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tabRatio="779" activeTab="0"/>
  </bookViews>
  <sheets>
    <sheet name="zápis_2018" sheetId="1" r:id="rId1"/>
    <sheet name="celk.poř." sheetId="2" r:id="rId2"/>
  </sheets>
  <definedNames>
    <definedName name="_xlnm.Print_Titles" localSheetId="0">'zápis_2018'!$1:$4</definedName>
  </definedNames>
  <calcPr fullCalcOnLoad="1"/>
</workbook>
</file>

<file path=xl/sharedStrings.xml><?xml version="1.0" encoding="utf-8"?>
<sst xmlns="http://schemas.openxmlformats.org/spreadsheetml/2006/main" count="137" uniqueCount="85">
  <si>
    <t>jméno</t>
  </si>
  <si>
    <t>oddíl</t>
  </si>
  <si>
    <t>trh</t>
  </si>
  <si>
    <t>nadhoz</t>
  </si>
  <si>
    <t>hmot</t>
  </si>
  <si>
    <t>roč</t>
  </si>
  <si>
    <t>I</t>
  </si>
  <si>
    <t>II</t>
  </si>
  <si>
    <t>III</t>
  </si>
  <si>
    <t>dvojboj</t>
  </si>
  <si>
    <t>body s.</t>
  </si>
  <si>
    <t>celkové výsledky</t>
  </si>
  <si>
    <t>celkové pořadí</t>
  </si>
  <si>
    <t>Oddíl</t>
  </si>
  <si>
    <t>body</t>
  </si>
  <si>
    <t xml:space="preserve">body </t>
  </si>
  <si>
    <t>X</t>
  </si>
  <si>
    <t>SPČ Olomouc</t>
  </si>
  <si>
    <t>Ondruch Jakub</t>
  </si>
  <si>
    <t>Chudý Jan</t>
  </si>
  <si>
    <t>Mader Ondřej</t>
  </si>
  <si>
    <t>Beník Jan</t>
  </si>
  <si>
    <t>Ignácek Tomáš</t>
  </si>
  <si>
    <t>Janočo Petr</t>
  </si>
  <si>
    <t>SKV Příbor</t>
  </si>
  <si>
    <t>Kontrc Ondřej</t>
  </si>
  <si>
    <t>Eliáš Jan</t>
  </si>
  <si>
    <t>Prudký David</t>
  </si>
  <si>
    <t>Strakoš Martin</t>
  </si>
  <si>
    <t>Vlasák Radek</t>
  </si>
  <si>
    <t>Přívětivý Robert</t>
  </si>
  <si>
    <t>AK Hellas Brno</t>
  </si>
  <si>
    <t>Kluska Petr</t>
  </si>
  <si>
    <t>Rudolf Jan</t>
  </si>
  <si>
    <t>Havlík Eduard</t>
  </si>
  <si>
    <t>Sup Jiří</t>
  </si>
  <si>
    <t>Kudláč Karel</t>
  </si>
  <si>
    <t>Lutter Milan</t>
  </si>
  <si>
    <t>TJHolešov B</t>
  </si>
  <si>
    <t>Vogel Arnošt</t>
  </si>
  <si>
    <t>Hlavinka Ondřej</t>
  </si>
  <si>
    <t>Pliska Michal</t>
  </si>
  <si>
    <t>Zdražil Jan</t>
  </si>
  <si>
    <t>Kořínek Vít</t>
  </si>
  <si>
    <t>Kolář Daniel</t>
  </si>
  <si>
    <t>TJHolešov C</t>
  </si>
  <si>
    <t>Pliska Tomáš</t>
  </si>
  <si>
    <t>Vojtíčko Petr</t>
  </si>
  <si>
    <t>Lachnit Martin</t>
  </si>
  <si>
    <t>Bárta Petr</t>
  </si>
  <si>
    <t>Novotný Jakun</t>
  </si>
  <si>
    <t>Doležel Vladislav</t>
  </si>
  <si>
    <t>CFD Brno</t>
  </si>
  <si>
    <t>Mariánek Pavel</t>
  </si>
  <si>
    <t>Komár Michal</t>
  </si>
  <si>
    <t>Žáček Petr</t>
  </si>
  <si>
    <t>Hošek Robin</t>
  </si>
  <si>
    <t>Rimel Adam</t>
  </si>
  <si>
    <t>SK CWG Bohumín</t>
  </si>
  <si>
    <t>Svoboda Petr</t>
  </si>
  <si>
    <t>Barbulák Jan</t>
  </si>
  <si>
    <t>Theyer Patrik</t>
  </si>
  <si>
    <t>Thér Jaroslav</t>
  </si>
  <si>
    <t>FG Havířov</t>
  </si>
  <si>
    <t>III. Liga mužů - 2. kolo - Příbor - 26.5.2018</t>
  </si>
  <si>
    <t>Příbor, 26.5.2018</t>
  </si>
  <si>
    <t>Klimša Dalibor</t>
  </si>
  <si>
    <t>Pazdiora Martin</t>
  </si>
  <si>
    <t>Vozňák Jan</t>
  </si>
  <si>
    <t>Bohunovský Michal</t>
  </si>
  <si>
    <t>Czakan Martin</t>
  </si>
  <si>
    <t>Sládeček Martin</t>
  </si>
  <si>
    <t>Lysoň Jakub</t>
  </si>
  <si>
    <t>Příbor</t>
  </si>
  <si>
    <t>Holešov B</t>
  </si>
  <si>
    <t>Olomouc</t>
  </si>
  <si>
    <t>H. Brno C</t>
  </si>
  <si>
    <t>SK Bohumín</t>
  </si>
  <si>
    <t>Holešov C</t>
  </si>
  <si>
    <t>výsledky po 1 kole</t>
  </si>
  <si>
    <t>výsledky 2. kolo</t>
  </si>
  <si>
    <t>x</t>
  </si>
  <si>
    <t>Rozhodčí: Burgár S., Burgar M., Sattková R., Gospoš B., Volná V, Barteček J., Janíček M.,Saranová I.,Jadrníčková P.,</t>
  </si>
  <si>
    <t>pořadí ve 2.kole</t>
  </si>
  <si>
    <t>Celkové  pořadí - 2018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</si>
</sst>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"/>
    <numFmt numFmtId="167" formatCode="#,##0.0000"/>
    <numFmt numFmtId="168" formatCode="0.0"/>
    <numFmt numFmtId="169" formatCode="#,##0.000"/>
    <numFmt numFmtId="170" formatCode="0.000"/>
    <numFmt numFmtId="171" formatCode="0.00000"/>
    <numFmt numFmtId="172" formatCode="0.0000000"/>
    <numFmt numFmtId="173" formatCode="0_ ;[Red]\-0\ 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20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16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67" fontId="7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167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 vertical="center"/>
    </xf>
    <xf numFmtId="173" fontId="4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3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3" fontId="0" fillId="0" borderId="12" xfId="0" applyNumberFormat="1" applyFont="1" applyFill="1" applyBorder="1" applyAlignment="1" applyProtection="1">
      <alignment horizontal="center" vertical="center"/>
      <protection locked="0"/>
    </xf>
    <xf numFmtId="173" fontId="4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0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3" fontId="0" fillId="0" borderId="17" xfId="0" applyNumberFormat="1" applyFont="1" applyFill="1" applyBorder="1" applyAlignment="1" applyProtection="1">
      <alignment horizontal="center" vertical="center"/>
      <protection locked="0"/>
    </xf>
    <xf numFmtId="173" fontId="0" fillId="0" borderId="16" xfId="0" applyNumberFormat="1" applyFont="1" applyFill="1" applyBorder="1" applyAlignment="1" applyProtection="1">
      <alignment horizontal="center" vertical="center"/>
      <protection locked="0"/>
    </xf>
    <xf numFmtId="173" fontId="0" fillId="0" borderId="11" xfId="0" applyNumberFormat="1" applyFont="1" applyFill="1" applyBorder="1" applyAlignment="1" applyProtection="1">
      <alignment horizontal="center" vertical="center"/>
      <protection locked="0"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73" fontId="0" fillId="0" borderId="22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 vertical="center"/>
    </xf>
    <xf numFmtId="4" fontId="3" fillId="0" borderId="0" xfId="0" applyNumberFormat="1" applyFont="1" applyAlignment="1">
      <alignment horizont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73" fontId="0" fillId="0" borderId="23" xfId="0" applyNumberFormat="1" applyFont="1" applyFill="1" applyBorder="1" applyAlignment="1" applyProtection="1">
      <alignment horizontal="center" vertical="center"/>
      <protection locked="0"/>
    </xf>
    <xf numFmtId="173" fontId="0" fillId="0" borderId="24" xfId="0" applyNumberFormat="1" applyFont="1" applyFill="1" applyBorder="1" applyAlignment="1" applyProtection="1">
      <alignment horizontal="center" vertical="center"/>
      <protection locked="0"/>
    </xf>
    <xf numFmtId="173" fontId="0" fillId="0" borderId="25" xfId="0" applyNumberFormat="1" applyFont="1" applyFill="1" applyBorder="1" applyAlignment="1" applyProtection="1">
      <alignment horizontal="center" vertical="center"/>
      <protection locked="0"/>
    </xf>
    <xf numFmtId="173" fontId="46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7" fontId="4" fillId="0" borderId="35" xfId="0" applyNumberFormat="1" applyFont="1" applyBorder="1" applyAlignment="1">
      <alignment horizontal="center" vertical="center"/>
    </xf>
    <xf numFmtId="167" fontId="4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6" fontId="10" fillId="0" borderId="37" xfId="0" applyNumberFormat="1" applyFont="1" applyBorder="1" applyAlignment="1">
      <alignment horizontal="center"/>
    </xf>
    <xf numFmtId="166" fontId="10" fillId="0" borderId="38" xfId="0" applyNumberFormat="1" applyFont="1" applyBorder="1" applyAlignment="1">
      <alignment horizontal="center"/>
    </xf>
    <xf numFmtId="173" fontId="4" fillId="0" borderId="37" xfId="0" applyNumberFormat="1" applyFont="1" applyFill="1" applyBorder="1" applyAlignment="1">
      <alignment horizontal="center" vertical="center"/>
    </xf>
    <xf numFmtId="173" fontId="4" fillId="0" borderId="38" xfId="0" applyNumberFormat="1" applyFont="1" applyFill="1" applyBorder="1" applyAlignment="1">
      <alignment horizontal="center" vertical="center"/>
    </xf>
    <xf numFmtId="173" fontId="0" fillId="0" borderId="39" xfId="0" applyNumberFormat="1" applyFont="1" applyFill="1" applyBorder="1" applyAlignment="1" applyProtection="1">
      <alignment horizontal="center" vertical="center"/>
      <protection locked="0"/>
    </xf>
    <xf numFmtId="173" fontId="0" fillId="0" borderId="40" xfId="0" applyNumberFormat="1" applyFont="1" applyFill="1" applyBorder="1" applyAlignment="1" applyProtection="1">
      <alignment horizontal="center" vertical="center"/>
      <protection locked="0"/>
    </xf>
    <xf numFmtId="166" fontId="10" fillId="0" borderId="34" xfId="0" applyNumberFormat="1" applyFont="1" applyBorder="1" applyAlignment="1">
      <alignment horizontal="center"/>
    </xf>
    <xf numFmtId="166" fontId="10" fillId="0" borderId="41" xfId="0" applyNumberFormat="1" applyFont="1" applyBorder="1" applyAlignment="1">
      <alignment horizontal="center"/>
    </xf>
    <xf numFmtId="173" fontId="4" fillId="0" borderId="42" xfId="0" applyNumberFormat="1" applyFont="1" applyFill="1" applyBorder="1" applyAlignment="1">
      <alignment horizontal="center" vertical="center"/>
    </xf>
    <xf numFmtId="173" fontId="4" fillId="0" borderId="43" xfId="0" applyNumberFormat="1" applyFont="1" applyFill="1" applyBorder="1" applyAlignment="1">
      <alignment horizontal="center" vertical="center"/>
    </xf>
    <xf numFmtId="173" fontId="4" fillId="0" borderId="44" xfId="0" applyNumberFormat="1" applyFont="1" applyFill="1" applyBorder="1" applyAlignment="1">
      <alignment horizontal="center" vertical="center"/>
    </xf>
    <xf numFmtId="173" fontId="4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4" fontId="0" fillId="0" borderId="4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3" fontId="0" fillId="0" borderId="47" xfId="0" applyNumberFormat="1" applyFont="1" applyFill="1" applyBorder="1" applyAlignment="1" applyProtection="1">
      <alignment horizontal="center" vertical="center"/>
      <protection locked="0"/>
    </xf>
    <xf numFmtId="173" fontId="0" fillId="0" borderId="46" xfId="0" applyNumberFormat="1" applyFont="1" applyFill="1" applyBorder="1" applyAlignment="1" applyProtection="1">
      <alignment horizontal="center" vertical="center"/>
      <protection locked="0"/>
    </xf>
    <xf numFmtId="173" fontId="0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45" xfId="0" applyNumberFormat="1" applyFont="1" applyFill="1" applyBorder="1" applyAlignment="1">
      <alignment horizontal="center" vertical="center"/>
    </xf>
    <xf numFmtId="166" fontId="10" fillId="0" borderId="45" xfId="0" applyNumberFormat="1" applyFont="1" applyBorder="1" applyAlignment="1">
      <alignment horizontal="center"/>
    </xf>
    <xf numFmtId="0" fontId="7" fillId="13" borderId="48" xfId="0" applyFont="1" applyFill="1" applyBorder="1" applyAlignment="1">
      <alignment horizontal="center" vertical="center"/>
    </xf>
    <xf numFmtId="0" fontId="7" fillId="13" borderId="49" xfId="0" applyFont="1" applyFill="1" applyBorder="1" applyAlignment="1">
      <alignment horizontal="center" vertical="center"/>
    </xf>
    <xf numFmtId="167" fontId="7" fillId="13" borderId="5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0" fillId="0" borderId="0" xfId="0" applyNumberForma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showOutlineSymbols="0" zoomScalePageLayoutView="0" workbookViewId="0" topLeftCell="A36">
      <selection activeCell="N58" sqref="N58"/>
    </sheetView>
  </sheetViews>
  <sheetFormatPr defaultColWidth="9.00390625" defaultRowHeight="12.75"/>
  <cols>
    <col min="1" max="1" width="16.75390625" style="0" customWidth="1"/>
    <col min="2" max="2" width="23.00390625" style="9" customWidth="1"/>
    <col min="3" max="3" width="6.875" style="56" customWidth="1"/>
    <col min="4" max="4" width="5.375" style="11" customWidth="1"/>
    <col min="5" max="12" width="7.00390625" style="0" customWidth="1"/>
    <col min="13" max="13" width="8.375" style="0" customWidth="1"/>
    <col min="14" max="14" width="13.75390625" style="13" customWidth="1"/>
    <col min="15" max="15" width="12.00390625" style="11" customWidth="1"/>
    <col min="16" max="16" width="12.375" style="0" customWidth="1"/>
    <col min="18" max="18" width="9.625" style="0" bestFit="1" customWidth="1"/>
  </cols>
  <sheetData>
    <row r="1" spans="1:14" ht="23.25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0.25" customHeight="1" thickBot="1">
      <c r="A2" s="1"/>
      <c r="B2" s="2"/>
      <c r="C2" s="54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5" s="5" customFormat="1" ht="19.5" customHeight="1">
      <c r="A3" s="63" t="s">
        <v>0</v>
      </c>
      <c r="B3" s="65" t="s">
        <v>1</v>
      </c>
      <c r="C3" s="67" t="s">
        <v>4</v>
      </c>
      <c r="D3" s="69" t="s">
        <v>5</v>
      </c>
      <c r="E3" s="71" t="s">
        <v>2</v>
      </c>
      <c r="F3" s="72"/>
      <c r="G3" s="72"/>
      <c r="H3" s="4"/>
      <c r="I3" s="73" t="s">
        <v>3</v>
      </c>
      <c r="J3" s="74"/>
      <c r="K3" s="74"/>
      <c r="L3" s="75"/>
      <c r="M3" s="82" t="s">
        <v>9</v>
      </c>
      <c r="N3" s="80" t="s">
        <v>10</v>
      </c>
      <c r="O3" s="42"/>
    </row>
    <row r="4" spans="1:15" s="5" customFormat="1" ht="24" customHeight="1" thickBot="1">
      <c r="A4" s="64"/>
      <c r="B4" s="66"/>
      <c r="C4" s="68"/>
      <c r="D4" s="70"/>
      <c r="E4" s="6" t="s">
        <v>6</v>
      </c>
      <c r="F4" s="7" t="s">
        <v>7</v>
      </c>
      <c r="G4" s="7" t="s">
        <v>8</v>
      </c>
      <c r="H4" s="8" t="s">
        <v>2</v>
      </c>
      <c r="I4" s="6" t="s">
        <v>6</v>
      </c>
      <c r="J4" s="7" t="s">
        <v>7</v>
      </c>
      <c r="K4" s="7" t="s">
        <v>8</v>
      </c>
      <c r="L4" s="8" t="s">
        <v>3</v>
      </c>
      <c r="M4" s="83"/>
      <c r="N4" s="81"/>
      <c r="O4" s="42"/>
    </row>
    <row r="5" spans="1:18" s="5" customFormat="1" ht="18.75" customHeight="1">
      <c r="A5" s="38" t="s">
        <v>32</v>
      </c>
      <c r="B5" s="39" t="s">
        <v>31</v>
      </c>
      <c r="C5" s="76">
        <v>90.2</v>
      </c>
      <c r="D5" s="49">
        <v>1997</v>
      </c>
      <c r="E5" s="57">
        <v>85</v>
      </c>
      <c r="F5" s="58">
        <v>90</v>
      </c>
      <c r="G5" s="58">
        <v>-95</v>
      </c>
      <c r="H5" s="48">
        <f aca="true" t="shared" si="0" ref="H5:H10">IF(MAX(E5:G5)&lt;0,0,MAX(E5:G5))</f>
        <v>90</v>
      </c>
      <c r="I5" s="59">
        <v>110</v>
      </c>
      <c r="J5" s="58">
        <v>115</v>
      </c>
      <c r="K5" s="58">
        <v>-120</v>
      </c>
      <c r="L5" s="48">
        <f aca="true" t="shared" si="1" ref="L5:L10">IF(MAX(I5:K5)&lt;0,0,MAX(I5:K5))</f>
        <v>115</v>
      </c>
      <c r="M5" s="86">
        <f aca="true" t="shared" si="2" ref="M5:M10">L5+H5</f>
        <v>205</v>
      </c>
      <c r="N5" s="84">
        <f aca="true" t="shared" si="3" ref="N5:N10">IF(ISNUMBER(C5),(IF(174.393&lt;C5,M5,TRUNC(10^(0.794358141*((LOG((C5/174.393)/LOG(10))*(LOG((C5/174.393)/LOG(10)))))),4)*M5)),0)</f>
        <v>238.14849999999998</v>
      </c>
      <c r="O5" s="43"/>
      <c r="P5" s="12"/>
      <c r="R5" s="51"/>
    </row>
    <row r="6" spans="1:18" s="5" customFormat="1" ht="18.75" customHeight="1">
      <c r="A6" s="32" t="s">
        <v>33</v>
      </c>
      <c r="B6" s="30" t="s">
        <v>31</v>
      </c>
      <c r="C6" s="55">
        <v>90.3</v>
      </c>
      <c r="D6" s="77">
        <v>1996</v>
      </c>
      <c r="E6" s="52">
        <v>70</v>
      </c>
      <c r="F6" s="33">
        <v>75</v>
      </c>
      <c r="G6" s="33">
        <v>80</v>
      </c>
      <c r="H6" s="31">
        <f t="shared" si="0"/>
        <v>80</v>
      </c>
      <c r="I6" s="45">
        <v>100</v>
      </c>
      <c r="J6" s="33">
        <v>110</v>
      </c>
      <c r="K6" s="33">
        <v>-115</v>
      </c>
      <c r="L6" s="31">
        <f t="shared" si="1"/>
        <v>110</v>
      </c>
      <c r="M6" s="87">
        <f t="shared" si="2"/>
        <v>190</v>
      </c>
      <c r="N6" s="85">
        <f t="shared" si="3"/>
        <v>220.609</v>
      </c>
      <c r="O6" s="43"/>
      <c r="P6" s="12"/>
      <c r="R6" s="51"/>
    </row>
    <row r="7" spans="1:18" s="5" customFormat="1" ht="18.75" customHeight="1">
      <c r="A7" s="32" t="s">
        <v>34</v>
      </c>
      <c r="B7" s="30" t="s">
        <v>31</v>
      </c>
      <c r="C7" s="55">
        <v>77.5</v>
      </c>
      <c r="D7" s="77">
        <v>1972</v>
      </c>
      <c r="E7" s="52">
        <v>-92</v>
      </c>
      <c r="F7" s="33">
        <v>92</v>
      </c>
      <c r="G7" s="33">
        <v>-97</v>
      </c>
      <c r="H7" s="31">
        <f t="shared" si="0"/>
        <v>92</v>
      </c>
      <c r="I7" s="45">
        <v>106</v>
      </c>
      <c r="J7" s="33">
        <v>-112</v>
      </c>
      <c r="K7" s="33">
        <v>112</v>
      </c>
      <c r="L7" s="31">
        <f t="shared" si="1"/>
        <v>112</v>
      </c>
      <c r="M7" s="87">
        <f t="shared" si="2"/>
        <v>204</v>
      </c>
      <c r="N7" s="85">
        <f t="shared" si="3"/>
        <v>255.9588</v>
      </c>
      <c r="O7" s="43"/>
      <c r="P7" s="12"/>
      <c r="R7" s="51"/>
    </row>
    <row r="8" spans="1:18" s="5" customFormat="1" ht="18.75" customHeight="1">
      <c r="A8" s="32" t="s">
        <v>35</v>
      </c>
      <c r="B8" s="30" t="s">
        <v>31</v>
      </c>
      <c r="C8" s="55">
        <v>87.1</v>
      </c>
      <c r="D8" s="77">
        <v>1995</v>
      </c>
      <c r="E8" s="52">
        <v>85</v>
      </c>
      <c r="F8" s="33">
        <v>-90</v>
      </c>
      <c r="G8" s="33">
        <v>90</v>
      </c>
      <c r="H8" s="31">
        <f t="shared" si="0"/>
        <v>90</v>
      </c>
      <c r="I8" s="45">
        <v>110</v>
      </c>
      <c r="J8" s="33">
        <v>115</v>
      </c>
      <c r="K8" s="33">
        <v>-118</v>
      </c>
      <c r="L8" s="31">
        <f t="shared" si="1"/>
        <v>115</v>
      </c>
      <c r="M8" s="87">
        <f t="shared" si="2"/>
        <v>205</v>
      </c>
      <c r="N8" s="85">
        <f t="shared" si="3"/>
        <v>242.08450000000002</v>
      </c>
      <c r="O8" s="43"/>
      <c r="P8" s="12"/>
      <c r="R8" s="51"/>
    </row>
    <row r="9" spans="1:18" s="5" customFormat="1" ht="18.75" customHeight="1">
      <c r="A9" s="32" t="s">
        <v>36</v>
      </c>
      <c r="B9" s="30" t="s">
        <v>31</v>
      </c>
      <c r="C9" s="55">
        <v>102.5</v>
      </c>
      <c r="D9" s="77">
        <v>1998</v>
      </c>
      <c r="E9" s="52">
        <v>90</v>
      </c>
      <c r="F9" s="33">
        <v>97</v>
      </c>
      <c r="G9" s="33">
        <v>-106</v>
      </c>
      <c r="H9" s="31">
        <f t="shared" si="0"/>
        <v>97</v>
      </c>
      <c r="I9" s="45">
        <v>115</v>
      </c>
      <c r="J9" s="33">
        <v>123</v>
      </c>
      <c r="K9" s="33">
        <v>130</v>
      </c>
      <c r="L9" s="31">
        <f t="shared" si="1"/>
        <v>130</v>
      </c>
      <c r="M9" s="87">
        <f t="shared" si="2"/>
        <v>227</v>
      </c>
      <c r="N9" s="85">
        <f t="shared" si="3"/>
        <v>250.2221</v>
      </c>
      <c r="O9" s="43"/>
      <c r="P9" s="12"/>
      <c r="R9" s="51"/>
    </row>
    <row r="10" spans="1:18" s="5" customFormat="1" ht="18.75" customHeight="1" thickBot="1">
      <c r="A10" s="50" t="s">
        <v>37</v>
      </c>
      <c r="B10" s="98" t="s">
        <v>31</v>
      </c>
      <c r="C10" s="99">
        <v>77</v>
      </c>
      <c r="D10" s="100">
        <v>1956</v>
      </c>
      <c r="E10" s="101">
        <v>60</v>
      </c>
      <c r="F10" s="102">
        <v>65</v>
      </c>
      <c r="G10" s="102">
        <v>-70</v>
      </c>
      <c r="H10" s="47">
        <f t="shared" si="0"/>
        <v>65</v>
      </c>
      <c r="I10" s="103">
        <v>70</v>
      </c>
      <c r="J10" s="102">
        <v>76</v>
      </c>
      <c r="K10" s="102">
        <v>80</v>
      </c>
      <c r="L10" s="47">
        <f t="shared" si="1"/>
        <v>80</v>
      </c>
      <c r="M10" s="104">
        <f t="shared" si="2"/>
        <v>145</v>
      </c>
      <c r="N10" s="105">
        <f t="shared" si="3"/>
        <v>182.5985</v>
      </c>
      <c r="O10" s="43"/>
      <c r="P10" s="12"/>
      <c r="R10" s="51"/>
    </row>
    <row r="11" spans="1:18" s="5" customFormat="1" ht="18.75" customHeight="1" thickBot="1">
      <c r="A11" s="106" t="str">
        <f>B10</f>
        <v>AK Hellas Brno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>
        <f>SUM(N5:N10)-MIN(N5:N10)</f>
        <v>1207.0229000000002</v>
      </c>
      <c r="O11" s="43"/>
      <c r="P11" s="12"/>
      <c r="R11" s="51"/>
    </row>
    <row r="12" spans="1:18" s="5" customFormat="1" ht="18.75" customHeight="1">
      <c r="A12" s="38" t="s">
        <v>53</v>
      </c>
      <c r="B12" s="39" t="s">
        <v>52</v>
      </c>
      <c r="C12" s="76">
        <v>90.6</v>
      </c>
      <c r="D12" s="49">
        <v>1985</v>
      </c>
      <c r="E12" s="89">
        <v>75</v>
      </c>
      <c r="F12" s="40">
        <v>-80</v>
      </c>
      <c r="G12" s="40">
        <v>80</v>
      </c>
      <c r="H12" s="41">
        <f>IF(MAX(E12:G12)&lt;0,0,MAX(E12:G12))</f>
        <v>80</v>
      </c>
      <c r="I12" s="44">
        <v>90</v>
      </c>
      <c r="J12" s="40">
        <v>95</v>
      </c>
      <c r="K12" s="40">
        <v>102</v>
      </c>
      <c r="L12" s="41">
        <f>IF(MAX(I12:K12)&lt;0,0,MAX(I12:K12))</f>
        <v>102</v>
      </c>
      <c r="M12" s="92">
        <f>L12+H12</f>
        <v>182</v>
      </c>
      <c r="N12" s="90">
        <f>IF(ISNUMBER(C12),(IF(174.393&lt;C12,M12,TRUNC(10^(0.794358141*((LOG((C12/174.393)/LOG(10))*(LOG((C12/174.393)/LOG(10)))))),4)*M12)),0)</f>
        <v>211.0108</v>
      </c>
      <c r="O12" s="43"/>
      <c r="P12" s="12"/>
      <c r="R12" s="51"/>
    </row>
    <row r="13" spans="1:18" s="5" customFormat="1" ht="18.75" customHeight="1">
      <c r="A13" s="32" t="s">
        <v>72</v>
      </c>
      <c r="B13" s="30" t="s">
        <v>52</v>
      </c>
      <c r="C13" s="55">
        <v>101.9</v>
      </c>
      <c r="D13" s="77">
        <v>1990</v>
      </c>
      <c r="E13" s="52">
        <v>95</v>
      </c>
      <c r="F13" s="33">
        <v>100</v>
      </c>
      <c r="G13" s="33">
        <v>-105</v>
      </c>
      <c r="H13" s="31">
        <f>IF(MAX(E13:G13)&lt;0,0,MAX(E13:G13))</f>
        <v>100</v>
      </c>
      <c r="I13" s="45">
        <v>-125</v>
      </c>
      <c r="J13" s="33">
        <v>125</v>
      </c>
      <c r="K13" s="33">
        <v>-130</v>
      </c>
      <c r="L13" s="31">
        <f>IF(MAX(I13:K13)&lt;0,0,MAX(I13:K13))</f>
        <v>125</v>
      </c>
      <c r="M13" s="93">
        <f>L13+H13</f>
        <v>225</v>
      </c>
      <c r="N13" s="85">
        <f>IF(ISNUMBER(C13),(IF(174.393&lt;C13,M13,TRUNC(10^(0.794358141*((LOG((C13/174.393)/LOG(10))*(LOG((C13/174.393)/LOG(10)))))),4)*M13)),0)</f>
        <v>248.5575</v>
      </c>
      <c r="O13" s="43"/>
      <c r="P13" s="12"/>
      <c r="R13" s="51"/>
    </row>
    <row r="14" spans="1:18" s="5" customFormat="1" ht="18.75" customHeight="1">
      <c r="A14" s="32" t="s">
        <v>54</v>
      </c>
      <c r="B14" s="30" t="s">
        <v>52</v>
      </c>
      <c r="C14" s="55">
        <v>91.9</v>
      </c>
      <c r="D14" s="77">
        <v>1988</v>
      </c>
      <c r="E14" s="52">
        <v>90</v>
      </c>
      <c r="F14" s="33">
        <v>95</v>
      </c>
      <c r="G14" s="33">
        <v>-100</v>
      </c>
      <c r="H14" s="31">
        <f>IF(MAX(E14:G14)&lt;0,0,MAX(E14:G14))</f>
        <v>95</v>
      </c>
      <c r="I14" s="45">
        <v>-120</v>
      </c>
      <c r="J14" s="33">
        <v>120</v>
      </c>
      <c r="K14" s="33">
        <v>-127</v>
      </c>
      <c r="L14" s="31">
        <f>IF(MAX(I14:K14)&lt;0,0,MAX(I14:K14))</f>
        <v>120</v>
      </c>
      <c r="M14" s="93">
        <f>L14+H14</f>
        <v>215</v>
      </c>
      <c r="N14" s="85">
        <f>IF(ISNUMBER(C14),(IF(174.393&lt;C14,M14,TRUNC(10^(0.794358141*((LOG((C14/174.393)/LOG(10))*(LOG((C14/174.393)/LOG(10)))))),4)*M14)),0)</f>
        <v>247.67999999999998</v>
      </c>
      <c r="O14" s="43"/>
      <c r="P14" s="12"/>
      <c r="R14" s="51"/>
    </row>
    <row r="15" spans="1:18" s="5" customFormat="1" ht="18.75" customHeight="1">
      <c r="A15" s="32" t="s">
        <v>55</v>
      </c>
      <c r="B15" s="30" t="s">
        <v>52</v>
      </c>
      <c r="C15" s="55">
        <v>90</v>
      </c>
      <c r="D15" s="77">
        <v>1997</v>
      </c>
      <c r="E15" s="52">
        <v>90</v>
      </c>
      <c r="F15" s="33">
        <v>95</v>
      </c>
      <c r="G15" s="33">
        <v>-100</v>
      </c>
      <c r="H15" s="31">
        <f>IF(MAX(E15:G15)&lt;0,0,MAX(E15:G15))</f>
        <v>95</v>
      </c>
      <c r="I15" s="45">
        <v>120</v>
      </c>
      <c r="J15" s="33">
        <v>125</v>
      </c>
      <c r="K15" s="33">
        <v>128</v>
      </c>
      <c r="L15" s="31">
        <f>IF(MAX(I15:K15)&lt;0,0,MAX(I15:K15))</f>
        <v>128</v>
      </c>
      <c r="M15" s="93">
        <f>L15+H15</f>
        <v>223</v>
      </c>
      <c r="N15" s="85">
        <f>IF(ISNUMBER(C15),(IF(174.393&lt;C15,M15,TRUNC(10^(0.794358141*((LOG((C15/174.393)/LOG(10))*(LOG((C15/174.393)/LOG(10)))))),4)*M15)),0)</f>
        <v>259.3267</v>
      </c>
      <c r="O15" s="43"/>
      <c r="P15" s="12"/>
      <c r="R15" s="51"/>
    </row>
    <row r="16" spans="1:18" s="5" customFormat="1" ht="18.75" customHeight="1" thickBot="1">
      <c r="A16" s="34" t="s">
        <v>56</v>
      </c>
      <c r="B16" s="35" t="s">
        <v>52</v>
      </c>
      <c r="C16" s="78">
        <v>87</v>
      </c>
      <c r="D16" s="79">
        <v>1990</v>
      </c>
      <c r="E16" s="88">
        <v>80</v>
      </c>
      <c r="F16" s="36">
        <v>85</v>
      </c>
      <c r="G16" s="36">
        <v>90</v>
      </c>
      <c r="H16" s="37">
        <f>IF(MAX(E16:G16)&lt;0,0,MAX(E16:G16))</f>
        <v>90</v>
      </c>
      <c r="I16" s="46">
        <v>112</v>
      </c>
      <c r="J16" s="36">
        <v>116</v>
      </c>
      <c r="K16" s="36">
        <v>122</v>
      </c>
      <c r="L16" s="37">
        <f>IF(MAX(I16:K16)&lt;0,0,MAX(I16:K16))</f>
        <v>122</v>
      </c>
      <c r="M16" s="94">
        <f>L16+H16</f>
        <v>212</v>
      </c>
      <c r="N16" s="91">
        <f>IF(ISNUMBER(C16),(IF(174.393&lt;C16,M16,TRUNC(10^(0.794358141*((LOG((C16/174.393)/LOG(10))*(LOG((C16/174.393)/LOG(10)))))),4)*M16)),0)</f>
        <v>250.478</v>
      </c>
      <c r="O16" s="43"/>
      <c r="P16" s="12"/>
      <c r="R16" s="51"/>
    </row>
    <row r="17" spans="1:18" s="5" customFormat="1" ht="18.75" customHeight="1" thickBot="1">
      <c r="A17" s="106" t="str">
        <f>B16</f>
        <v>CFD Brno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>
        <f>SUM(N12:N16)</f>
        <v>1217.053</v>
      </c>
      <c r="O17" s="43"/>
      <c r="P17" s="12"/>
      <c r="R17" s="51"/>
    </row>
    <row r="18" spans="1:18" s="5" customFormat="1" ht="18.75" customHeight="1">
      <c r="A18" s="38" t="s">
        <v>66</v>
      </c>
      <c r="B18" s="39" t="s">
        <v>63</v>
      </c>
      <c r="C18" s="76">
        <v>83.9</v>
      </c>
      <c r="D18" s="49">
        <v>1968</v>
      </c>
      <c r="E18" s="89">
        <v>80</v>
      </c>
      <c r="F18" s="40">
        <v>85</v>
      </c>
      <c r="G18" s="40">
        <v>-90</v>
      </c>
      <c r="H18" s="41">
        <f aca="true" t="shared" si="4" ref="H18:H23">IF(MAX(E18:G18)&lt;0,0,MAX(E18:G18))</f>
        <v>85</v>
      </c>
      <c r="I18" s="44">
        <v>100</v>
      </c>
      <c r="J18" s="40">
        <v>-105</v>
      </c>
      <c r="K18" s="40">
        <v>-107</v>
      </c>
      <c r="L18" s="41">
        <f aca="true" t="shared" si="5" ref="L18:L23">IF(MAX(I18:K18)&lt;0,0,MAX(I18:K18))</f>
        <v>100</v>
      </c>
      <c r="M18" s="92">
        <f aca="true" t="shared" si="6" ref="M18:M23">L18+H18</f>
        <v>185</v>
      </c>
      <c r="N18" s="90">
        <f aca="true" t="shared" si="7" ref="N18:N23">IF(ISNUMBER(C18),(IF(174.393&lt;C18,M18,TRUNC(10^(0.794358141*((LOG((C18/174.393)/LOG(10))*(LOG((C18/174.393)/LOG(10)))))),4)*M18)),0)</f>
        <v>222.51800000000003</v>
      </c>
      <c r="O18" s="43"/>
      <c r="P18" s="12"/>
      <c r="R18" s="51"/>
    </row>
    <row r="19" spans="1:18" s="5" customFormat="1" ht="18.75" customHeight="1">
      <c r="A19" s="32" t="s">
        <v>71</v>
      </c>
      <c r="B19" s="30" t="s">
        <v>63</v>
      </c>
      <c r="C19" s="55">
        <v>97.1</v>
      </c>
      <c r="D19" s="77">
        <v>1989</v>
      </c>
      <c r="E19" s="52">
        <v>96</v>
      </c>
      <c r="F19" s="33">
        <v>-102</v>
      </c>
      <c r="G19" s="33">
        <v>102</v>
      </c>
      <c r="H19" s="31">
        <f t="shared" si="4"/>
        <v>102</v>
      </c>
      <c r="I19" s="45">
        <v>135</v>
      </c>
      <c r="J19" s="33">
        <v>142</v>
      </c>
      <c r="K19" s="33">
        <v>-148</v>
      </c>
      <c r="L19" s="31">
        <f t="shared" si="5"/>
        <v>142</v>
      </c>
      <c r="M19" s="93">
        <f t="shared" si="6"/>
        <v>244</v>
      </c>
      <c r="N19" s="85">
        <f t="shared" si="7"/>
        <v>274.622</v>
      </c>
      <c r="O19" s="43"/>
      <c r="P19" s="12"/>
      <c r="R19" s="51"/>
    </row>
    <row r="20" spans="1:18" s="5" customFormat="1" ht="18.75" customHeight="1">
      <c r="A20" s="32" t="s">
        <v>67</v>
      </c>
      <c r="B20" s="30" t="s">
        <v>63</v>
      </c>
      <c r="C20" s="55">
        <v>83</v>
      </c>
      <c r="D20" s="77">
        <v>1987</v>
      </c>
      <c r="E20" s="52">
        <v>100</v>
      </c>
      <c r="F20" s="33">
        <v>105</v>
      </c>
      <c r="G20" s="33">
        <v>-110</v>
      </c>
      <c r="H20" s="31">
        <f t="shared" si="4"/>
        <v>105</v>
      </c>
      <c r="I20" s="45">
        <v>125</v>
      </c>
      <c r="J20" s="33">
        <v>130</v>
      </c>
      <c r="K20" s="33">
        <v>135</v>
      </c>
      <c r="L20" s="31">
        <f t="shared" si="5"/>
        <v>135</v>
      </c>
      <c r="M20" s="93">
        <f t="shared" si="6"/>
        <v>240</v>
      </c>
      <c r="N20" s="85">
        <f t="shared" si="7"/>
        <v>290.25600000000003</v>
      </c>
      <c r="O20" s="43"/>
      <c r="P20" s="12"/>
      <c r="R20" s="51"/>
    </row>
    <row r="21" spans="1:18" s="5" customFormat="1" ht="18.75" customHeight="1">
      <c r="A21" s="32" t="s">
        <v>68</v>
      </c>
      <c r="B21" s="30" t="s">
        <v>63</v>
      </c>
      <c r="C21" s="55">
        <v>86.8</v>
      </c>
      <c r="D21" s="77">
        <v>1989</v>
      </c>
      <c r="E21" s="52">
        <v>-80</v>
      </c>
      <c r="F21" s="33">
        <v>80</v>
      </c>
      <c r="G21" s="33">
        <v>84</v>
      </c>
      <c r="H21" s="31">
        <f t="shared" si="4"/>
        <v>84</v>
      </c>
      <c r="I21" s="45">
        <v>-110</v>
      </c>
      <c r="J21" s="33">
        <v>110</v>
      </c>
      <c r="K21" s="33">
        <v>115</v>
      </c>
      <c r="L21" s="31">
        <f t="shared" si="5"/>
        <v>115</v>
      </c>
      <c r="M21" s="93">
        <f t="shared" si="6"/>
        <v>199</v>
      </c>
      <c r="N21" s="85">
        <f t="shared" si="7"/>
        <v>235.37720000000002</v>
      </c>
      <c r="O21" s="43"/>
      <c r="P21" s="12"/>
      <c r="R21" s="51"/>
    </row>
    <row r="22" spans="1:18" s="5" customFormat="1" ht="18.75" customHeight="1">
      <c r="A22" s="32" t="s">
        <v>69</v>
      </c>
      <c r="B22" s="30" t="s">
        <v>63</v>
      </c>
      <c r="C22" s="55">
        <v>101.8</v>
      </c>
      <c r="D22" s="77">
        <v>1980</v>
      </c>
      <c r="E22" s="52">
        <v>80</v>
      </c>
      <c r="F22" s="33">
        <v>-85</v>
      </c>
      <c r="G22" s="33">
        <v>85</v>
      </c>
      <c r="H22" s="31">
        <f t="shared" si="4"/>
        <v>85</v>
      </c>
      <c r="I22" s="45">
        <v>110</v>
      </c>
      <c r="J22" s="33">
        <v>115</v>
      </c>
      <c r="K22" s="33">
        <v>120</v>
      </c>
      <c r="L22" s="31">
        <f t="shared" si="5"/>
        <v>120</v>
      </c>
      <c r="M22" s="93">
        <f t="shared" si="6"/>
        <v>205</v>
      </c>
      <c r="N22" s="85">
        <f t="shared" si="7"/>
        <v>226.5455</v>
      </c>
      <c r="O22" s="43"/>
      <c r="P22" s="12"/>
      <c r="R22" s="51"/>
    </row>
    <row r="23" spans="1:18" s="5" customFormat="1" ht="18.75" customHeight="1" thickBot="1">
      <c r="A23" s="34" t="s">
        <v>70</v>
      </c>
      <c r="B23" s="35" t="s">
        <v>63</v>
      </c>
      <c r="C23" s="78">
        <v>86.2</v>
      </c>
      <c r="D23" s="79">
        <v>1995</v>
      </c>
      <c r="E23" s="88">
        <v>90</v>
      </c>
      <c r="F23" s="36">
        <v>100</v>
      </c>
      <c r="G23" s="36">
        <v>-110</v>
      </c>
      <c r="H23" s="37">
        <f t="shared" si="4"/>
        <v>100</v>
      </c>
      <c r="I23" s="46">
        <v>125</v>
      </c>
      <c r="J23" s="36">
        <v>135</v>
      </c>
      <c r="K23" s="36" t="s">
        <v>16</v>
      </c>
      <c r="L23" s="37">
        <f t="shared" si="5"/>
        <v>135</v>
      </c>
      <c r="M23" s="94">
        <f t="shared" si="6"/>
        <v>235</v>
      </c>
      <c r="N23" s="91">
        <f t="shared" si="7"/>
        <v>278.898</v>
      </c>
      <c r="O23" s="43"/>
      <c r="P23" s="12"/>
      <c r="R23" s="51"/>
    </row>
    <row r="24" spans="1:18" s="5" customFormat="1" ht="18.75" customHeight="1" thickBot="1">
      <c r="A24" s="106" t="str">
        <f>B23</f>
        <v>FG Havířov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>
        <f>SUM(N18:N23)-MIN(N18:N23)</f>
        <v>1305.6987</v>
      </c>
      <c r="O24" s="43"/>
      <c r="P24" s="12"/>
      <c r="R24" s="51"/>
    </row>
    <row r="25" spans="1:18" s="5" customFormat="1" ht="18.75" customHeight="1">
      <c r="A25" s="38" t="s">
        <v>57</v>
      </c>
      <c r="B25" s="39" t="s">
        <v>58</v>
      </c>
      <c r="C25" s="76">
        <v>92</v>
      </c>
      <c r="D25" s="49">
        <v>1995</v>
      </c>
      <c r="E25" s="89">
        <v>93</v>
      </c>
      <c r="F25" s="40">
        <v>102</v>
      </c>
      <c r="G25" s="40">
        <v>111</v>
      </c>
      <c r="H25" s="41">
        <f>IF(MAX(E25:G25)&lt;0,0,MAX(E25:G25))</f>
        <v>111</v>
      </c>
      <c r="I25" s="44">
        <v>115</v>
      </c>
      <c r="J25" s="40">
        <v>125</v>
      </c>
      <c r="K25" s="40">
        <v>-135</v>
      </c>
      <c r="L25" s="41">
        <f>IF(MAX(I25:K25)&lt;0,0,MAX(I25:K25))</f>
        <v>125</v>
      </c>
      <c r="M25" s="92">
        <f>L25+H25</f>
        <v>236</v>
      </c>
      <c r="N25" s="90">
        <f>IF(ISNUMBER(C25),(IF(174.393&lt;C25,M25,TRUNC(10^(0.794358141*((LOG((C25/174.393)/LOG(10))*(LOG((C25/174.393)/LOG(10)))))),4)*M25)),0)</f>
        <v>271.754</v>
      </c>
      <c r="O25" s="43"/>
      <c r="P25" s="12"/>
      <c r="R25" s="51"/>
    </row>
    <row r="26" spans="1:18" s="5" customFormat="1" ht="18.75" customHeight="1">
      <c r="A26" s="32" t="s">
        <v>59</v>
      </c>
      <c r="B26" s="30" t="s">
        <v>58</v>
      </c>
      <c r="C26" s="55">
        <v>90</v>
      </c>
      <c r="D26" s="77">
        <v>1989</v>
      </c>
      <c r="E26" s="52">
        <v>85</v>
      </c>
      <c r="F26" s="33">
        <v>90</v>
      </c>
      <c r="G26" s="33">
        <v>-93</v>
      </c>
      <c r="H26" s="31">
        <f>IF(MAX(E26:G26)&lt;0,0,MAX(E26:G26))</f>
        <v>90</v>
      </c>
      <c r="I26" s="45">
        <v>110</v>
      </c>
      <c r="J26" s="33">
        <v>115</v>
      </c>
      <c r="K26" s="33">
        <v>-120</v>
      </c>
      <c r="L26" s="31">
        <f>IF(MAX(I26:K26)&lt;0,0,MAX(I26:K26))</f>
        <v>115</v>
      </c>
      <c r="M26" s="93">
        <f>L26+H26</f>
        <v>205</v>
      </c>
      <c r="N26" s="85">
        <f>IF(ISNUMBER(C26),(IF(174.393&lt;C26,M26,TRUNC(10^(0.794358141*((LOG((C26/174.393)/LOG(10))*(LOG((C26/174.393)/LOG(10)))))),4)*M26)),0)</f>
        <v>238.39450000000002</v>
      </c>
      <c r="O26" s="43"/>
      <c r="P26" s="12"/>
      <c r="R26" s="51"/>
    </row>
    <row r="27" spans="1:18" s="5" customFormat="1" ht="18.75" customHeight="1">
      <c r="A27" s="32" t="s">
        <v>60</v>
      </c>
      <c r="B27" s="30" t="s">
        <v>58</v>
      </c>
      <c r="C27" s="55">
        <v>84.8</v>
      </c>
      <c r="D27" s="77">
        <v>1988</v>
      </c>
      <c r="E27" s="52">
        <v>70</v>
      </c>
      <c r="F27" s="33">
        <v>-73</v>
      </c>
      <c r="G27" s="33">
        <v>-73</v>
      </c>
      <c r="H27" s="31">
        <f>IF(MAX(E27:G27)&lt;0,0,MAX(E27:G27))</f>
        <v>70</v>
      </c>
      <c r="I27" s="45">
        <v>95</v>
      </c>
      <c r="J27" s="33">
        <v>100</v>
      </c>
      <c r="K27" s="60" t="s">
        <v>81</v>
      </c>
      <c r="L27" s="31">
        <f>IF(MAX(I27:K27)&lt;0,0,MAX(I27:K27))</f>
        <v>100</v>
      </c>
      <c r="M27" s="93">
        <f>L27+H27</f>
        <v>170</v>
      </c>
      <c r="N27" s="85">
        <f>IF(ISNUMBER(C27),(IF(174.393&lt;C27,M27,TRUNC(10^(0.794358141*((LOG((C27/174.393)/LOG(10))*(LOG((C27/174.393)/LOG(10)))))),4)*M27)),0)</f>
        <v>203.38799999999998</v>
      </c>
      <c r="O27" s="43"/>
      <c r="P27" s="12"/>
      <c r="R27" s="51"/>
    </row>
    <row r="28" spans="1:18" s="5" customFormat="1" ht="18.75" customHeight="1">
      <c r="A28" s="32" t="s">
        <v>61</v>
      </c>
      <c r="B28" s="30" t="s">
        <v>58</v>
      </c>
      <c r="C28" s="55">
        <v>88</v>
      </c>
      <c r="D28" s="77">
        <v>1985</v>
      </c>
      <c r="E28" s="52">
        <v>68</v>
      </c>
      <c r="F28" s="33">
        <v>-72</v>
      </c>
      <c r="G28" s="33">
        <v>-72</v>
      </c>
      <c r="H28" s="31">
        <f>IF(MAX(E28:G28)&lt;0,0,MAX(E28:G28))</f>
        <v>68</v>
      </c>
      <c r="I28" s="45">
        <v>-85</v>
      </c>
      <c r="J28" s="33">
        <v>85</v>
      </c>
      <c r="K28" s="33">
        <v>90</v>
      </c>
      <c r="L28" s="31">
        <f>IF(MAX(I28:K28)&lt;0,0,MAX(I28:K28))</f>
        <v>90</v>
      </c>
      <c r="M28" s="93">
        <f>L28+H28</f>
        <v>158</v>
      </c>
      <c r="N28" s="85">
        <f>IF(ISNUMBER(C28),(IF(174.393&lt;C28,M28,TRUNC(10^(0.794358141*((LOG((C28/174.393)/LOG(10))*(LOG((C28/174.393)/LOG(10)))))),4)*M28)),0)</f>
        <v>185.66580000000002</v>
      </c>
      <c r="O28" s="43"/>
      <c r="P28" s="12"/>
      <c r="R28" s="51"/>
    </row>
    <row r="29" spans="1:18" s="5" customFormat="1" ht="18.75" customHeight="1" thickBot="1">
      <c r="A29" s="34" t="s">
        <v>62</v>
      </c>
      <c r="B29" s="35" t="s">
        <v>58</v>
      </c>
      <c r="C29" s="78">
        <v>74.9</v>
      </c>
      <c r="D29" s="79">
        <v>1963</v>
      </c>
      <c r="E29" s="88">
        <v>75</v>
      </c>
      <c r="F29" s="36">
        <v>-80</v>
      </c>
      <c r="G29" s="36">
        <v>82</v>
      </c>
      <c r="H29" s="37">
        <f>IF(MAX(E29:G29)&lt;0,0,MAX(E29:G29))</f>
        <v>82</v>
      </c>
      <c r="I29" s="46">
        <v>90</v>
      </c>
      <c r="J29" s="36">
        <v>96</v>
      </c>
      <c r="K29" s="36">
        <v>100</v>
      </c>
      <c r="L29" s="37">
        <f>IF(MAX(I29:K29)&lt;0,0,MAX(I29:K29))</f>
        <v>100</v>
      </c>
      <c r="M29" s="94">
        <f>L29+H29</f>
        <v>182</v>
      </c>
      <c r="N29" s="91">
        <f>IF(ISNUMBER(C29),(IF(174.393&lt;C29,M29,TRUNC(10^(0.794358141*((LOG((C29/174.393)/LOG(10))*(LOG((C29/174.393)/LOG(10)))))),4)*M29)),0)</f>
        <v>232.85080000000002</v>
      </c>
      <c r="O29" s="43"/>
      <c r="P29" s="12"/>
      <c r="R29" s="51"/>
    </row>
    <row r="30" spans="1:18" s="5" customFormat="1" ht="18.75" customHeight="1" thickBot="1">
      <c r="A30" s="106" t="str">
        <f>B29</f>
        <v>SK CWG Bohumín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>
        <f>SUM(N25:N29)</f>
        <v>1132.0530999999999</v>
      </c>
      <c r="O30" s="43"/>
      <c r="P30" s="12"/>
      <c r="R30" s="51"/>
    </row>
    <row r="31" spans="1:16" s="5" customFormat="1" ht="18.75" customHeight="1">
      <c r="A31" s="38" t="s">
        <v>25</v>
      </c>
      <c r="B31" s="39" t="s">
        <v>24</v>
      </c>
      <c r="C31" s="76">
        <v>78.7</v>
      </c>
      <c r="D31" s="49">
        <v>1990</v>
      </c>
      <c r="E31" s="89">
        <v>75</v>
      </c>
      <c r="F31" s="40">
        <v>80</v>
      </c>
      <c r="G31" s="40">
        <v>85</v>
      </c>
      <c r="H31" s="41">
        <f aca="true" t="shared" si="8" ref="H31:H36">IF(MAX(E31:G31)&lt;0,0,MAX(E31:G31))</f>
        <v>85</v>
      </c>
      <c r="I31" s="44">
        <v>-93</v>
      </c>
      <c r="J31" s="40">
        <v>93</v>
      </c>
      <c r="K31" s="40">
        <v>-98</v>
      </c>
      <c r="L31" s="41">
        <f aca="true" t="shared" si="9" ref="L31:L36">IF(MAX(I31:K31)&lt;0,0,MAX(I31:K31))</f>
        <v>93</v>
      </c>
      <c r="M31" s="92">
        <f aca="true" t="shared" si="10" ref="M31:M36">L31+H31</f>
        <v>178</v>
      </c>
      <c r="N31" s="90">
        <f aca="true" t="shared" si="11" ref="N31:N36">IF(ISNUMBER(C31),(IF(174.393&lt;C31,M31,TRUNC(10^(0.794358141*((LOG((C31/174.393)/LOG(10))*(LOG((C31/174.393)/LOG(10)))))),4)*M31)),0)</f>
        <v>221.432</v>
      </c>
      <c r="O31" s="43"/>
      <c r="P31" s="12"/>
    </row>
    <row r="32" spans="1:16" s="5" customFormat="1" ht="18.75" customHeight="1">
      <c r="A32" s="32" t="s">
        <v>26</v>
      </c>
      <c r="B32" s="30" t="s">
        <v>24</v>
      </c>
      <c r="C32" s="55">
        <v>96.5</v>
      </c>
      <c r="D32" s="77">
        <v>1987</v>
      </c>
      <c r="E32" s="52">
        <v>101</v>
      </c>
      <c r="F32" s="33">
        <v>-105</v>
      </c>
      <c r="G32" s="33">
        <v>106</v>
      </c>
      <c r="H32" s="31">
        <f t="shared" si="8"/>
        <v>106</v>
      </c>
      <c r="I32" s="45">
        <v>130</v>
      </c>
      <c r="J32" s="33">
        <v>-135</v>
      </c>
      <c r="K32" s="33">
        <v>135</v>
      </c>
      <c r="L32" s="31">
        <f t="shared" si="9"/>
        <v>135</v>
      </c>
      <c r="M32" s="93">
        <f t="shared" si="10"/>
        <v>241</v>
      </c>
      <c r="N32" s="85">
        <f t="shared" si="11"/>
        <v>271.94440000000003</v>
      </c>
      <c r="O32" s="43"/>
      <c r="P32" s="12"/>
    </row>
    <row r="33" spans="1:18" s="5" customFormat="1" ht="18.75" customHeight="1">
      <c r="A33" s="32" t="s">
        <v>27</v>
      </c>
      <c r="B33" s="30" t="s">
        <v>24</v>
      </c>
      <c r="C33" s="55">
        <v>90.3</v>
      </c>
      <c r="D33" s="77">
        <v>1990</v>
      </c>
      <c r="E33" s="52">
        <v>82</v>
      </c>
      <c r="F33" s="33">
        <v>87</v>
      </c>
      <c r="G33" s="33">
        <v>91</v>
      </c>
      <c r="H33" s="31">
        <f t="shared" si="8"/>
        <v>91</v>
      </c>
      <c r="I33" s="45">
        <v>105</v>
      </c>
      <c r="J33" s="33">
        <v>-110</v>
      </c>
      <c r="K33" s="33">
        <v>110</v>
      </c>
      <c r="L33" s="31">
        <f t="shared" si="9"/>
        <v>110</v>
      </c>
      <c r="M33" s="93">
        <f t="shared" si="10"/>
        <v>201</v>
      </c>
      <c r="N33" s="85">
        <f t="shared" si="11"/>
        <v>233.3811</v>
      </c>
      <c r="O33" s="43"/>
      <c r="P33" s="12"/>
      <c r="R33" s="51"/>
    </row>
    <row r="34" spans="1:18" s="5" customFormat="1" ht="18.75" customHeight="1">
      <c r="A34" s="32" t="s">
        <v>28</v>
      </c>
      <c r="B34" s="30" t="s">
        <v>24</v>
      </c>
      <c r="C34" s="55">
        <v>73.5</v>
      </c>
      <c r="D34" s="77">
        <v>1996</v>
      </c>
      <c r="E34" s="52">
        <v>90</v>
      </c>
      <c r="F34" s="33">
        <v>95</v>
      </c>
      <c r="G34" s="33">
        <v>-98</v>
      </c>
      <c r="H34" s="31">
        <f t="shared" si="8"/>
        <v>95</v>
      </c>
      <c r="I34" s="45">
        <v>110</v>
      </c>
      <c r="J34" s="33">
        <v>115</v>
      </c>
      <c r="K34" s="33">
        <v>120</v>
      </c>
      <c r="L34" s="31">
        <f t="shared" si="9"/>
        <v>120</v>
      </c>
      <c r="M34" s="93">
        <f t="shared" si="10"/>
        <v>215</v>
      </c>
      <c r="N34" s="85">
        <f t="shared" si="11"/>
        <v>278.1455</v>
      </c>
      <c r="O34" s="43"/>
      <c r="P34" s="12"/>
      <c r="R34" s="51"/>
    </row>
    <row r="35" spans="1:18" s="5" customFormat="1" ht="18.75" customHeight="1">
      <c r="A35" s="32" t="s">
        <v>29</v>
      </c>
      <c r="B35" s="30" t="s">
        <v>24</v>
      </c>
      <c r="C35" s="55">
        <v>79.5</v>
      </c>
      <c r="D35" s="77">
        <v>1994</v>
      </c>
      <c r="E35" s="52">
        <v>85</v>
      </c>
      <c r="F35" s="33">
        <v>90</v>
      </c>
      <c r="G35" s="33">
        <v>93</v>
      </c>
      <c r="H35" s="31">
        <f t="shared" si="8"/>
        <v>93</v>
      </c>
      <c r="I35" s="45">
        <v>107</v>
      </c>
      <c r="J35" s="33">
        <v>112</v>
      </c>
      <c r="K35" s="33">
        <v>117</v>
      </c>
      <c r="L35" s="31">
        <f t="shared" si="9"/>
        <v>117</v>
      </c>
      <c r="M35" s="93">
        <f t="shared" si="10"/>
        <v>210</v>
      </c>
      <c r="N35" s="85">
        <f t="shared" si="11"/>
        <v>259.812</v>
      </c>
      <c r="O35" s="43"/>
      <c r="P35" s="12"/>
      <c r="R35" s="51"/>
    </row>
    <row r="36" spans="1:18" s="5" customFormat="1" ht="18.75" customHeight="1" thickBot="1">
      <c r="A36" s="34" t="s">
        <v>30</v>
      </c>
      <c r="B36" s="35" t="s">
        <v>24</v>
      </c>
      <c r="C36" s="78">
        <v>84.5</v>
      </c>
      <c r="D36" s="79">
        <v>1986</v>
      </c>
      <c r="E36" s="88">
        <v>100</v>
      </c>
      <c r="F36" s="36">
        <v>105</v>
      </c>
      <c r="G36" s="36">
        <v>-110</v>
      </c>
      <c r="H36" s="37">
        <f t="shared" si="8"/>
        <v>105</v>
      </c>
      <c r="I36" s="46">
        <v>130</v>
      </c>
      <c r="J36" s="36">
        <v>-140</v>
      </c>
      <c r="K36" s="36">
        <v>140</v>
      </c>
      <c r="L36" s="37">
        <f t="shared" si="9"/>
        <v>140</v>
      </c>
      <c r="M36" s="94">
        <f t="shared" si="10"/>
        <v>245</v>
      </c>
      <c r="N36" s="91">
        <f t="shared" si="11"/>
        <v>293.6325</v>
      </c>
      <c r="O36" s="43"/>
      <c r="P36" s="12"/>
      <c r="R36" s="51"/>
    </row>
    <row r="37" spans="1:18" s="5" customFormat="1" ht="18.75" customHeight="1" thickBot="1">
      <c r="A37" s="106" t="str">
        <f>B36</f>
        <v>SKV Příbor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>
        <f>SUM(N31:N36)-MIN(N31:N36)</f>
        <v>1336.9155</v>
      </c>
      <c r="O37" s="43"/>
      <c r="P37" s="12"/>
      <c r="R37" s="51"/>
    </row>
    <row r="38" spans="1:16" s="5" customFormat="1" ht="18.75" customHeight="1">
      <c r="A38" s="38" t="s">
        <v>18</v>
      </c>
      <c r="B38" s="39" t="s">
        <v>17</v>
      </c>
      <c r="C38" s="76">
        <v>103.2</v>
      </c>
      <c r="D38" s="49">
        <v>1994</v>
      </c>
      <c r="E38" s="89">
        <v>105</v>
      </c>
      <c r="F38" s="40">
        <v>110</v>
      </c>
      <c r="G38" s="40">
        <v>-116</v>
      </c>
      <c r="H38" s="41">
        <f aca="true" t="shared" si="12" ref="H38:H43">IF(MAX(E38:G38)&lt;0,0,MAX(E38:G38))</f>
        <v>110</v>
      </c>
      <c r="I38" s="89">
        <v>140</v>
      </c>
      <c r="J38" s="40">
        <v>-145</v>
      </c>
      <c r="K38" s="40">
        <v>145</v>
      </c>
      <c r="L38" s="41">
        <f aca="true" t="shared" si="13" ref="L38:L43">IF(MAX(I38:K38)&lt;0,0,MAX(I38:K38))</f>
        <v>145</v>
      </c>
      <c r="M38" s="95">
        <f aca="true" t="shared" si="14" ref="M38:M43">L38+H38</f>
        <v>255</v>
      </c>
      <c r="N38" s="85">
        <f aca="true" t="shared" si="15" ref="N38:N43">IF(ISNUMBER(C38),(IF(174.393&lt;C38,M38,TRUNC(10^(0.794358141*((LOG((C38/174.393)/LOG(10))*(LOG((C38/174.393)/LOG(10)))))),4)*M38)),0)</f>
        <v>280.39799999999997</v>
      </c>
      <c r="O38" s="43"/>
      <c r="P38" s="12"/>
    </row>
    <row r="39" spans="1:16" s="5" customFormat="1" ht="18.75" customHeight="1">
      <c r="A39" s="32" t="s">
        <v>19</v>
      </c>
      <c r="B39" s="30" t="s">
        <v>17</v>
      </c>
      <c r="C39" s="55">
        <v>92</v>
      </c>
      <c r="D39" s="77">
        <v>1994</v>
      </c>
      <c r="E39" s="52">
        <v>90</v>
      </c>
      <c r="F39" s="33">
        <v>96</v>
      </c>
      <c r="G39" s="33">
        <v>-101</v>
      </c>
      <c r="H39" s="31">
        <f t="shared" si="12"/>
        <v>96</v>
      </c>
      <c r="I39" s="52">
        <v>125</v>
      </c>
      <c r="J39" s="33">
        <v>-130</v>
      </c>
      <c r="K39" s="33">
        <v>-130</v>
      </c>
      <c r="L39" s="31">
        <f t="shared" si="13"/>
        <v>125</v>
      </c>
      <c r="M39" s="87">
        <f t="shared" si="14"/>
        <v>221</v>
      </c>
      <c r="N39" s="85">
        <f t="shared" si="15"/>
        <v>254.48149999999998</v>
      </c>
      <c r="O39" s="43"/>
      <c r="P39" s="12"/>
    </row>
    <row r="40" spans="1:18" s="5" customFormat="1" ht="18.75" customHeight="1">
      <c r="A40" s="32" t="s">
        <v>20</v>
      </c>
      <c r="B40" s="30" t="s">
        <v>17</v>
      </c>
      <c r="C40" s="55">
        <v>73</v>
      </c>
      <c r="D40" s="77">
        <v>1984</v>
      </c>
      <c r="E40" s="52">
        <v>-80</v>
      </c>
      <c r="F40" s="33">
        <v>80</v>
      </c>
      <c r="G40" s="33">
        <v>-86</v>
      </c>
      <c r="H40" s="31">
        <f t="shared" si="12"/>
        <v>80</v>
      </c>
      <c r="I40" s="52">
        <v>107</v>
      </c>
      <c r="J40" s="33">
        <v>-111</v>
      </c>
      <c r="K40" s="33">
        <v>-113</v>
      </c>
      <c r="L40" s="31">
        <f t="shared" si="13"/>
        <v>107</v>
      </c>
      <c r="M40" s="87">
        <f t="shared" si="14"/>
        <v>187</v>
      </c>
      <c r="N40" s="85">
        <f t="shared" si="15"/>
        <v>242.91299999999998</v>
      </c>
      <c r="O40" s="43"/>
      <c r="P40" s="12"/>
      <c r="R40" s="51"/>
    </row>
    <row r="41" spans="1:18" s="5" customFormat="1" ht="18.75" customHeight="1">
      <c r="A41" s="32" t="s">
        <v>21</v>
      </c>
      <c r="B41" s="30" t="s">
        <v>17</v>
      </c>
      <c r="C41" s="55">
        <v>69.1</v>
      </c>
      <c r="D41" s="77">
        <v>2000</v>
      </c>
      <c r="E41" s="52">
        <v>55</v>
      </c>
      <c r="F41" s="33">
        <v>-59</v>
      </c>
      <c r="G41" s="33">
        <v>59</v>
      </c>
      <c r="H41" s="31">
        <f t="shared" si="12"/>
        <v>59</v>
      </c>
      <c r="I41" s="52">
        <v>-75</v>
      </c>
      <c r="J41" s="33">
        <v>75</v>
      </c>
      <c r="K41" s="33">
        <v>-80</v>
      </c>
      <c r="L41" s="31">
        <f t="shared" si="13"/>
        <v>75</v>
      </c>
      <c r="M41" s="87">
        <f t="shared" si="14"/>
        <v>134</v>
      </c>
      <c r="N41" s="85">
        <f t="shared" si="15"/>
        <v>180.096</v>
      </c>
      <c r="O41" s="43"/>
      <c r="P41" s="12"/>
      <c r="R41" s="51"/>
    </row>
    <row r="42" spans="1:18" s="5" customFormat="1" ht="18.75" customHeight="1">
      <c r="A42" s="32" t="s">
        <v>22</v>
      </c>
      <c r="B42" s="30" t="s">
        <v>17</v>
      </c>
      <c r="C42" s="55">
        <v>74.8</v>
      </c>
      <c r="D42" s="77">
        <v>1991</v>
      </c>
      <c r="E42" s="52">
        <v>90</v>
      </c>
      <c r="F42" s="33">
        <v>95</v>
      </c>
      <c r="G42" s="33">
        <v>-100</v>
      </c>
      <c r="H42" s="31">
        <f t="shared" si="12"/>
        <v>95</v>
      </c>
      <c r="I42" s="52">
        <v>-103</v>
      </c>
      <c r="J42" s="33">
        <v>107</v>
      </c>
      <c r="K42" s="33">
        <v>-113</v>
      </c>
      <c r="L42" s="31">
        <f t="shared" si="13"/>
        <v>107</v>
      </c>
      <c r="M42" s="87">
        <f t="shared" si="14"/>
        <v>202</v>
      </c>
      <c r="N42" s="85">
        <f t="shared" si="15"/>
        <v>258.6408</v>
      </c>
      <c r="O42" s="43"/>
      <c r="P42" s="12"/>
      <c r="R42" s="51"/>
    </row>
    <row r="43" spans="1:18" s="5" customFormat="1" ht="18.75" customHeight="1" thickBot="1">
      <c r="A43" s="50" t="s">
        <v>23</v>
      </c>
      <c r="B43" s="98" t="s">
        <v>17</v>
      </c>
      <c r="C43" s="99">
        <v>89.5</v>
      </c>
      <c r="D43" s="100">
        <v>1989</v>
      </c>
      <c r="E43" s="101">
        <v>75</v>
      </c>
      <c r="F43" s="102">
        <v>80</v>
      </c>
      <c r="G43" s="102">
        <v>85</v>
      </c>
      <c r="H43" s="47">
        <f t="shared" si="12"/>
        <v>85</v>
      </c>
      <c r="I43" s="101">
        <v>-105</v>
      </c>
      <c r="J43" s="102">
        <v>105</v>
      </c>
      <c r="K43" s="102">
        <v>-110</v>
      </c>
      <c r="L43" s="47">
        <f t="shared" si="13"/>
        <v>105</v>
      </c>
      <c r="M43" s="104">
        <f t="shared" si="14"/>
        <v>190</v>
      </c>
      <c r="N43" s="105">
        <f t="shared" si="15"/>
        <v>221.521</v>
      </c>
      <c r="O43" s="43"/>
      <c r="P43" s="12"/>
      <c r="R43" s="51"/>
    </row>
    <row r="44" spans="1:18" s="5" customFormat="1" ht="18.75" customHeight="1" thickBot="1">
      <c r="A44" s="106" t="str">
        <f>B43</f>
        <v>SPČ Olomouc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>
        <f>SUM(N38:N43)-MIN(N38:N43)</f>
        <v>1257.9543</v>
      </c>
      <c r="O44" s="43"/>
      <c r="P44" s="12"/>
      <c r="R44" s="51"/>
    </row>
    <row r="45" spans="1:18" s="5" customFormat="1" ht="18.75" customHeight="1">
      <c r="A45" s="38" t="s">
        <v>39</v>
      </c>
      <c r="B45" s="39" t="s">
        <v>38</v>
      </c>
      <c r="C45" s="76">
        <v>85</v>
      </c>
      <c r="D45" s="96">
        <v>2000</v>
      </c>
      <c r="E45" s="89">
        <v>90</v>
      </c>
      <c r="F45" s="40">
        <v>95</v>
      </c>
      <c r="G45" s="40">
        <v>-100</v>
      </c>
      <c r="H45" s="41">
        <f aca="true" t="shared" si="16" ref="H45:H50">IF(MAX(E45:G45)&lt;0,0,MAX(E45:G45))</f>
        <v>95</v>
      </c>
      <c r="I45" s="44">
        <v>120</v>
      </c>
      <c r="J45" s="40">
        <v>-125</v>
      </c>
      <c r="K45" s="40">
        <v>-128</v>
      </c>
      <c r="L45" s="41">
        <f aca="true" t="shared" si="17" ref="L45:L50">IF(MAX(I45:K45)&lt;0,0,MAX(I45:K45))</f>
        <v>120</v>
      </c>
      <c r="M45" s="95">
        <f aca="true" t="shared" si="18" ref="M45:M50">L45+H45</f>
        <v>215</v>
      </c>
      <c r="N45" s="85">
        <f aca="true" t="shared" si="19" ref="N45:N50">IF(ISNUMBER(C45),(IF(174.393&lt;C45,M45,TRUNC(10^(0.794358141*((LOG((C45/174.393)/LOG(10))*(LOG((C45/174.393)/LOG(10)))))),4)*M45)),0)</f>
        <v>256.925</v>
      </c>
      <c r="O45" s="43"/>
      <c r="P45" s="12"/>
      <c r="R45" s="51"/>
    </row>
    <row r="46" spans="1:18" s="5" customFormat="1" ht="18.75" customHeight="1">
      <c r="A46" s="32" t="s">
        <v>40</v>
      </c>
      <c r="B46" s="30" t="s">
        <v>38</v>
      </c>
      <c r="C46" s="55">
        <v>100.5</v>
      </c>
      <c r="D46" s="97">
        <v>1997</v>
      </c>
      <c r="E46" s="52">
        <v>80</v>
      </c>
      <c r="F46" s="33">
        <v>90</v>
      </c>
      <c r="G46" s="33">
        <v>-100</v>
      </c>
      <c r="H46" s="31">
        <f t="shared" si="16"/>
        <v>90</v>
      </c>
      <c r="I46" s="45">
        <v>115</v>
      </c>
      <c r="J46" s="33">
        <v>-125</v>
      </c>
      <c r="K46" s="33">
        <v>125</v>
      </c>
      <c r="L46" s="31">
        <f t="shared" si="17"/>
        <v>125</v>
      </c>
      <c r="M46" s="87">
        <f t="shared" si="18"/>
        <v>215</v>
      </c>
      <c r="N46" s="85">
        <f t="shared" si="19"/>
        <v>238.73600000000002</v>
      </c>
      <c r="O46" s="43"/>
      <c r="P46" s="12"/>
      <c r="R46" s="51"/>
    </row>
    <row r="47" spans="1:18" s="5" customFormat="1" ht="18.75" customHeight="1">
      <c r="A47" s="32" t="s">
        <v>41</v>
      </c>
      <c r="B47" s="30" t="s">
        <v>38</v>
      </c>
      <c r="C47" s="55">
        <v>87.5</v>
      </c>
      <c r="D47" s="97">
        <v>1989</v>
      </c>
      <c r="E47" s="52">
        <v>87</v>
      </c>
      <c r="F47" s="33">
        <v>-95</v>
      </c>
      <c r="G47" s="33">
        <v>-95</v>
      </c>
      <c r="H47" s="31">
        <f t="shared" si="16"/>
        <v>87</v>
      </c>
      <c r="I47" s="45">
        <v>110</v>
      </c>
      <c r="J47" s="33">
        <v>115</v>
      </c>
      <c r="K47" s="33">
        <v>-120</v>
      </c>
      <c r="L47" s="31">
        <f t="shared" si="17"/>
        <v>115</v>
      </c>
      <c r="M47" s="87">
        <f t="shared" si="18"/>
        <v>202</v>
      </c>
      <c r="N47" s="85">
        <f t="shared" si="19"/>
        <v>238.01659999999998</v>
      </c>
      <c r="O47" s="43"/>
      <c r="P47" s="12"/>
      <c r="R47" s="51"/>
    </row>
    <row r="48" spans="1:18" s="5" customFormat="1" ht="18.75" customHeight="1">
      <c r="A48" s="32" t="s">
        <v>42</v>
      </c>
      <c r="B48" s="30" t="s">
        <v>38</v>
      </c>
      <c r="C48" s="55">
        <v>79.8</v>
      </c>
      <c r="D48" s="97">
        <v>1998</v>
      </c>
      <c r="E48" s="52">
        <v>90</v>
      </c>
      <c r="F48" s="33">
        <v>-95</v>
      </c>
      <c r="G48" s="33">
        <v>-95</v>
      </c>
      <c r="H48" s="31">
        <f t="shared" si="16"/>
        <v>90</v>
      </c>
      <c r="I48" s="45">
        <v>110</v>
      </c>
      <c r="J48" s="33">
        <v>-115</v>
      </c>
      <c r="K48" s="33">
        <v>-115</v>
      </c>
      <c r="L48" s="31">
        <f t="shared" si="17"/>
        <v>110</v>
      </c>
      <c r="M48" s="87">
        <f t="shared" si="18"/>
        <v>200</v>
      </c>
      <c r="N48" s="85">
        <f t="shared" si="19"/>
        <v>246.93999999999997</v>
      </c>
      <c r="O48" s="43"/>
      <c r="P48" s="12"/>
      <c r="R48" s="51"/>
    </row>
    <row r="49" spans="1:18" s="5" customFormat="1" ht="18.75" customHeight="1">
      <c r="A49" s="32" t="s">
        <v>43</v>
      </c>
      <c r="B49" s="30" t="s">
        <v>38</v>
      </c>
      <c r="C49" s="55">
        <v>83</v>
      </c>
      <c r="D49" s="97">
        <v>1999</v>
      </c>
      <c r="E49" s="52">
        <v>90</v>
      </c>
      <c r="F49" s="33">
        <v>95</v>
      </c>
      <c r="G49" s="33">
        <v>-100</v>
      </c>
      <c r="H49" s="31">
        <f t="shared" si="16"/>
        <v>95</v>
      </c>
      <c r="I49" s="45">
        <v>115</v>
      </c>
      <c r="J49" s="33">
        <v>120</v>
      </c>
      <c r="K49" s="33">
        <v>125</v>
      </c>
      <c r="L49" s="31">
        <f t="shared" si="17"/>
        <v>125</v>
      </c>
      <c r="M49" s="87">
        <f t="shared" si="18"/>
        <v>220</v>
      </c>
      <c r="N49" s="85">
        <f t="shared" si="19"/>
        <v>266.068</v>
      </c>
      <c r="O49" s="43"/>
      <c r="P49" s="12"/>
      <c r="R49" s="51"/>
    </row>
    <row r="50" spans="1:18" s="5" customFormat="1" ht="18.75" customHeight="1" thickBot="1">
      <c r="A50" s="50" t="s">
        <v>44</v>
      </c>
      <c r="B50" s="98" t="s">
        <v>38</v>
      </c>
      <c r="C50" s="99">
        <v>105</v>
      </c>
      <c r="D50" s="97">
        <v>1968</v>
      </c>
      <c r="E50" s="101" t="s">
        <v>16</v>
      </c>
      <c r="F50" s="102" t="s">
        <v>16</v>
      </c>
      <c r="G50" s="102" t="s">
        <v>16</v>
      </c>
      <c r="H50" s="47">
        <f t="shared" si="16"/>
        <v>0</v>
      </c>
      <c r="I50" s="103" t="s">
        <v>16</v>
      </c>
      <c r="J50" s="102" t="s">
        <v>16</v>
      </c>
      <c r="K50" s="102" t="s">
        <v>16</v>
      </c>
      <c r="L50" s="47">
        <f t="shared" si="17"/>
        <v>0</v>
      </c>
      <c r="M50" s="104">
        <f t="shared" si="18"/>
        <v>0</v>
      </c>
      <c r="N50" s="105">
        <f t="shared" si="19"/>
        <v>0</v>
      </c>
      <c r="O50" s="43"/>
      <c r="P50" s="12"/>
      <c r="R50" s="51"/>
    </row>
    <row r="51" spans="1:18" s="5" customFormat="1" ht="18.75" customHeight="1" thickBot="1">
      <c r="A51" s="106" t="str">
        <f>B50</f>
        <v>TJHolešov B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8">
        <f>SUM(N45:N50)-MIN(N45:N50)</f>
        <v>1246.6855999999998</v>
      </c>
      <c r="O51" s="43"/>
      <c r="P51" s="110"/>
      <c r="R51" s="51"/>
    </row>
    <row r="52" spans="1:18" s="5" customFormat="1" ht="18.75" customHeight="1">
      <c r="A52" s="38" t="s">
        <v>46</v>
      </c>
      <c r="B52" s="39" t="s">
        <v>45</v>
      </c>
      <c r="C52" s="76">
        <v>92.5</v>
      </c>
      <c r="D52" s="49">
        <v>1986</v>
      </c>
      <c r="E52" s="89">
        <v>95</v>
      </c>
      <c r="F52" s="40">
        <v>-98</v>
      </c>
      <c r="G52" s="40">
        <v>98</v>
      </c>
      <c r="H52" s="41">
        <f aca="true" t="shared" si="20" ref="H52:H57">IF(MAX(E52:G52)&lt;0,0,MAX(E52:G52))</f>
        <v>98</v>
      </c>
      <c r="I52" s="44">
        <v>120</v>
      </c>
      <c r="J52" s="40">
        <v>125</v>
      </c>
      <c r="K52" s="40">
        <v>-130</v>
      </c>
      <c r="L52" s="41">
        <f aca="true" t="shared" si="21" ref="L52:L57">IF(MAX(I52:K52)&lt;0,0,MAX(I52:K52))</f>
        <v>125</v>
      </c>
      <c r="M52" s="95">
        <f aca="true" t="shared" si="22" ref="M52:M57">L52+H52</f>
        <v>223</v>
      </c>
      <c r="N52" s="85">
        <f aca="true" t="shared" si="23" ref="N52:N57">IF(ISNUMBER(C52),(IF(174.393&lt;C52,M52,TRUNC(10^(0.794358141*((LOG((C52/174.393)/LOG(10))*(LOG((C52/174.393)/LOG(10)))))),4)*M52)),0)</f>
        <v>256.1601</v>
      </c>
      <c r="O52" s="43"/>
      <c r="P52" s="12"/>
      <c r="R52" s="51"/>
    </row>
    <row r="53" spans="1:18" s="5" customFormat="1" ht="18.75" customHeight="1">
      <c r="A53" s="32" t="s">
        <v>47</v>
      </c>
      <c r="B53" s="30" t="s">
        <v>45</v>
      </c>
      <c r="C53" s="55">
        <v>84.9</v>
      </c>
      <c r="D53" s="77">
        <v>2000</v>
      </c>
      <c r="E53" s="52">
        <v>-75</v>
      </c>
      <c r="F53" s="33">
        <v>75</v>
      </c>
      <c r="G53" s="33">
        <v>-81</v>
      </c>
      <c r="H53" s="31">
        <f t="shared" si="20"/>
        <v>75</v>
      </c>
      <c r="I53" s="45">
        <v>90</v>
      </c>
      <c r="J53" s="33">
        <v>-96</v>
      </c>
      <c r="K53" s="33">
        <v>96</v>
      </c>
      <c r="L53" s="31">
        <f t="shared" si="21"/>
        <v>96</v>
      </c>
      <c r="M53" s="87">
        <f t="shared" si="22"/>
        <v>171</v>
      </c>
      <c r="N53" s="85">
        <f t="shared" si="23"/>
        <v>204.4647</v>
      </c>
      <c r="O53" s="43"/>
      <c r="P53" s="12"/>
      <c r="R53" s="51"/>
    </row>
    <row r="54" spans="1:18" s="5" customFormat="1" ht="18.75" customHeight="1">
      <c r="A54" s="32" t="s">
        <v>48</v>
      </c>
      <c r="B54" s="30" t="s">
        <v>45</v>
      </c>
      <c r="C54" s="55">
        <v>95.8</v>
      </c>
      <c r="D54" s="77">
        <v>1991</v>
      </c>
      <c r="E54" s="52">
        <v>85</v>
      </c>
      <c r="F54" s="33">
        <v>-90</v>
      </c>
      <c r="G54" s="33">
        <v>91</v>
      </c>
      <c r="H54" s="31">
        <f t="shared" si="20"/>
        <v>91</v>
      </c>
      <c r="I54" s="45">
        <v>-110</v>
      </c>
      <c r="J54" s="33">
        <v>110</v>
      </c>
      <c r="K54" s="33">
        <v>117</v>
      </c>
      <c r="L54" s="31">
        <f t="shared" si="21"/>
        <v>117</v>
      </c>
      <c r="M54" s="87">
        <f t="shared" si="22"/>
        <v>208</v>
      </c>
      <c r="N54" s="85">
        <f t="shared" si="23"/>
        <v>235.3936</v>
      </c>
      <c r="O54" s="43"/>
      <c r="P54" s="12"/>
      <c r="R54" s="51"/>
    </row>
    <row r="55" spans="1:18" s="5" customFormat="1" ht="18.75" customHeight="1">
      <c r="A55" s="32" t="s">
        <v>49</v>
      </c>
      <c r="B55" s="30" t="s">
        <v>45</v>
      </c>
      <c r="C55" s="55">
        <v>73.5</v>
      </c>
      <c r="D55" s="77">
        <v>1995</v>
      </c>
      <c r="E55" s="52">
        <v>-85</v>
      </c>
      <c r="F55" s="33">
        <v>88</v>
      </c>
      <c r="G55" s="33">
        <v>93</v>
      </c>
      <c r="H55" s="31">
        <f t="shared" si="20"/>
        <v>93</v>
      </c>
      <c r="I55" s="45">
        <v>110</v>
      </c>
      <c r="J55" s="33">
        <v>115</v>
      </c>
      <c r="K55" s="33">
        <v>-118</v>
      </c>
      <c r="L55" s="31">
        <f t="shared" si="21"/>
        <v>115</v>
      </c>
      <c r="M55" s="87">
        <f t="shared" si="22"/>
        <v>208</v>
      </c>
      <c r="N55" s="85">
        <f t="shared" si="23"/>
        <v>269.0896</v>
      </c>
      <c r="O55" s="43"/>
      <c r="P55" s="12"/>
      <c r="R55" s="51"/>
    </row>
    <row r="56" spans="1:18" s="5" customFormat="1" ht="18.75" customHeight="1">
      <c r="A56" s="32" t="s">
        <v>50</v>
      </c>
      <c r="B56" s="30" t="s">
        <v>45</v>
      </c>
      <c r="C56" s="55">
        <v>76.7</v>
      </c>
      <c r="D56" s="77">
        <v>1987</v>
      </c>
      <c r="E56" s="52">
        <v>-70</v>
      </c>
      <c r="F56" s="33">
        <v>70</v>
      </c>
      <c r="G56" s="33">
        <v>75</v>
      </c>
      <c r="H56" s="31">
        <f t="shared" si="20"/>
        <v>75</v>
      </c>
      <c r="I56" s="45">
        <v>90</v>
      </c>
      <c r="J56" s="33">
        <v>95</v>
      </c>
      <c r="K56" s="33">
        <v>-97</v>
      </c>
      <c r="L56" s="31">
        <f t="shared" si="21"/>
        <v>95</v>
      </c>
      <c r="M56" s="87">
        <f t="shared" si="22"/>
        <v>170</v>
      </c>
      <c r="N56" s="85">
        <f t="shared" si="23"/>
        <v>214.54</v>
      </c>
      <c r="O56" s="43"/>
      <c r="P56" s="12"/>
      <c r="R56" s="51"/>
    </row>
    <row r="57" spans="1:18" s="5" customFormat="1" ht="18.75" customHeight="1" thickBot="1">
      <c r="A57" s="50" t="s">
        <v>51</v>
      </c>
      <c r="B57" s="98" t="s">
        <v>45</v>
      </c>
      <c r="C57" s="99">
        <v>100.8</v>
      </c>
      <c r="D57" s="100">
        <v>1978</v>
      </c>
      <c r="E57" s="101">
        <v>55</v>
      </c>
      <c r="F57" s="102">
        <v>60</v>
      </c>
      <c r="G57" s="102">
        <v>65</v>
      </c>
      <c r="H57" s="47">
        <f t="shared" si="20"/>
        <v>65</v>
      </c>
      <c r="I57" s="103">
        <v>70</v>
      </c>
      <c r="J57" s="102">
        <v>75</v>
      </c>
      <c r="K57" s="102">
        <v>80</v>
      </c>
      <c r="L57" s="47">
        <f t="shared" si="21"/>
        <v>80</v>
      </c>
      <c r="M57" s="104">
        <f t="shared" si="22"/>
        <v>145</v>
      </c>
      <c r="N57" s="105">
        <f t="shared" si="23"/>
        <v>160.834</v>
      </c>
      <c r="O57" s="43"/>
      <c r="P57" s="12"/>
      <c r="R57" s="51"/>
    </row>
    <row r="58" spans="1:18" s="5" customFormat="1" ht="18.75" customHeight="1" thickBot="1">
      <c r="A58" s="106" t="str">
        <f>B57</f>
        <v>TJHolešov C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8">
        <f>SUM(N52:N57)-MIN(N52:N57)</f>
        <v>1179.648</v>
      </c>
      <c r="O58" s="43"/>
      <c r="R58" s="53"/>
    </row>
    <row r="59" spans="8:13" ht="12.75">
      <c r="H59" s="29"/>
      <c r="L59" s="28"/>
      <c r="M59" s="28"/>
    </row>
    <row r="60" spans="8:13" ht="12.75">
      <c r="H60" s="29"/>
      <c r="L60" s="28"/>
      <c r="M60" s="28"/>
    </row>
    <row r="61" spans="1:13" ht="12.75">
      <c r="A61" t="s">
        <v>65</v>
      </c>
      <c r="H61" s="29"/>
      <c r="L61" s="28"/>
      <c r="M61" s="28"/>
    </row>
    <row r="62" spans="8:13" ht="12.75">
      <c r="H62" s="29"/>
      <c r="L62" s="28"/>
      <c r="M62" s="28"/>
    </row>
    <row r="63" spans="1:13" ht="12.75">
      <c r="A63" t="s">
        <v>82</v>
      </c>
      <c r="H63" s="29"/>
      <c r="L63" s="28"/>
      <c r="M63" s="28"/>
    </row>
    <row r="64" spans="8:13" ht="12.75">
      <c r="H64" s="29"/>
      <c r="L64" s="28"/>
      <c r="M64" s="28"/>
    </row>
    <row r="65" spans="8:13" ht="12.75">
      <c r="H65" s="29"/>
      <c r="L65" s="28"/>
      <c r="M65" s="28"/>
    </row>
    <row r="66" spans="12:13" ht="12.75">
      <c r="L66" s="28"/>
      <c r="M66" s="28"/>
    </row>
  </sheetData>
  <sheetProtection/>
  <mergeCells count="17">
    <mergeCell ref="A58:M58"/>
    <mergeCell ref="A1:N1"/>
    <mergeCell ref="A3:A4"/>
    <mergeCell ref="B3:B4"/>
    <mergeCell ref="C3:C4"/>
    <mergeCell ref="D3:D4"/>
    <mergeCell ref="E3:G3"/>
    <mergeCell ref="I3:L3"/>
    <mergeCell ref="A37:M37"/>
    <mergeCell ref="A44:M44"/>
    <mergeCell ref="A51:M51"/>
    <mergeCell ref="M3:M4"/>
    <mergeCell ref="N3:N4"/>
    <mergeCell ref="A11:M11"/>
    <mergeCell ref="A17:M17"/>
    <mergeCell ref="A24:M24"/>
    <mergeCell ref="A30:M30"/>
  </mergeCells>
  <printOptions horizontalCentered="1"/>
  <pageMargins left="0" right="0" top="0" bottom="0" header="0" footer="0"/>
  <pageSetup fitToWidth="2" horizontalDpi="300" verticalDpi="300" orientation="landscape" pageOrder="overThenDown" paperSize="9" scale="94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5" sqref="C15:C16"/>
    </sheetView>
  </sheetViews>
  <sheetFormatPr defaultColWidth="9.00390625" defaultRowHeight="12.75"/>
  <cols>
    <col min="1" max="1" width="24.625" style="0" customWidth="1"/>
    <col min="2" max="2" width="13.25390625" style="13" customWidth="1"/>
    <col min="3" max="3" width="7.625" style="13" customWidth="1"/>
    <col min="4" max="4" width="13.125" style="11" customWidth="1"/>
    <col min="5" max="5" width="8.00390625" style="11" customWidth="1"/>
    <col min="6" max="6" width="5.75390625" style="11" customWidth="1"/>
    <col min="7" max="7" width="12.25390625" style="0" customWidth="1"/>
    <col min="8" max="8" width="7.375" style="0" customWidth="1"/>
    <col min="9" max="9" width="8.00390625" style="0" customWidth="1"/>
  </cols>
  <sheetData>
    <row r="1" spans="1:9" s="5" customFormat="1" ht="41.25" customHeight="1">
      <c r="A1" s="109" t="s">
        <v>84</v>
      </c>
      <c r="B1" s="109"/>
      <c r="C1" s="109"/>
      <c r="D1" s="109"/>
      <c r="E1" s="109"/>
      <c r="F1" s="109"/>
      <c r="G1" s="109"/>
      <c r="H1" s="109"/>
      <c r="I1" s="109"/>
    </row>
    <row r="2" ht="16.5" customHeight="1">
      <c r="A2" s="15"/>
    </row>
    <row r="3" spans="1:9" ht="42" customHeight="1">
      <c r="A3" s="16" t="s">
        <v>13</v>
      </c>
      <c r="B3" s="17" t="s">
        <v>79</v>
      </c>
      <c r="C3" s="17" t="s">
        <v>15</v>
      </c>
      <c r="D3" s="17" t="s">
        <v>80</v>
      </c>
      <c r="E3" s="17" t="s">
        <v>83</v>
      </c>
      <c r="F3" s="17" t="s">
        <v>14</v>
      </c>
      <c r="G3" s="18" t="s">
        <v>11</v>
      </c>
      <c r="H3" s="25" t="s">
        <v>14</v>
      </c>
      <c r="I3" s="18" t="s">
        <v>12</v>
      </c>
    </row>
    <row r="4" spans="1:9" ht="3.75" customHeight="1">
      <c r="A4" s="19"/>
      <c r="B4" s="20"/>
      <c r="C4" s="20"/>
      <c r="D4" s="10"/>
      <c r="E4" s="10"/>
      <c r="F4" s="10"/>
      <c r="G4" s="19"/>
      <c r="H4" s="19"/>
      <c r="I4" s="19"/>
    </row>
    <row r="5" spans="1:9" s="14" customFormat="1" ht="23.25" customHeight="1">
      <c r="A5" s="21" t="s">
        <v>63</v>
      </c>
      <c r="B5" s="22">
        <v>1333.2656</v>
      </c>
      <c r="C5" s="24">
        <v>12</v>
      </c>
      <c r="D5" s="27">
        <f>zápis_2018!N24</f>
        <v>1305.6987</v>
      </c>
      <c r="E5" s="23">
        <f>RANK(D5,$D$5:$D$12)</f>
        <v>2</v>
      </c>
      <c r="F5" s="23">
        <v>11</v>
      </c>
      <c r="G5" s="22">
        <f>B5+D5</f>
        <v>2638.9642999999996</v>
      </c>
      <c r="H5" s="26">
        <f>F5+C5</f>
        <v>23</v>
      </c>
      <c r="I5" s="23">
        <f>RANK(H5,$H$5:$H$12)</f>
        <v>1</v>
      </c>
    </row>
    <row r="6" spans="1:9" s="14" customFormat="1" ht="23.25" customHeight="1">
      <c r="A6" s="21" t="s">
        <v>73</v>
      </c>
      <c r="B6" s="22">
        <v>1294.6366</v>
      </c>
      <c r="C6" s="24">
        <v>11</v>
      </c>
      <c r="D6" s="27">
        <f>zápis_2018!N37</f>
        <v>1336.9155</v>
      </c>
      <c r="E6" s="23">
        <f>RANK(D6,$D$5:$D$12)</f>
        <v>1</v>
      </c>
      <c r="F6" s="23">
        <v>12</v>
      </c>
      <c r="G6" s="22">
        <f>B6+D6</f>
        <v>2631.5521</v>
      </c>
      <c r="H6" s="26">
        <f>F6+C6</f>
        <v>23</v>
      </c>
      <c r="I6" s="23">
        <v>2</v>
      </c>
    </row>
    <row r="7" spans="1:9" s="14" customFormat="1" ht="23.25" customHeight="1">
      <c r="A7" s="21" t="s">
        <v>74</v>
      </c>
      <c r="B7" s="22">
        <v>1246.5016</v>
      </c>
      <c r="C7" s="24">
        <v>9</v>
      </c>
      <c r="D7" s="27">
        <f>zápis_2018!N51</f>
        <v>1246.6855999999998</v>
      </c>
      <c r="E7" s="23">
        <f>RANK(D7,$D$5:$D$12)</f>
        <v>4</v>
      </c>
      <c r="F7" s="23">
        <v>9</v>
      </c>
      <c r="G7" s="22">
        <f>B7+D7</f>
        <v>2493.1872</v>
      </c>
      <c r="H7" s="26">
        <f>F7+C7</f>
        <v>18</v>
      </c>
      <c r="I7" s="23">
        <f>RANK(H7,$H$5:$H$12)</f>
        <v>3</v>
      </c>
    </row>
    <row r="8" spans="1:9" s="14" customFormat="1" ht="23.25" customHeight="1">
      <c r="A8" s="21" t="s">
        <v>52</v>
      </c>
      <c r="B8" s="22">
        <v>1265.4227</v>
      </c>
      <c r="C8" s="24">
        <v>10</v>
      </c>
      <c r="D8" s="27">
        <f>zápis_2018!N17</f>
        <v>1217.053</v>
      </c>
      <c r="E8" s="23">
        <f>RANK(D8,$D$5:$D$12)</f>
        <v>5</v>
      </c>
      <c r="F8" s="23">
        <v>8</v>
      </c>
      <c r="G8" s="22">
        <f>B8+D8</f>
        <v>2482.4757</v>
      </c>
      <c r="H8" s="26">
        <f>F8+C8</f>
        <v>18</v>
      </c>
      <c r="I8" s="23">
        <v>4</v>
      </c>
    </row>
    <row r="9" spans="1:9" s="14" customFormat="1" ht="23.25" customHeight="1">
      <c r="A9" s="21" t="s">
        <v>75</v>
      </c>
      <c r="B9" s="22">
        <v>1162.2642</v>
      </c>
      <c r="C9" s="24">
        <v>8</v>
      </c>
      <c r="D9" s="27">
        <f>zápis_2018!N44</f>
        <v>1257.9543</v>
      </c>
      <c r="E9" s="23">
        <f>RANK(D9,$D$5:$D$12)</f>
        <v>3</v>
      </c>
      <c r="F9" s="23">
        <v>10</v>
      </c>
      <c r="G9" s="22">
        <f>B9+D9</f>
        <v>2420.2185</v>
      </c>
      <c r="H9" s="26">
        <f>F9+C9</f>
        <v>18</v>
      </c>
      <c r="I9" s="23">
        <v>5</v>
      </c>
    </row>
    <row r="10" spans="1:9" ht="23.25" customHeight="1">
      <c r="A10" s="21" t="s">
        <v>76</v>
      </c>
      <c r="B10" s="22">
        <v>1158.4601</v>
      </c>
      <c r="C10" s="24">
        <v>7</v>
      </c>
      <c r="D10" s="27">
        <f>zápis_2018!N11</f>
        <v>1207.0229000000002</v>
      </c>
      <c r="E10" s="23">
        <f>RANK(D10,$D$5:$D$12)</f>
        <v>6</v>
      </c>
      <c r="F10" s="23">
        <v>7</v>
      </c>
      <c r="G10" s="22">
        <f>B10+D10</f>
        <v>2365.483</v>
      </c>
      <c r="H10" s="26">
        <f>F10+C10</f>
        <v>14</v>
      </c>
      <c r="I10" s="23">
        <f>RANK(H10,$H$5:$H$12)</f>
        <v>6</v>
      </c>
    </row>
    <row r="11" spans="1:9" ht="23.25" customHeight="1">
      <c r="A11" s="61" t="s">
        <v>77</v>
      </c>
      <c r="B11" s="22">
        <v>1003.9714</v>
      </c>
      <c r="C11" s="26">
        <v>6</v>
      </c>
      <c r="D11" s="23">
        <f>zápis_2018!N30</f>
        <v>1132.0530999999999</v>
      </c>
      <c r="E11" s="23">
        <f>RANK(D11,$D$5:$D$12)</f>
        <v>8</v>
      </c>
      <c r="F11" s="23">
        <v>5</v>
      </c>
      <c r="G11" s="22">
        <f>B11+D11</f>
        <v>2136.0245</v>
      </c>
      <c r="H11" s="26">
        <f>F11+C11</f>
        <v>11</v>
      </c>
      <c r="I11" s="23">
        <f>RANK(H11,$H$5:$H$12)</f>
        <v>7</v>
      </c>
    </row>
    <row r="12" spans="1:9" ht="23.25" customHeight="1">
      <c r="A12" s="61" t="s">
        <v>78</v>
      </c>
      <c r="B12" s="22">
        <v>943.675</v>
      </c>
      <c r="C12" s="26">
        <v>5</v>
      </c>
      <c r="D12" s="23">
        <f>zápis_2018!N58</f>
        <v>1179.648</v>
      </c>
      <c r="E12" s="23">
        <f>RANK(D12,$D$5:$D$12)</f>
        <v>7</v>
      </c>
      <c r="F12" s="23">
        <v>6</v>
      </c>
      <c r="G12" s="22">
        <f>B12+D12</f>
        <v>2123.323</v>
      </c>
      <c r="H12" s="26">
        <f>F12+C12</f>
        <v>11</v>
      </c>
      <c r="I12" s="23">
        <v>8</v>
      </c>
    </row>
  </sheetData>
  <sheetProtection/>
  <mergeCells count="1">
    <mergeCell ref="A1:I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burgar</dc:creator>
  <cp:keywords/>
  <dc:description/>
  <cp:lastModifiedBy>Standa</cp:lastModifiedBy>
  <cp:lastPrinted>2018-05-26T12:57:04Z</cp:lastPrinted>
  <dcterms:created xsi:type="dcterms:W3CDTF">2002-10-19T15:36:27Z</dcterms:created>
  <dcterms:modified xsi:type="dcterms:W3CDTF">2018-05-27T17:57:05Z</dcterms:modified>
  <cp:category/>
  <cp:version/>
  <cp:contentType/>
  <cp:contentStatus/>
</cp:coreProperties>
</file>