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tabRatio="779" activeTab="0"/>
  </bookViews>
  <sheets>
    <sheet name="zápis_liga_2014" sheetId="1" r:id="rId1"/>
    <sheet name="celk.poř." sheetId="2" r:id="rId2"/>
  </sheets>
  <definedNames>
    <definedName name="_xlnm.Print_Titles" localSheetId="0">'zápis_liga_2014'!$1:$4</definedName>
  </definedNames>
  <calcPr fullCalcOnLoad="1"/>
</workbook>
</file>

<file path=xl/sharedStrings.xml><?xml version="1.0" encoding="utf-8"?>
<sst xmlns="http://schemas.openxmlformats.org/spreadsheetml/2006/main" count="117" uniqueCount="72">
  <si>
    <t>jméno</t>
  </si>
  <si>
    <t>oddíl</t>
  </si>
  <si>
    <t>trh</t>
  </si>
  <si>
    <t>nadhoz</t>
  </si>
  <si>
    <t>hmot</t>
  </si>
  <si>
    <t>roč</t>
  </si>
  <si>
    <t>I</t>
  </si>
  <si>
    <t>II</t>
  </si>
  <si>
    <t>III</t>
  </si>
  <si>
    <t>dvojboj</t>
  </si>
  <si>
    <t>body s.</t>
  </si>
  <si>
    <t>TJ Holešov</t>
  </si>
  <si>
    <t>TJ TŽ Třinec</t>
  </si>
  <si>
    <t>celkové výsledky</t>
  </si>
  <si>
    <t>celkové pořadí</t>
  </si>
  <si>
    <t>Oddíl</t>
  </si>
  <si>
    <t>Celkové  pořadí</t>
  </si>
  <si>
    <t>body</t>
  </si>
  <si>
    <t xml:space="preserve">body </t>
  </si>
  <si>
    <t>Tchurz Oldřich</t>
  </si>
  <si>
    <t>X</t>
  </si>
  <si>
    <t>Pavlosek Radek</t>
  </si>
  <si>
    <t>Moravčík Václav</t>
  </si>
  <si>
    <t>Pliska Michal</t>
  </si>
  <si>
    <t>SKV B. Havířov</t>
  </si>
  <si>
    <t>S. JS Zlín 5</t>
  </si>
  <si>
    <t>věk</t>
  </si>
  <si>
    <t>bonifikace</t>
  </si>
  <si>
    <t>pořadí v</t>
  </si>
  <si>
    <t>družstvu</t>
  </si>
  <si>
    <t>pořadí</t>
  </si>
  <si>
    <t>celkem</t>
  </si>
  <si>
    <t>Lutter Milan</t>
  </si>
  <si>
    <t>Gančarčík Patrik</t>
  </si>
  <si>
    <t>Dík Roman</t>
  </si>
  <si>
    <t>Kolář Josef</t>
  </si>
  <si>
    <t>Brázdil Josef</t>
  </si>
  <si>
    <t>Tataruch Tomáš</t>
  </si>
  <si>
    <t>Klus Marek</t>
  </si>
  <si>
    <t>Rozhodčí: Thér J., Mezie F., Burgár S., Gospoš B, Lepíková</t>
  </si>
  <si>
    <t>S. Brno Obřany</t>
  </si>
  <si>
    <t>ASK T. Kopřivnice</t>
  </si>
  <si>
    <t>Jochymek Luboš</t>
  </si>
  <si>
    <t>Gorný Jakub</t>
  </si>
  <si>
    <t>Matějček Jiří</t>
  </si>
  <si>
    <t>Kolář Daniel</t>
  </si>
  <si>
    <t>Schmidt Martin</t>
  </si>
  <si>
    <t>Brhel Pavel</t>
  </si>
  <si>
    <t>Hlaváč Milan</t>
  </si>
  <si>
    <t>Machulka Patrik</t>
  </si>
  <si>
    <t>Merkl Martin</t>
  </si>
  <si>
    <t>Enčev Radek</t>
  </si>
  <si>
    <t>Číp Tomáš</t>
  </si>
  <si>
    <t>Hrančík Tomáš</t>
  </si>
  <si>
    <t>Ponča Martin</t>
  </si>
  <si>
    <t>Driják Ondřej</t>
  </si>
  <si>
    <t>Rusek Pavel</t>
  </si>
  <si>
    <t>Bohun Lukáš</t>
  </si>
  <si>
    <t>Stuchlík Josef</t>
  </si>
  <si>
    <t>Brida Michal</t>
  </si>
  <si>
    <t>Jančík Pavel</t>
  </si>
  <si>
    <t>Hofbauer Lukáš</t>
  </si>
  <si>
    <t>Hofbauer Tomáš</t>
  </si>
  <si>
    <t>Mička Michal</t>
  </si>
  <si>
    <t>Pohli Patrik</t>
  </si>
  <si>
    <t>Slabý Krištof</t>
  </si>
  <si>
    <t>S JS Zlín 5</t>
  </si>
  <si>
    <t>Třinec 1.11.2014</t>
  </si>
  <si>
    <t>3. kolo II. Ligy mužů - Třinec 1.11.2014</t>
  </si>
  <si>
    <t>výsledky po druhém kole</t>
  </si>
  <si>
    <t>výsledky 3. kolo</t>
  </si>
  <si>
    <t>pořadí ve 3.kole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</si>
</sst>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"/>
    <numFmt numFmtId="167" formatCode="#,##0.0000"/>
    <numFmt numFmtId="168" formatCode="0.0"/>
    <numFmt numFmtId="169" formatCode="#,##0.000"/>
    <numFmt numFmtId="170" formatCode="0.000"/>
    <numFmt numFmtId="171" formatCode="0.00000"/>
    <numFmt numFmtId="172" formatCode="0.0000000"/>
    <numFmt numFmtId="173" formatCode="0_ ;[Red]\-0\ 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1" xfId="0" applyFont="1" applyFill="1" applyBorder="1" applyAlignment="1">
      <alignment vertical="center"/>
    </xf>
    <xf numFmtId="168" fontId="0" fillId="0" borderId="21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73" fontId="0" fillId="0" borderId="23" xfId="0" applyNumberFormat="1" applyFont="1" applyFill="1" applyBorder="1" applyAlignment="1" applyProtection="1">
      <alignment horizontal="center" vertical="center"/>
      <protection locked="0"/>
    </xf>
    <xf numFmtId="173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8" fontId="0" fillId="0" borderId="13" xfId="0" applyNumberFormat="1" applyFont="1" applyFill="1" applyBorder="1" applyAlignment="1">
      <alignment horizontal="center" vertical="center"/>
    </xf>
    <xf numFmtId="173" fontId="0" fillId="0" borderId="15" xfId="0" applyNumberFormat="1" applyFont="1" applyFill="1" applyBorder="1" applyAlignment="1" applyProtection="1">
      <alignment horizontal="center" vertical="center"/>
      <protection locked="0"/>
    </xf>
    <xf numFmtId="173" fontId="0" fillId="0" borderId="13" xfId="0" applyNumberFormat="1" applyFont="1" applyFill="1" applyBorder="1" applyAlignment="1" applyProtection="1">
      <alignment horizontal="center" vertical="center"/>
      <protection locked="0"/>
    </xf>
    <xf numFmtId="173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8" fontId="0" fillId="0" borderId="25" xfId="0" applyNumberFormat="1" applyFont="1" applyFill="1" applyBorder="1" applyAlignment="1">
      <alignment horizontal="center" vertical="center"/>
    </xf>
    <xf numFmtId="173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3" fontId="0" fillId="0" borderId="26" xfId="0" applyNumberFormat="1" applyFont="1" applyFill="1" applyBorder="1" applyAlignment="1" applyProtection="1">
      <alignment horizontal="center" vertical="center"/>
      <protection locked="0"/>
    </xf>
    <xf numFmtId="173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7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 horizontal="center" vertical="center"/>
    </xf>
    <xf numFmtId="3" fontId="4" fillId="17" borderId="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 applyProtection="1">
      <alignment horizontal="center" vertical="center"/>
      <protection locked="0"/>
    </xf>
    <xf numFmtId="173" fontId="0" fillId="0" borderId="24" xfId="0" applyNumberFormat="1" applyFont="1" applyFill="1" applyBorder="1" applyAlignment="1" applyProtection="1">
      <alignment horizontal="center" vertical="center"/>
      <protection locked="0"/>
    </xf>
    <xf numFmtId="173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166" fontId="10" fillId="0" borderId="29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166" fontId="10" fillId="0" borderId="30" xfId="0" applyNumberFormat="1" applyFont="1" applyBorder="1" applyAlignment="1">
      <alignment horizontal="center"/>
    </xf>
    <xf numFmtId="167" fontId="4" fillId="17" borderId="31" xfId="0" applyNumberFormat="1" applyFont="1" applyFill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/>
    </xf>
    <xf numFmtId="166" fontId="11" fillId="0" borderId="29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24" xfId="0" applyNumberFormat="1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8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8" fontId="0" fillId="0" borderId="34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68" fontId="0" fillId="0" borderId="35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4" fillId="17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7" fontId="4" fillId="0" borderId="25" xfId="0" applyNumberFormat="1" applyFont="1" applyFill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7" fontId="4" fillId="0" borderId="23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167" fontId="4" fillId="0" borderId="26" xfId="0" applyNumberFormat="1" applyFont="1" applyBorder="1" applyAlignment="1">
      <alignment horizontal="center" vertical="center" wrapText="1"/>
    </xf>
    <xf numFmtId="167" fontId="4" fillId="0" borderId="25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167" fontId="4" fillId="0" borderId="5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7" fontId="4" fillId="0" borderId="35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167" fontId="7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7" fontId="4" fillId="0" borderId="32" xfId="0" applyNumberFormat="1" applyFont="1" applyBorder="1" applyAlignment="1">
      <alignment horizontal="center" vertical="center" wrapText="1"/>
    </xf>
    <xf numFmtId="167" fontId="7" fillId="0" borderId="1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6" fontId="4" fillId="0" borderId="35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7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80008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showOutlineSymbol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8" sqref="K28"/>
    </sheetView>
  </sheetViews>
  <sheetFormatPr defaultColWidth="9.00390625" defaultRowHeight="12.75"/>
  <cols>
    <col min="1" max="1" width="16.75390625" style="0" customWidth="1"/>
    <col min="2" max="2" width="17.25390625" style="12" customWidth="1"/>
    <col min="3" max="3" width="6.875" style="0" customWidth="1"/>
    <col min="4" max="4" width="5.375" style="0" customWidth="1"/>
    <col min="5" max="12" width="7.00390625" style="0" customWidth="1"/>
    <col min="13" max="13" width="7.25390625" style="0" customWidth="1"/>
    <col min="14" max="14" width="11.75390625" style="22" customWidth="1"/>
    <col min="15" max="15" width="11.75390625" style="13" customWidth="1"/>
    <col min="16" max="16" width="10.125" style="14" customWidth="1"/>
    <col min="17" max="17" width="10.25390625" style="14" customWidth="1"/>
    <col min="18" max="19" width="0" style="0" hidden="1" customWidth="1"/>
  </cols>
  <sheetData>
    <row r="1" spans="1:15" ht="23.25">
      <c r="A1" s="124" t="s">
        <v>68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</row>
    <row r="2" spans="1:15" ht="14.25" customHeight="1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</row>
    <row r="3" spans="1:19" s="6" customFormat="1" ht="19.5" customHeight="1" thickBot="1">
      <c r="A3" s="15"/>
      <c r="B3" s="16"/>
      <c r="C3" s="17"/>
      <c r="D3" s="17"/>
      <c r="E3" s="125" t="s">
        <v>2</v>
      </c>
      <c r="F3" s="126"/>
      <c r="G3" s="126"/>
      <c r="H3" s="5"/>
      <c r="I3" s="127" t="s">
        <v>3</v>
      </c>
      <c r="J3" s="128"/>
      <c r="K3" s="128"/>
      <c r="L3" s="128"/>
      <c r="M3" s="4"/>
      <c r="N3" s="64"/>
      <c r="O3" s="61"/>
      <c r="P3" s="59"/>
      <c r="Q3" s="59"/>
      <c r="R3" s="6" t="s">
        <v>28</v>
      </c>
      <c r="S3" s="6" t="s">
        <v>30</v>
      </c>
    </row>
    <row r="4" spans="1:19" s="6" customFormat="1" ht="19.5" customHeight="1" thickBot="1">
      <c r="A4" s="18" t="s">
        <v>0</v>
      </c>
      <c r="B4" s="19" t="s">
        <v>1</v>
      </c>
      <c r="C4" s="20" t="s">
        <v>4</v>
      </c>
      <c r="D4" s="20" t="s">
        <v>5</v>
      </c>
      <c r="E4" s="7" t="s">
        <v>6</v>
      </c>
      <c r="F4" s="8" t="s">
        <v>7</v>
      </c>
      <c r="G4" s="8" t="s">
        <v>8</v>
      </c>
      <c r="H4" s="9" t="s">
        <v>2</v>
      </c>
      <c r="I4" s="10" t="s">
        <v>6</v>
      </c>
      <c r="J4" s="8" t="s">
        <v>7</v>
      </c>
      <c r="K4" s="8" t="s">
        <v>8</v>
      </c>
      <c r="L4" s="11" t="s">
        <v>3</v>
      </c>
      <c r="M4" s="7" t="s">
        <v>9</v>
      </c>
      <c r="N4" s="66" t="s">
        <v>10</v>
      </c>
      <c r="O4" s="62" t="s">
        <v>30</v>
      </c>
      <c r="P4" s="122" t="s">
        <v>27</v>
      </c>
      <c r="Q4" s="122" t="s">
        <v>26</v>
      </c>
      <c r="R4" s="6" t="s">
        <v>29</v>
      </c>
      <c r="S4" s="6" t="s">
        <v>31</v>
      </c>
    </row>
    <row r="5" spans="1:19" s="6" customFormat="1" ht="18.75" customHeight="1">
      <c r="A5" s="51" t="s">
        <v>19</v>
      </c>
      <c r="B5" s="52" t="s">
        <v>12</v>
      </c>
      <c r="C5" s="53">
        <v>103.1</v>
      </c>
      <c r="D5" s="109">
        <v>1972</v>
      </c>
      <c r="E5" s="69">
        <v>100</v>
      </c>
      <c r="F5" s="54">
        <v>105</v>
      </c>
      <c r="G5" s="54">
        <v>0</v>
      </c>
      <c r="H5" s="58">
        <f>IF(MAX(E5:G5)&lt;0,0,MAX(E5:G5))</f>
        <v>105</v>
      </c>
      <c r="I5" s="57">
        <v>130</v>
      </c>
      <c r="J5" s="54">
        <v>135</v>
      </c>
      <c r="K5" s="54">
        <v>140</v>
      </c>
      <c r="L5" s="56">
        <f aca="true" t="shared" si="0" ref="L5:L10">IF(MAX(I5:K5)&lt;0,0,MAX(I5:K5))</f>
        <v>140</v>
      </c>
      <c r="M5" s="55">
        <f>L5+H5</f>
        <v>245</v>
      </c>
      <c r="N5" s="73">
        <f>IF(ISNUMBER(C5),(IF(174.393&lt;C5,M5,TRUNC(10^(0.794358141*((LOG((C5/174.393)/LOG(10))*(LOG((C5/174.393)/LOG(10)))))),4)*M5)),0)+P5</f>
        <v>269.4755</v>
      </c>
      <c r="O5" s="63"/>
      <c r="P5" s="60">
        <f>IF(Q5&lt;18,30,IF(Q5&lt;21,20,0))</f>
        <v>0</v>
      </c>
      <c r="Q5" s="60">
        <f>2014-D5</f>
        <v>42</v>
      </c>
      <c r="R5" s="21">
        <f aca="true" t="shared" si="1" ref="R5:R10">RANK(N5,$N$5:$N$10)</f>
        <v>3</v>
      </c>
      <c r="S5" s="21"/>
    </row>
    <row r="6" spans="1:18" s="6" customFormat="1" ht="18.75" customHeight="1">
      <c r="A6" s="105" t="s">
        <v>42</v>
      </c>
      <c r="B6" s="106" t="s">
        <v>12</v>
      </c>
      <c r="C6" s="107">
        <v>71.3</v>
      </c>
      <c r="D6" s="110">
        <v>1991</v>
      </c>
      <c r="E6" s="70">
        <v>75</v>
      </c>
      <c r="F6" s="38">
        <v>80</v>
      </c>
      <c r="G6" s="38">
        <v>85</v>
      </c>
      <c r="H6" s="33">
        <f aca="true" t="shared" si="2" ref="H6:H45">IF(MAX(E6:G6)&lt;0,0,MAX(E6:G6))</f>
        <v>85</v>
      </c>
      <c r="I6" s="37">
        <v>95</v>
      </c>
      <c r="J6" s="38">
        <v>100</v>
      </c>
      <c r="K6" s="38">
        <v>105</v>
      </c>
      <c r="L6" s="39">
        <f t="shared" si="0"/>
        <v>105</v>
      </c>
      <c r="M6" s="40">
        <f aca="true" t="shared" si="3" ref="M6:M22">L6+H6</f>
        <v>190</v>
      </c>
      <c r="N6" s="65">
        <f aca="true" t="shared" si="4" ref="N6:N45">IF(ISNUMBER(C6),(IF(174.393&lt;C6,M6,TRUNC(10^(0.794358141*((LOG((C6/174.393)/LOG(10))*(LOG((C6/174.393)/LOG(10)))))),4)*M6)),0)+P6</f>
        <v>250.382</v>
      </c>
      <c r="O6" s="63"/>
      <c r="P6" s="60">
        <f aca="true" t="shared" si="5" ref="P6:P45">IF(Q6&lt;18,30,IF(Q6&lt;21,20,0))</f>
        <v>0</v>
      </c>
      <c r="Q6" s="60">
        <f aca="true" t="shared" si="6" ref="Q6:Q45">2014-D6</f>
        <v>23</v>
      </c>
      <c r="R6" s="21">
        <f t="shared" si="1"/>
        <v>5</v>
      </c>
    </row>
    <row r="7" spans="1:18" s="6" customFormat="1" ht="18.75" customHeight="1">
      <c r="A7" s="105" t="s">
        <v>37</v>
      </c>
      <c r="B7" s="106" t="s">
        <v>12</v>
      </c>
      <c r="C7" s="107">
        <v>73.2</v>
      </c>
      <c r="D7" s="110">
        <v>1998</v>
      </c>
      <c r="E7" s="70">
        <v>68</v>
      </c>
      <c r="F7" s="38">
        <v>-72</v>
      </c>
      <c r="G7" s="38">
        <v>72</v>
      </c>
      <c r="H7" s="33">
        <f t="shared" si="2"/>
        <v>72</v>
      </c>
      <c r="I7" s="37">
        <v>90</v>
      </c>
      <c r="J7" s="38">
        <v>95</v>
      </c>
      <c r="K7" s="38">
        <v>-97</v>
      </c>
      <c r="L7" s="39">
        <f t="shared" si="0"/>
        <v>95</v>
      </c>
      <c r="M7" s="40">
        <f t="shared" si="3"/>
        <v>167</v>
      </c>
      <c r="N7" s="65">
        <f t="shared" si="4"/>
        <v>246.5823</v>
      </c>
      <c r="O7" s="63"/>
      <c r="P7" s="60">
        <f t="shared" si="5"/>
        <v>30</v>
      </c>
      <c r="Q7" s="60">
        <f t="shared" si="6"/>
        <v>16</v>
      </c>
      <c r="R7" s="21">
        <f t="shared" si="1"/>
        <v>6</v>
      </c>
    </row>
    <row r="8" spans="1:18" s="6" customFormat="1" ht="18.75" customHeight="1">
      <c r="A8" s="105" t="s">
        <v>43</v>
      </c>
      <c r="B8" s="106" t="s">
        <v>12</v>
      </c>
      <c r="C8" s="107">
        <v>89.2</v>
      </c>
      <c r="D8" s="110">
        <v>1998</v>
      </c>
      <c r="E8" s="70">
        <v>110</v>
      </c>
      <c r="F8" s="38">
        <v>-115</v>
      </c>
      <c r="G8" s="38">
        <v>-115</v>
      </c>
      <c r="H8" s="33">
        <f t="shared" si="2"/>
        <v>110</v>
      </c>
      <c r="I8" s="37">
        <v>140</v>
      </c>
      <c r="J8" s="38">
        <v>145</v>
      </c>
      <c r="K8" s="38">
        <v>-150</v>
      </c>
      <c r="L8" s="39">
        <f t="shared" si="0"/>
        <v>145</v>
      </c>
      <c r="M8" s="40">
        <f t="shared" si="3"/>
        <v>255</v>
      </c>
      <c r="N8" s="65">
        <f t="shared" si="4"/>
        <v>327.76349999999996</v>
      </c>
      <c r="O8" s="63"/>
      <c r="P8" s="60">
        <f t="shared" si="5"/>
        <v>30</v>
      </c>
      <c r="Q8" s="60">
        <f t="shared" si="6"/>
        <v>16</v>
      </c>
      <c r="R8" s="21">
        <f t="shared" si="1"/>
        <v>1</v>
      </c>
    </row>
    <row r="9" spans="1:18" s="6" customFormat="1" ht="18.75" customHeight="1">
      <c r="A9" s="105" t="s">
        <v>21</v>
      </c>
      <c r="B9" s="106" t="s">
        <v>12</v>
      </c>
      <c r="C9" s="107">
        <v>91.9</v>
      </c>
      <c r="D9" s="110">
        <v>1989</v>
      </c>
      <c r="E9" s="70">
        <v>115</v>
      </c>
      <c r="F9" s="38">
        <v>120</v>
      </c>
      <c r="G9" s="38">
        <v>-125</v>
      </c>
      <c r="H9" s="33">
        <f t="shared" si="2"/>
        <v>120</v>
      </c>
      <c r="I9" s="37">
        <v>145</v>
      </c>
      <c r="J9" s="38">
        <v>150</v>
      </c>
      <c r="K9" s="38">
        <v>155</v>
      </c>
      <c r="L9" s="39">
        <f t="shared" si="0"/>
        <v>155</v>
      </c>
      <c r="M9" s="40">
        <f t="shared" si="3"/>
        <v>275</v>
      </c>
      <c r="N9" s="65">
        <f t="shared" si="4"/>
        <v>316.79999999999995</v>
      </c>
      <c r="O9" s="63"/>
      <c r="P9" s="60">
        <f t="shared" si="5"/>
        <v>0</v>
      </c>
      <c r="Q9" s="60">
        <f t="shared" si="6"/>
        <v>25</v>
      </c>
      <c r="R9" s="21">
        <f t="shared" si="1"/>
        <v>2</v>
      </c>
    </row>
    <row r="10" spans="1:18" s="6" customFormat="1" ht="18.75" customHeight="1" thickBot="1">
      <c r="A10" s="103" t="s">
        <v>38</v>
      </c>
      <c r="B10" s="104" t="s">
        <v>12</v>
      </c>
      <c r="C10" s="111">
        <v>89.3</v>
      </c>
      <c r="D10" s="112">
        <v>1997</v>
      </c>
      <c r="E10" s="71">
        <v>80</v>
      </c>
      <c r="F10" s="47">
        <v>85</v>
      </c>
      <c r="G10" s="47">
        <v>90</v>
      </c>
      <c r="H10" s="48">
        <f t="shared" si="2"/>
        <v>90</v>
      </c>
      <c r="I10" s="46">
        <v>100</v>
      </c>
      <c r="J10" s="47">
        <v>105</v>
      </c>
      <c r="K10" s="47">
        <v>110</v>
      </c>
      <c r="L10" s="49">
        <f t="shared" si="0"/>
        <v>110</v>
      </c>
      <c r="M10" s="50">
        <f t="shared" si="3"/>
        <v>200</v>
      </c>
      <c r="N10" s="75">
        <f t="shared" si="4"/>
        <v>263.42</v>
      </c>
      <c r="O10" s="63"/>
      <c r="P10" s="60">
        <f t="shared" si="5"/>
        <v>30</v>
      </c>
      <c r="Q10" s="60">
        <f t="shared" si="6"/>
        <v>17</v>
      </c>
      <c r="R10" s="21">
        <f t="shared" si="1"/>
        <v>4</v>
      </c>
    </row>
    <row r="11" spans="1:17" s="6" customFormat="1" ht="18.75" customHeight="1" thickBot="1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76">
        <f>SUM(N5:N10)-MIN(N5:N10)</f>
        <v>1427.8410000000001</v>
      </c>
      <c r="O11" s="67">
        <f>RANK(N11,($N$11,$N$18,$N$25,$N$32,$N$39,$N$46))</f>
        <v>2</v>
      </c>
      <c r="P11" s="60"/>
      <c r="Q11" s="60"/>
    </row>
    <row r="12" spans="1:18" s="6" customFormat="1" ht="18.75" customHeight="1">
      <c r="A12" s="51" t="s">
        <v>44</v>
      </c>
      <c r="B12" s="52" t="s">
        <v>11</v>
      </c>
      <c r="C12" s="53">
        <v>72.4</v>
      </c>
      <c r="D12" s="109">
        <v>1994</v>
      </c>
      <c r="E12" s="69">
        <v>75</v>
      </c>
      <c r="F12" s="54">
        <v>-80</v>
      </c>
      <c r="G12" s="54">
        <v>-80</v>
      </c>
      <c r="H12" s="58">
        <f t="shared" si="2"/>
        <v>75</v>
      </c>
      <c r="I12" s="57">
        <v>-92</v>
      </c>
      <c r="J12" s="54">
        <v>92</v>
      </c>
      <c r="K12" s="54">
        <v>-100</v>
      </c>
      <c r="L12" s="56">
        <f aca="true" t="shared" si="7" ref="L12:L19">IF(MAX(I12:K12)&lt;0,0,MAX(I12:K12))</f>
        <v>92</v>
      </c>
      <c r="M12" s="55">
        <f t="shared" si="3"/>
        <v>167</v>
      </c>
      <c r="N12" s="73">
        <f t="shared" si="4"/>
        <v>238.01850000000002</v>
      </c>
      <c r="O12" s="63"/>
      <c r="P12" s="60">
        <f t="shared" si="5"/>
        <v>20</v>
      </c>
      <c r="Q12" s="60">
        <f t="shared" si="6"/>
        <v>20</v>
      </c>
      <c r="R12" s="21">
        <f>RANK(N12,$N$12:$N$17)</f>
        <v>6</v>
      </c>
    </row>
    <row r="13" spans="1:18" s="6" customFormat="1" ht="18.75" customHeight="1">
      <c r="A13" s="105" t="s">
        <v>23</v>
      </c>
      <c r="B13" s="106" t="s">
        <v>11</v>
      </c>
      <c r="C13" s="107">
        <v>85</v>
      </c>
      <c r="D13" s="110">
        <v>1989</v>
      </c>
      <c r="E13" s="70">
        <v>90</v>
      </c>
      <c r="F13" s="38">
        <v>95</v>
      </c>
      <c r="G13" s="38">
        <v>100</v>
      </c>
      <c r="H13" s="33">
        <f t="shared" si="2"/>
        <v>100</v>
      </c>
      <c r="I13" s="37">
        <v>120</v>
      </c>
      <c r="J13" s="38">
        <v>130</v>
      </c>
      <c r="K13" s="38">
        <v>132</v>
      </c>
      <c r="L13" s="39">
        <f t="shared" si="7"/>
        <v>132</v>
      </c>
      <c r="M13" s="40">
        <f t="shared" si="3"/>
        <v>232</v>
      </c>
      <c r="N13" s="65">
        <f t="shared" si="4"/>
        <v>277.24</v>
      </c>
      <c r="O13" s="63"/>
      <c r="P13" s="60">
        <f t="shared" si="5"/>
        <v>0</v>
      </c>
      <c r="Q13" s="60">
        <f t="shared" si="6"/>
        <v>25</v>
      </c>
      <c r="R13" s="21">
        <f>RANK(N13,$N$12:$N$17)</f>
        <v>3</v>
      </c>
    </row>
    <row r="14" spans="1:18" s="6" customFormat="1" ht="18.75" customHeight="1">
      <c r="A14" s="105" t="s">
        <v>46</v>
      </c>
      <c r="B14" s="106" t="s">
        <v>11</v>
      </c>
      <c r="C14" s="107">
        <v>90.6</v>
      </c>
      <c r="D14" s="110">
        <v>1994</v>
      </c>
      <c r="E14" s="70">
        <v>101</v>
      </c>
      <c r="F14" s="38">
        <v>-106</v>
      </c>
      <c r="G14" s="38">
        <v>106</v>
      </c>
      <c r="H14" s="33">
        <f t="shared" si="2"/>
        <v>106</v>
      </c>
      <c r="I14" s="37">
        <v>122</v>
      </c>
      <c r="J14" s="38">
        <v>131</v>
      </c>
      <c r="K14" s="38">
        <v>140</v>
      </c>
      <c r="L14" s="39">
        <f t="shared" si="7"/>
        <v>140</v>
      </c>
      <c r="M14" s="40">
        <f t="shared" si="3"/>
        <v>246</v>
      </c>
      <c r="N14" s="65">
        <f t="shared" si="4"/>
        <v>305.2124</v>
      </c>
      <c r="O14" s="63"/>
      <c r="P14" s="60">
        <f t="shared" si="5"/>
        <v>20</v>
      </c>
      <c r="Q14" s="60">
        <f t="shared" si="6"/>
        <v>20</v>
      </c>
      <c r="R14" s="21">
        <f>RANK(N14,$N$12:$N$17)</f>
        <v>2</v>
      </c>
    </row>
    <row r="15" spans="1:18" s="6" customFormat="1" ht="18.75" customHeight="1">
      <c r="A15" s="36" t="s">
        <v>36</v>
      </c>
      <c r="B15" s="31" t="s">
        <v>11</v>
      </c>
      <c r="C15" s="32">
        <v>79.4</v>
      </c>
      <c r="D15" s="113">
        <v>1990</v>
      </c>
      <c r="E15" s="70">
        <v>90</v>
      </c>
      <c r="F15" s="38">
        <v>-95</v>
      </c>
      <c r="G15" s="38">
        <v>95</v>
      </c>
      <c r="H15" s="33">
        <f t="shared" si="2"/>
        <v>95</v>
      </c>
      <c r="I15" s="37">
        <v>115</v>
      </c>
      <c r="J15" s="38">
        <v>120</v>
      </c>
      <c r="K15" s="38">
        <v>-125</v>
      </c>
      <c r="L15" s="39">
        <f t="shared" si="7"/>
        <v>120</v>
      </c>
      <c r="M15" s="40">
        <f t="shared" si="3"/>
        <v>215</v>
      </c>
      <c r="N15" s="65">
        <f t="shared" si="4"/>
        <v>266.17</v>
      </c>
      <c r="O15" s="63"/>
      <c r="P15" s="60">
        <f t="shared" si="5"/>
        <v>0</v>
      </c>
      <c r="Q15" s="60">
        <f t="shared" si="6"/>
        <v>24</v>
      </c>
      <c r="R15" s="21">
        <f>RANK(N15,$N$12:$N$17)</f>
        <v>5</v>
      </c>
    </row>
    <row r="16" spans="1:18" s="6" customFormat="1" ht="18.75" customHeight="1">
      <c r="A16" s="36" t="s">
        <v>45</v>
      </c>
      <c r="B16" s="31" t="s">
        <v>11</v>
      </c>
      <c r="C16" s="32">
        <v>72.1</v>
      </c>
      <c r="D16" s="113">
        <v>1999</v>
      </c>
      <c r="E16" s="70">
        <v>80</v>
      </c>
      <c r="F16" s="38">
        <v>85</v>
      </c>
      <c r="G16" s="38" t="s">
        <v>20</v>
      </c>
      <c r="H16" s="33">
        <f>IF(MAX(E16:G16)&lt;0,0,MAX(E16:G16))</f>
        <v>85</v>
      </c>
      <c r="I16" s="37">
        <v>95</v>
      </c>
      <c r="J16" s="38">
        <v>-100</v>
      </c>
      <c r="K16" s="38">
        <v>100</v>
      </c>
      <c r="L16" s="39">
        <f>IF(MAX(I16:K16)&lt;0,0,MAX(I16:K16))</f>
        <v>100</v>
      </c>
      <c r="M16" s="40">
        <f>L16+H16</f>
        <v>185</v>
      </c>
      <c r="N16" s="65">
        <f>IF(ISNUMBER(C16),(IF(174.393&lt;C16,M16,TRUNC(10^(0.794358141*((LOG((C16/174.393)/LOG(10))*(LOG((C16/174.393)/LOG(10)))))),4)*M16)),0)+P16</f>
        <v>272.128</v>
      </c>
      <c r="O16" s="63"/>
      <c r="P16" s="60">
        <f>IF(Q16&lt;18,30,IF(Q16&lt;21,20,0))</f>
        <v>30</v>
      </c>
      <c r="Q16" s="60">
        <f>2014-D16</f>
        <v>15</v>
      </c>
      <c r="R16" s="21"/>
    </row>
    <row r="17" spans="1:18" s="6" customFormat="1" ht="18.75" customHeight="1" thickBot="1">
      <c r="A17" s="43" t="s">
        <v>35</v>
      </c>
      <c r="B17" s="44" t="s">
        <v>11</v>
      </c>
      <c r="C17" s="45">
        <v>76.8</v>
      </c>
      <c r="D17" s="114">
        <v>1997</v>
      </c>
      <c r="E17" s="71">
        <v>92</v>
      </c>
      <c r="F17" s="47">
        <v>-97</v>
      </c>
      <c r="G17" s="47">
        <v>97</v>
      </c>
      <c r="H17" s="48">
        <f t="shared" si="2"/>
        <v>97</v>
      </c>
      <c r="I17" s="46">
        <v>115</v>
      </c>
      <c r="J17" s="47">
        <v>120</v>
      </c>
      <c r="K17" s="47">
        <v>125</v>
      </c>
      <c r="L17" s="49">
        <f t="shared" si="7"/>
        <v>125</v>
      </c>
      <c r="M17" s="50">
        <f t="shared" si="3"/>
        <v>222</v>
      </c>
      <c r="N17" s="75">
        <f t="shared" si="4"/>
        <v>309.9642</v>
      </c>
      <c r="O17" s="63"/>
      <c r="P17" s="60">
        <f t="shared" si="5"/>
        <v>30</v>
      </c>
      <c r="Q17" s="60">
        <f t="shared" si="6"/>
        <v>17</v>
      </c>
      <c r="R17" s="21">
        <f>RANK(N17,$N$12:$N$17)</f>
        <v>1</v>
      </c>
    </row>
    <row r="18" spans="1:17" s="6" customFormat="1" ht="18.75" customHeight="1" thickBot="1">
      <c r="A18" s="129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1"/>
      <c r="N18" s="76">
        <f>SUM(N12:N17)-MIN(N12:N17)</f>
        <v>1430.7145999999998</v>
      </c>
      <c r="O18" s="67">
        <f>RANK(N18,($N$11,$N$18,$N$25,$N$32,$N$39,$N$46))</f>
        <v>1</v>
      </c>
      <c r="P18" s="60"/>
      <c r="Q18" s="60"/>
    </row>
    <row r="19" spans="1:18" s="6" customFormat="1" ht="18.75" customHeight="1">
      <c r="A19" s="51" t="s">
        <v>22</v>
      </c>
      <c r="B19" s="52" t="s">
        <v>40</v>
      </c>
      <c r="C19" s="53">
        <v>100.8</v>
      </c>
      <c r="D19" s="109">
        <v>1970</v>
      </c>
      <c r="E19" s="69">
        <v>-105</v>
      </c>
      <c r="F19" s="54">
        <v>-105</v>
      </c>
      <c r="G19" s="54">
        <v>105</v>
      </c>
      <c r="H19" s="58">
        <f t="shared" si="2"/>
        <v>105</v>
      </c>
      <c r="I19" s="57">
        <v>130</v>
      </c>
      <c r="J19" s="54">
        <v>-135</v>
      </c>
      <c r="K19" s="54">
        <v>135</v>
      </c>
      <c r="L19" s="56">
        <f t="shared" si="7"/>
        <v>135</v>
      </c>
      <c r="M19" s="55">
        <f t="shared" si="3"/>
        <v>240</v>
      </c>
      <c r="N19" s="78">
        <f t="shared" si="4"/>
        <v>266.20799999999997</v>
      </c>
      <c r="O19" s="63"/>
      <c r="P19" s="60">
        <f t="shared" si="5"/>
        <v>0</v>
      </c>
      <c r="Q19" s="60">
        <f t="shared" si="6"/>
        <v>44</v>
      </c>
      <c r="R19" s="21">
        <f>RANK(N19,$N$19:$N$24)</f>
        <v>1</v>
      </c>
    </row>
    <row r="20" spans="1:18" s="6" customFormat="1" ht="18.75" customHeight="1">
      <c r="A20" s="105" t="s">
        <v>47</v>
      </c>
      <c r="B20" s="106" t="s">
        <v>40</v>
      </c>
      <c r="C20" s="107">
        <v>71.7</v>
      </c>
      <c r="D20" s="110">
        <v>1969</v>
      </c>
      <c r="E20" s="70">
        <v>80</v>
      </c>
      <c r="F20" s="38">
        <v>83</v>
      </c>
      <c r="G20" s="38">
        <v>85</v>
      </c>
      <c r="H20" s="33">
        <f t="shared" si="2"/>
        <v>85</v>
      </c>
      <c r="I20" s="37">
        <v>100</v>
      </c>
      <c r="J20" s="38">
        <v>-105</v>
      </c>
      <c r="K20" s="38">
        <v>-105</v>
      </c>
      <c r="L20" s="39">
        <f aca="true" t="shared" si="8" ref="L20:L27">IF(MAX(I20:K20)&lt;0,0,MAX(I20:K20))</f>
        <v>100</v>
      </c>
      <c r="M20" s="40">
        <f t="shared" si="3"/>
        <v>185</v>
      </c>
      <c r="N20" s="77">
        <f t="shared" si="4"/>
        <v>242.94199999999998</v>
      </c>
      <c r="O20" s="63"/>
      <c r="P20" s="60">
        <f t="shared" si="5"/>
        <v>0</v>
      </c>
      <c r="Q20" s="60">
        <f t="shared" si="6"/>
        <v>45</v>
      </c>
      <c r="R20" s="21">
        <f>RANK(N20,$N$19:$N$24)</f>
        <v>3</v>
      </c>
    </row>
    <row r="21" spans="1:18" s="6" customFormat="1" ht="18.75" customHeight="1">
      <c r="A21" s="105" t="s">
        <v>48</v>
      </c>
      <c r="B21" s="106" t="s">
        <v>40</v>
      </c>
      <c r="C21" s="107">
        <v>111.4</v>
      </c>
      <c r="D21" s="110">
        <v>1956</v>
      </c>
      <c r="E21" s="70">
        <v>85</v>
      </c>
      <c r="F21" s="38">
        <v>92</v>
      </c>
      <c r="G21" s="38">
        <v>97</v>
      </c>
      <c r="H21" s="33">
        <f t="shared" si="2"/>
        <v>97</v>
      </c>
      <c r="I21" s="37">
        <v>115</v>
      </c>
      <c r="J21" s="38">
        <v>-120</v>
      </c>
      <c r="K21" s="38">
        <v>-120</v>
      </c>
      <c r="L21" s="39">
        <f t="shared" si="8"/>
        <v>115</v>
      </c>
      <c r="M21" s="40">
        <f t="shared" si="3"/>
        <v>212</v>
      </c>
      <c r="N21" s="77">
        <f t="shared" si="4"/>
        <v>227.20040000000003</v>
      </c>
      <c r="O21" s="63"/>
      <c r="P21" s="60">
        <f t="shared" si="5"/>
        <v>0</v>
      </c>
      <c r="Q21" s="60">
        <f t="shared" si="6"/>
        <v>58</v>
      </c>
      <c r="R21" s="21">
        <f>RANK(N21,$N$19:$N$24)</f>
        <v>5</v>
      </c>
    </row>
    <row r="22" spans="1:18" s="6" customFormat="1" ht="18.75" customHeight="1">
      <c r="A22" s="36" t="s">
        <v>32</v>
      </c>
      <c r="B22" s="31" t="s">
        <v>40</v>
      </c>
      <c r="C22" s="32">
        <v>73.9</v>
      </c>
      <c r="D22" s="113">
        <v>1956</v>
      </c>
      <c r="E22" s="70">
        <v>-70</v>
      </c>
      <c r="F22" s="38">
        <v>70</v>
      </c>
      <c r="G22" s="38">
        <v>75</v>
      </c>
      <c r="H22" s="33">
        <f t="shared" si="2"/>
        <v>75</v>
      </c>
      <c r="I22" s="37">
        <v>80</v>
      </c>
      <c r="J22" s="38">
        <v>85</v>
      </c>
      <c r="K22" s="38">
        <v>-90</v>
      </c>
      <c r="L22" s="39">
        <f t="shared" si="8"/>
        <v>85</v>
      </c>
      <c r="M22" s="40">
        <f t="shared" si="3"/>
        <v>160</v>
      </c>
      <c r="N22" s="77">
        <f t="shared" si="4"/>
        <v>206.32000000000002</v>
      </c>
      <c r="O22" s="63"/>
      <c r="P22" s="60">
        <f t="shared" si="5"/>
        <v>0</v>
      </c>
      <c r="Q22" s="60">
        <f t="shared" si="6"/>
        <v>58</v>
      </c>
      <c r="R22" s="21">
        <f>RANK(N22,$N$19:$N$24)</f>
        <v>6</v>
      </c>
    </row>
    <row r="23" spans="1:18" s="6" customFormat="1" ht="18.75" customHeight="1">
      <c r="A23" s="36" t="s">
        <v>49</v>
      </c>
      <c r="B23" s="31" t="s">
        <v>40</v>
      </c>
      <c r="C23" s="32">
        <v>82.8</v>
      </c>
      <c r="D23" s="113">
        <v>1993</v>
      </c>
      <c r="E23" s="70">
        <v>82</v>
      </c>
      <c r="F23" s="38">
        <v>86</v>
      </c>
      <c r="G23" s="38">
        <v>-90</v>
      </c>
      <c r="H23" s="33">
        <f>IF(MAX(E23:G23)&lt;0,0,MAX(E23:G23))</f>
        <v>86</v>
      </c>
      <c r="I23" s="37">
        <v>100</v>
      </c>
      <c r="J23" s="38">
        <v>105</v>
      </c>
      <c r="K23" s="38">
        <v>-108</v>
      </c>
      <c r="L23" s="39">
        <f>IF(MAX(I23:K23)&lt;0,0,MAX(I23:K23))</f>
        <v>105</v>
      </c>
      <c r="M23" s="40">
        <f>L23+H23</f>
        <v>191</v>
      </c>
      <c r="N23" s="77">
        <f>IF(ISNUMBER(C23),(IF(174.393&lt;C23,M23,TRUNC(10^(0.794358141*((LOG((C23/174.393)/LOG(10))*(LOG((C23/174.393)/LOG(10)))))),4)*M23)),0)+P23</f>
        <v>231.2819</v>
      </c>
      <c r="O23" s="63"/>
      <c r="P23" s="60">
        <f>IF(Q23&lt;18,30,IF(Q23&lt;21,20,0))</f>
        <v>0</v>
      </c>
      <c r="Q23" s="60">
        <f>2014-D23</f>
        <v>21</v>
      </c>
      <c r="R23" s="21"/>
    </row>
    <row r="24" spans="1:18" s="6" customFormat="1" ht="18.75" customHeight="1" thickBot="1">
      <c r="A24" s="43" t="s">
        <v>50</v>
      </c>
      <c r="B24" s="44" t="s">
        <v>40</v>
      </c>
      <c r="C24" s="45">
        <v>96.3</v>
      </c>
      <c r="D24" s="114">
        <v>1991</v>
      </c>
      <c r="E24" s="71">
        <v>100</v>
      </c>
      <c r="F24" s="79">
        <v>-105</v>
      </c>
      <c r="G24" s="79">
        <v>-105</v>
      </c>
      <c r="H24" s="48">
        <f t="shared" si="2"/>
        <v>100</v>
      </c>
      <c r="I24" s="80">
        <v>120</v>
      </c>
      <c r="J24" s="79">
        <v>125</v>
      </c>
      <c r="K24" s="121">
        <v>-131</v>
      </c>
      <c r="L24" s="49">
        <f t="shared" si="8"/>
        <v>125</v>
      </c>
      <c r="M24" s="50">
        <f>L24+H24</f>
        <v>225</v>
      </c>
      <c r="N24" s="81">
        <f t="shared" si="4"/>
        <v>254.0925</v>
      </c>
      <c r="O24" s="63"/>
      <c r="P24" s="60">
        <f t="shared" si="5"/>
        <v>0</v>
      </c>
      <c r="Q24" s="60">
        <f t="shared" si="6"/>
        <v>23</v>
      </c>
      <c r="R24" s="21">
        <f>RANK(N24,$N$19:$N$24)</f>
        <v>2</v>
      </c>
    </row>
    <row r="25" spans="1:17" s="6" customFormat="1" ht="18.75" customHeight="1" thickBot="1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76">
        <f>SUM(N19:N24)-MIN(N19:N24)</f>
        <v>1221.7248000000002</v>
      </c>
      <c r="O25" s="67">
        <f>RANK(N25,($N$11,$N$18,$N$25,$N$32,$N$39,$N$46))</f>
        <v>5</v>
      </c>
      <c r="P25" s="60"/>
      <c r="Q25" s="60"/>
    </row>
    <row r="26" spans="1:18" s="6" customFormat="1" ht="18.75" customHeight="1">
      <c r="A26" s="51" t="s">
        <v>51</v>
      </c>
      <c r="B26" s="52" t="s">
        <v>41</v>
      </c>
      <c r="C26" s="53">
        <v>70.6</v>
      </c>
      <c r="D26" s="109">
        <v>1986</v>
      </c>
      <c r="E26" s="69">
        <v>75</v>
      </c>
      <c r="F26" s="82">
        <v>-81</v>
      </c>
      <c r="G26" s="82">
        <v>-81</v>
      </c>
      <c r="H26" s="58">
        <f t="shared" si="2"/>
        <v>75</v>
      </c>
      <c r="I26" s="83">
        <v>95</v>
      </c>
      <c r="J26" s="82">
        <v>100</v>
      </c>
      <c r="K26" s="82">
        <v>-102</v>
      </c>
      <c r="L26" s="56">
        <f t="shared" si="8"/>
        <v>100</v>
      </c>
      <c r="M26" s="55">
        <f>L26+H26</f>
        <v>175</v>
      </c>
      <c r="N26" s="73">
        <f t="shared" si="4"/>
        <v>232.03250000000003</v>
      </c>
      <c r="O26" s="63"/>
      <c r="P26" s="60">
        <f t="shared" si="5"/>
        <v>0</v>
      </c>
      <c r="Q26" s="60">
        <f t="shared" si="6"/>
        <v>28</v>
      </c>
      <c r="R26" s="21">
        <f aca="true" t="shared" si="9" ref="R26:R31">RANK(N26,$N$26:$N$31)</f>
        <v>5</v>
      </c>
    </row>
    <row r="27" spans="1:18" s="28" customFormat="1" ht="18.75" customHeight="1">
      <c r="A27" s="105" t="s">
        <v>52</v>
      </c>
      <c r="B27" s="106" t="s">
        <v>41</v>
      </c>
      <c r="C27" s="107">
        <v>89.2</v>
      </c>
      <c r="D27" s="110">
        <v>1985</v>
      </c>
      <c r="E27" s="70">
        <v>90</v>
      </c>
      <c r="F27" s="42">
        <v>95</v>
      </c>
      <c r="G27" s="102">
        <v>-100</v>
      </c>
      <c r="H27" s="33">
        <f t="shared" si="2"/>
        <v>95</v>
      </c>
      <c r="I27" s="41">
        <v>115</v>
      </c>
      <c r="J27" s="42">
        <v>120</v>
      </c>
      <c r="K27" s="42">
        <v>-125</v>
      </c>
      <c r="L27" s="39">
        <f t="shared" si="8"/>
        <v>120</v>
      </c>
      <c r="M27" s="40">
        <f>L27+H27</f>
        <v>215</v>
      </c>
      <c r="N27" s="65">
        <f t="shared" si="4"/>
        <v>251.0555</v>
      </c>
      <c r="O27" s="63"/>
      <c r="P27" s="60">
        <f t="shared" si="5"/>
        <v>0</v>
      </c>
      <c r="Q27" s="60">
        <f t="shared" si="6"/>
        <v>29</v>
      </c>
      <c r="R27" s="21">
        <f t="shared" si="9"/>
        <v>3</v>
      </c>
    </row>
    <row r="28" spans="1:18" s="28" customFormat="1" ht="18.75" customHeight="1">
      <c r="A28" s="105" t="s">
        <v>53</v>
      </c>
      <c r="B28" s="106" t="s">
        <v>41</v>
      </c>
      <c r="C28" s="107">
        <v>84</v>
      </c>
      <c r="D28" s="110">
        <v>1993</v>
      </c>
      <c r="E28" s="70">
        <v>100</v>
      </c>
      <c r="F28" s="42">
        <v>105</v>
      </c>
      <c r="G28" s="42">
        <v>110</v>
      </c>
      <c r="H28" s="33">
        <f t="shared" si="2"/>
        <v>110</v>
      </c>
      <c r="I28" s="41">
        <v>120</v>
      </c>
      <c r="J28" s="42">
        <v>130</v>
      </c>
      <c r="K28" s="42">
        <v>135</v>
      </c>
      <c r="L28" s="39">
        <f aca="true" t="shared" si="10" ref="L28:L34">IF(MAX(I28:K28)&lt;0,0,MAX(I28:K28))</f>
        <v>135</v>
      </c>
      <c r="M28" s="40">
        <f aca="true" t="shared" si="11" ref="M28:M34">L28+H28</f>
        <v>245</v>
      </c>
      <c r="N28" s="65">
        <f t="shared" si="4"/>
        <v>294.5145</v>
      </c>
      <c r="O28" s="63"/>
      <c r="P28" s="60">
        <f t="shared" si="5"/>
        <v>0</v>
      </c>
      <c r="Q28" s="60">
        <f t="shared" si="6"/>
        <v>21</v>
      </c>
      <c r="R28" s="21">
        <f t="shared" si="9"/>
        <v>1</v>
      </c>
    </row>
    <row r="29" spans="1:18" s="6" customFormat="1" ht="18.75" customHeight="1">
      <c r="A29" s="36" t="s">
        <v>54</v>
      </c>
      <c r="B29" s="31" t="s">
        <v>41</v>
      </c>
      <c r="C29" s="32">
        <v>97.1</v>
      </c>
      <c r="D29" s="113">
        <v>1986</v>
      </c>
      <c r="E29" s="70">
        <v>-85</v>
      </c>
      <c r="F29" s="34">
        <v>85</v>
      </c>
      <c r="G29" s="34">
        <v>90</v>
      </c>
      <c r="H29" s="33">
        <f t="shared" si="2"/>
        <v>90</v>
      </c>
      <c r="I29" s="35">
        <v>105</v>
      </c>
      <c r="J29" s="34">
        <v>110</v>
      </c>
      <c r="K29" s="34">
        <v>-115</v>
      </c>
      <c r="L29" s="39">
        <f t="shared" si="10"/>
        <v>110</v>
      </c>
      <c r="M29" s="40">
        <f t="shared" si="11"/>
        <v>200</v>
      </c>
      <c r="N29" s="65">
        <f t="shared" si="4"/>
        <v>225.1</v>
      </c>
      <c r="O29" s="63"/>
      <c r="P29" s="60">
        <f t="shared" si="5"/>
        <v>0</v>
      </c>
      <c r="Q29" s="60">
        <f t="shared" si="6"/>
        <v>28</v>
      </c>
      <c r="R29" s="21">
        <f t="shared" si="9"/>
        <v>6</v>
      </c>
    </row>
    <row r="30" spans="1:18" s="6" customFormat="1" ht="18.75" customHeight="1">
      <c r="A30" s="36" t="s">
        <v>55</v>
      </c>
      <c r="B30" s="31" t="s">
        <v>41</v>
      </c>
      <c r="C30" s="32">
        <v>81.6</v>
      </c>
      <c r="D30" s="113">
        <v>1986</v>
      </c>
      <c r="E30" s="70">
        <v>80</v>
      </c>
      <c r="F30" s="72">
        <v>-90</v>
      </c>
      <c r="G30" s="72">
        <v>-90</v>
      </c>
      <c r="H30" s="33">
        <f t="shared" si="2"/>
        <v>80</v>
      </c>
      <c r="I30" s="35">
        <v>104</v>
      </c>
      <c r="J30" s="34">
        <v>110</v>
      </c>
      <c r="K30" s="34">
        <v>115</v>
      </c>
      <c r="L30" s="39">
        <f t="shared" si="10"/>
        <v>115</v>
      </c>
      <c r="M30" s="40">
        <f t="shared" si="11"/>
        <v>195</v>
      </c>
      <c r="N30" s="65">
        <f t="shared" si="4"/>
        <v>237.9195</v>
      </c>
      <c r="O30" s="63"/>
      <c r="P30" s="60">
        <f t="shared" si="5"/>
        <v>0</v>
      </c>
      <c r="Q30" s="60">
        <f t="shared" si="6"/>
        <v>28</v>
      </c>
      <c r="R30" s="21">
        <f t="shared" si="9"/>
        <v>4</v>
      </c>
    </row>
    <row r="31" spans="1:18" s="6" customFormat="1" ht="18.75" customHeight="1" thickBot="1">
      <c r="A31" s="43" t="s">
        <v>56</v>
      </c>
      <c r="B31" s="44" t="s">
        <v>41</v>
      </c>
      <c r="C31" s="45">
        <v>79</v>
      </c>
      <c r="D31" s="114">
        <v>1984</v>
      </c>
      <c r="E31" s="71">
        <v>80</v>
      </c>
      <c r="F31" s="84">
        <v>90</v>
      </c>
      <c r="G31" s="79">
        <v>95</v>
      </c>
      <c r="H31" s="48">
        <f t="shared" si="2"/>
        <v>95</v>
      </c>
      <c r="I31" s="85">
        <v>105</v>
      </c>
      <c r="J31" s="84">
        <v>110</v>
      </c>
      <c r="K31" s="84">
        <v>120</v>
      </c>
      <c r="L31" s="49">
        <f t="shared" si="10"/>
        <v>120</v>
      </c>
      <c r="M31" s="50">
        <f t="shared" si="11"/>
        <v>215</v>
      </c>
      <c r="N31" s="75">
        <f t="shared" si="4"/>
        <v>266.9225</v>
      </c>
      <c r="O31" s="63"/>
      <c r="P31" s="60">
        <f t="shared" si="5"/>
        <v>0</v>
      </c>
      <c r="Q31" s="60">
        <f t="shared" si="6"/>
        <v>30</v>
      </c>
      <c r="R31" s="21">
        <f t="shared" si="9"/>
        <v>2</v>
      </c>
    </row>
    <row r="32" spans="1:17" s="6" customFormat="1" ht="18.75" customHeight="1" thickBot="1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  <c r="N32" s="76">
        <f>SUM(N26:N31)-MIN(N26:N31)</f>
        <v>1282.4445</v>
      </c>
      <c r="O32" s="67">
        <f>RANK(N32,($N$11,$N$18,$N$25,$N$32,$N$39,$N$46))</f>
        <v>4</v>
      </c>
      <c r="P32" s="60"/>
      <c r="Q32" s="60"/>
    </row>
    <row r="33" spans="1:18" s="28" customFormat="1" ht="18.75" customHeight="1">
      <c r="A33" s="51" t="s">
        <v>63</v>
      </c>
      <c r="B33" s="52" t="s">
        <v>24</v>
      </c>
      <c r="C33" s="53">
        <v>79.1</v>
      </c>
      <c r="D33" s="109">
        <v>1989</v>
      </c>
      <c r="E33" s="97">
        <v>85</v>
      </c>
      <c r="F33" s="87">
        <v>90</v>
      </c>
      <c r="G33" s="87" t="s">
        <v>20</v>
      </c>
      <c r="H33" s="58">
        <f t="shared" si="2"/>
        <v>90</v>
      </c>
      <c r="I33" s="86">
        <v>110</v>
      </c>
      <c r="J33" s="87">
        <v>115</v>
      </c>
      <c r="K33" s="87" t="s">
        <v>20</v>
      </c>
      <c r="L33" s="56">
        <f t="shared" si="10"/>
        <v>115</v>
      </c>
      <c r="M33" s="55">
        <f t="shared" si="11"/>
        <v>205</v>
      </c>
      <c r="N33" s="73">
        <f t="shared" si="4"/>
        <v>254.32299999999998</v>
      </c>
      <c r="O33" s="63"/>
      <c r="P33" s="60">
        <f t="shared" si="5"/>
        <v>0</v>
      </c>
      <c r="Q33" s="60">
        <f t="shared" si="6"/>
        <v>25</v>
      </c>
      <c r="R33" s="21">
        <f>RANK(N33,$N$33:$N$38)</f>
        <v>2</v>
      </c>
    </row>
    <row r="34" spans="1:18" s="6" customFormat="1" ht="18.75" customHeight="1">
      <c r="A34" s="105" t="s">
        <v>64</v>
      </c>
      <c r="B34" s="106" t="s">
        <v>24</v>
      </c>
      <c r="C34" s="107">
        <v>87.4</v>
      </c>
      <c r="D34" s="108">
        <v>1997</v>
      </c>
      <c r="E34" s="98">
        <v>50</v>
      </c>
      <c r="F34" s="34">
        <v>55</v>
      </c>
      <c r="G34" s="34">
        <v>-60</v>
      </c>
      <c r="H34" s="33">
        <f t="shared" si="2"/>
        <v>55</v>
      </c>
      <c r="I34" s="35">
        <v>80</v>
      </c>
      <c r="J34" s="34">
        <v>-85</v>
      </c>
      <c r="K34" s="34">
        <v>85</v>
      </c>
      <c r="L34" s="39">
        <f t="shared" si="10"/>
        <v>85</v>
      </c>
      <c r="M34" s="40">
        <f t="shared" si="11"/>
        <v>140</v>
      </c>
      <c r="N34" s="65">
        <f t="shared" si="4"/>
        <v>195.04600000000002</v>
      </c>
      <c r="O34" s="63"/>
      <c r="P34" s="60">
        <f t="shared" si="5"/>
        <v>30</v>
      </c>
      <c r="Q34" s="60">
        <f t="shared" si="6"/>
        <v>17</v>
      </c>
      <c r="R34" s="21">
        <f>RANK(N34,$N$33:$N$38)</f>
        <v>4</v>
      </c>
    </row>
    <row r="35" spans="1:18" s="6" customFormat="1" ht="18.75" customHeight="1">
      <c r="A35" s="105" t="s">
        <v>33</v>
      </c>
      <c r="B35" s="106" t="s">
        <v>24</v>
      </c>
      <c r="C35" s="107">
        <v>91.6</v>
      </c>
      <c r="D35" s="108">
        <v>1990</v>
      </c>
      <c r="E35" s="98">
        <v>85</v>
      </c>
      <c r="F35" s="34">
        <v>92</v>
      </c>
      <c r="G35" s="72">
        <v>97</v>
      </c>
      <c r="H35" s="33">
        <f t="shared" si="2"/>
        <v>97</v>
      </c>
      <c r="I35" s="35">
        <v>120</v>
      </c>
      <c r="J35" s="34">
        <v>130</v>
      </c>
      <c r="K35" s="34">
        <v>140</v>
      </c>
      <c r="L35" s="39">
        <f aca="true" t="shared" si="12" ref="L35:L42">IF(MAX(I35:K35)&lt;0,0,MAX(I35:K35))</f>
        <v>140</v>
      </c>
      <c r="M35" s="40">
        <f aca="true" t="shared" si="13" ref="M35:M42">L35+H35</f>
        <v>237</v>
      </c>
      <c r="N35" s="65">
        <f t="shared" si="4"/>
        <v>273.4269</v>
      </c>
      <c r="O35" s="63"/>
      <c r="P35" s="60">
        <f t="shared" si="5"/>
        <v>0</v>
      </c>
      <c r="Q35" s="60">
        <f t="shared" si="6"/>
        <v>24</v>
      </c>
      <c r="R35" s="21">
        <f>RANK(N35,$N$33:$N$38)</f>
        <v>1</v>
      </c>
    </row>
    <row r="36" spans="1:18" s="6" customFormat="1" ht="18.75" customHeight="1">
      <c r="A36" s="36" t="s">
        <v>34</v>
      </c>
      <c r="B36" s="31" t="s">
        <v>24</v>
      </c>
      <c r="C36" s="32">
        <v>84.7</v>
      </c>
      <c r="D36" s="68">
        <v>1996</v>
      </c>
      <c r="E36" s="98">
        <v>-80</v>
      </c>
      <c r="F36" s="34">
        <v>80</v>
      </c>
      <c r="G36" s="72">
        <v>85</v>
      </c>
      <c r="H36" s="33">
        <f t="shared" si="2"/>
        <v>85</v>
      </c>
      <c r="I36" s="35">
        <v>100</v>
      </c>
      <c r="J36" s="34">
        <v>105</v>
      </c>
      <c r="K36" s="34" t="s">
        <v>20</v>
      </c>
      <c r="L36" s="39">
        <f t="shared" si="12"/>
        <v>105</v>
      </c>
      <c r="M36" s="40">
        <f t="shared" si="13"/>
        <v>190</v>
      </c>
      <c r="N36" s="65">
        <f t="shared" si="4"/>
        <v>247.449</v>
      </c>
      <c r="O36" s="63"/>
      <c r="P36" s="60">
        <f t="shared" si="5"/>
        <v>20</v>
      </c>
      <c r="Q36" s="60">
        <f t="shared" si="6"/>
        <v>18</v>
      </c>
      <c r="R36" s="21">
        <f>RANK(N36,$N$33:$N$38)</f>
        <v>3</v>
      </c>
    </row>
    <row r="37" spans="1:18" s="6" customFormat="1" ht="18.75" customHeight="1">
      <c r="A37" s="36" t="s">
        <v>65</v>
      </c>
      <c r="B37" s="31" t="s">
        <v>24</v>
      </c>
      <c r="C37" s="32">
        <v>101.2</v>
      </c>
      <c r="D37" s="68">
        <v>1992</v>
      </c>
      <c r="E37" s="115">
        <v>60</v>
      </c>
      <c r="F37" s="116">
        <v>-70</v>
      </c>
      <c r="G37" s="117">
        <v>70</v>
      </c>
      <c r="H37" s="33">
        <f t="shared" si="2"/>
        <v>70</v>
      </c>
      <c r="I37" s="118">
        <v>95</v>
      </c>
      <c r="J37" s="116">
        <v>-100</v>
      </c>
      <c r="K37" s="116">
        <v>-100</v>
      </c>
      <c r="L37" s="39">
        <f>IF(MAX(I37:K37)&lt;0,0,MAX(I37:K37))</f>
        <v>95</v>
      </c>
      <c r="M37" s="40">
        <f>L37+H37</f>
        <v>165</v>
      </c>
      <c r="N37" s="65">
        <f>IF(ISNUMBER(C37),(IF(174.393&lt;C37,M37,TRUNC(10^(0.794358141*((LOG((C37/174.393)/LOG(10))*(LOG((C37/174.393)/LOG(10)))))),4)*M37)),0)+P37</f>
        <v>182.73749999999998</v>
      </c>
      <c r="O37" s="63"/>
      <c r="P37" s="60">
        <f>IF(Q37&lt;18,30,IF(Q37&lt;21,20,0))</f>
        <v>0</v>
      </c>
      <c r="Q37" s="60">
        <f>2014-D37</f>
        <v>22</v>
      </c>
      <c r="R37" s="21"/>
    </row>
    <row r="38" spans="1:18" s="6" customFormat="1" ht="18.75" customHeight="1" thickBot="1">
      <c r="A38" s="43"/>
      <c r="B38" s="44"/>
      <c r="C38" s="45"/>
      <c r="D38" s="74"/>
      <c r="E38" s="99"/>
      <c r="F38" s="84"/>
      <c r="G38" s="79"/>
      <c r="H38" s="48"/>
      <c r="I38" s="85"/>
      <c r="J38" s="84"/>
      <c r="K38" s="84"/>
      <c r="L38" s="49"/>
      <c r="M38" s="50"/>
      <c r="N38" s="75"/>
      <c r="O38" s="63"/>
      <c r="P38" s="60"/>
      <c r="Q38" s="60"/>
      <c r="R38" s="21"/>
    </row>
    <row r="39" spans="1:17" s="6" customFormat="1" ht="18.75" customHeight="1" thickBot="1">
      <c r="A39" s="129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1"/>
      <c r="N39" s="76">
        <f>SUM(N33:N38)</f>
        <v>1152.9824</v>
      </c>
      <c r="O39" s="67">
        <f>RANK(N39,($N$11,$N$18,$N$25,$N$32,$N$39,$N$46))</f>
        <v>6</v>
      </c>
      <c r="P39" s="60"/>
      <c r="Q39" s="60"/>
    </row>
    <row r="40" spans="1:18" s="6" customFormat="1" ht="18.75" customHeight="1">
      <c r="A40" s="51" t="s">
        <v>57</v>
      </c>
      <c r="B40" s="91" t="s">
        <v>25</v>
      </c>
      <c r="C40" s="94">
        <v>75.5</v>
      </c>
      <c r="D40" s="109">
        <v>1993</v>
      </c>
      <c r="E40" s="100">
        <v>75</v>
      </c>
      <c r="F40" s="82">
        <v>77</v>
      </c>
      <c r="G40" s="88">
        <v>79</v>
      </c>
      <c r="H40" s="58">
        <f t="shared" si="2"/>
        <v>79</v>
      </c>
      <c r="I40" s="83">
        <v>95</v>
      </c>
      <c r="J40" s="82">
        <v>98</v>
      </c>
      <c r="K40" s="82">
        <v>100</v>
      </c>
      <c r="L40" s="56">
        <f t="shared" si="12"/>
        <v>100</v>
      </c>
      <c r="M40" s="55">
        <f t="shared" si="13"/>
        <v>179</v>
      </c>
      <c r="N40" s="73">
        <f t="shared" si="4"/>
        <v>227.9565</v>
      </c>
      <c r="O40" s="63"/>
      <c r="P40" s="60">
        <f t="shared" si="5"/>
        <v>0</v>
      </c>
      <c r="Q40" s="60">
        <f t="shared" si="6"/>
        <v>21</v>
      </c>
      <c r="R40" s="21">
        <f>RANK(N40,$N$3:$N$45)</f>
        <v>34</v>
      </c>
    </row>
    <row r="41" spans="1:18" s="6" customFormat="1" ht="18.75" customHeight="1">
      <c r="A41" s="105" t="s">
        <v>58</v>
      </c>
      <c r="B41" s="119" t="s">
        <v>25</v>
      </c>
      <c r="C41" s="120">
        <v>67.4</v>
      </c>
      <c r="D41" s="110">
        <v>1993</v>
      </c>
      <c r="E41" s="98">
        <v>70</v>
      </c>
      <c r="F41" s="34">
        <v>73</v>
      </c>
      <c r="G41" s="34">
        <v>75</v>
      </c>
      <c r="H41" s="33">
        <f t="shared" si="2"/>
        <v>75</v>
      </c>
      <c r="I41" s="35">
        <v>90</v>
      </c>
      <c r="J41" s="34">
        <v>93</v>
      </c>
      <c r="K41" s="34">
        <v>95</v>
      </c>
      <c r="L41" s="39">
        <f t="shared" si="12"/>
        <v>95</v>
      </c>
      <c r="M41" s="40">
        <f t="shared" si="13"/>
        <v>170</v>
      </c>
      <c r="N41" s="65">
        <f t="shared" si="4"/>
        <v>232.18599999999998</v>
      </c>
      <c r="O41" s="63"/>
      <c r="P41" s="60">
        <f t="shared" si="5"/>
        <v>0</v>
      </c>
      <c r="Q41" s="60">
        <f t="shared" si="6"/>
        <v>21</v>
      </c>
      <c r="R41" s="21">
        <f>RANK(N41,$N$3:$N$45)</f>
        <v>31</v>
      </c>
    </row>
    <row r="42" spans="1:18" s="6" customFormat="1" ht="18.75" customHeight="1">
      <c r="A42" s="105" t="s">
        <v>59</v>
      </c>
      <c r="B42" s="119" t="s">
        <v>25</v>
      </c>
      <c r="C42" s="120">
        <v>100</v>
      </c>
      <c r="D42" s="110">
        <v>1973</v>
      </c>
      <c r="E42" s="98">
        <v>70</v>
      </c>
      <c r="F42" s="34">
        <v>75</v>
      </c>
      <c r="G42" s="34">
        <v>77</v>
      </c>
      <c r="H42" s="33">
        <f t="shared" si="2"/>
        <v>77</v>
      </c>
      <c r="I42" s="35">
        <v>100</v>
      </c>
      <c r="J42" s="34">
        <v>105</v>
      </c>
      <c r="K42" s="34">
        <v>107</v>
      </c>
      <c r="L42" s="39">
        <f t="shared" si="12"/>
        <v>107</v>
      </c>
      <c r="M42" s="40">
        <f t="shared" si="13"/>
        <v>184</v>
      </c>
      <c r="N42" s="65">
        <f t="shared" si="4"/>
        <v>204.7184</v>
      </c>
      <c r="O42" s="63"/>
      <c r="P42" s="60">
        <f t="shared" si="5"/>
        <v>0</v>
      </c>
      <c r="Q42" s="60">
        <f t="shared" si="6"/>
        <v>41</v>
      </c>
      <c r="R42" s="21">
        <f>RANK(N42,$N$3:$N$45)</f>
        <v>38</v>
      </c>
    </row>
    <row r="43" spans="1:18" s="6" customFormat="1" ht="18.75" customHeight="1">
      <c r="A43" s="36" t="s">
        <v>60</v>
      </c>
      <c r="B43" s="92" t="s">
        <v>25</v>
      </c>
      <c r="C43" s="95">
        <v>69.7</v>
      </c>
      <c r="D43" s="113">
        <v>1999</v>
      </c>
      <c r="E43" s="98">
        <v>76</v>
      </c>
      <c r="F43" s="34">
        <v>80</v>
      </c>
      <c r="G43" s="34">
        <v>82</v>
      </c>
      <c r="H43" s="33">
        <f t="shared" si="2"/>
        <v>82</v>
      </c>
      <c r="I43" s="35">
        <v>95</v>
      </c>
      <c r="J43" s="34">
        <v>98</v>
      </c>
      <c r="K43" s="34" t="s">
        <v>20</v>
      </c>
      <c r="L43" s="39">
        <f>IF(MAX(I43:K43)&lt;0,0,MAX(I43:K43))</f>
        <v>98</v>
      </c>
      <c r="M43" s="40">
        <f>L43+H43</f>
        <v>180</v>
      </c>
      <c r="N43" s="65">
        <f t="shared" si="4"/>
        <v>270.58799999999997</v>
      </c>
      <c r="O43" s="63"/>
      <c r="P43" s="60">
        <f t="shared" si="5"/>
        <v>30</v>
      </c>
      <c r="Q43" s="60">
        <f t="shared" si="6"/>
        <v>15</v>
      </c>
      <c r="R43" s="21">
        <f>RANK(N43,$N$3:$N$45)</f>
        <v>15</v>
      </c>
    </row>
    <row r="44" spans="1:18" s="6" customFormat="1" ht="18.75" customHeight="1">
      <c r="A44" s="36" t="s">
        <v>61</v>
      </c>
      <c r="B44" s="92" t="s">
        <v>25</v>
      </c>
      <c r="C44" s="95">
        <v>77.4</v>
      </c>
      <c r="D44" s="113">
        <v>1997</v>
      </c>
      <c r="E44" s="115">
        <v>105</v>
      </c>
      <c r="F44" s="116">
        <v>110</v>
      </c>
      <c r="G44" s="116">
        <v>112</v>
      </c>
      <c r="H44" s="33">
        <f t="shared" si="2"/>
        <v>112</v>
      </c>
      <c r="I44" s="118">
        <v>125</v>
      </c>
      <c r="J44" s="116">
        <v>-130</v>
      </c>
      <c r="K44" s="116">
        <v>130</v>
      </c>
      <c r="L44" s="39">
        <f>IF(MAX(I44:K44)&lt;0,0,MAX(I44:K44))</f>
        <v>130</v>
      </c>
      <c r="M44" s="40">
        <f>L44+H44</f>
        <v>242</v>
      </c>
      <c r="N44" s="65">
        <f>IF(ISNUMBER(C44),(IF(174.393&lt;C44,M44,TRUNC(10^(0.794358141*((LOG((C44/174.393)/LOG(10))*(LOG((C44/174.393)/LOG(10)))))),4)*M44)),0)+P44</f>
        <v>333.8552</v>
      </c>
      <c r="O44" s="63"/>
      <c r="P44" s="60">
        <f>IF(Q44&lt;18,30,IF(Q44&lt;21,20,0))</f>
        <v>30</v>
      </c>
      <c r="Q44" s="60">
        <f>2014-D44</f>
        <v>17</v>
      </c>
      <c r="R44" s="21"/>
    </row>
    <row r="45" spans="1:18" s="28" customFormat="1" ht="18.75" customHeight="1" thickBot="1">
      <c r="A45" s="43" t="s">
        <v>62</v>
      </c>
      <c r="B45" s="93" t="s">
        <v>25</v>
      </c>
      <c r="C45" s="96">
        <v>104.5</v>
      </c>
      <c r="D45" s="114">
        <v>1990</v>
      </c>
      <c r="E45" s="101">
        <v>105</v>
      </c>
      <c r="F45" s="90">
        <v>109</v>
      </c>
      <c r="G45" s="90">
        <v>111</v>
      </c>
      <c r="H45" s="48">
        <f t="shared" si="2"/>
        <v>111</v>
      </c>
      <c r="I45" s="89">
        <v>125</v>
      </c>
      <c r="J45" s="90">
        <v>130</v>
      </c>
      <c r="K45" s="90">
        <v>133</v>
      </c>
      <c r="L45" s="49">
        <f>IF(MAX(I45:K45)&lt;0,0,MAX(I45:K45))</f>
        <v>133</v>
      </c>
      <c r="M45" s="50">
        <f>L45+H45</f>
        <v>244</v>
      </c>
      <c r="N45" s="75">
        <f t="shared" si="4"/>
        <v>267.0824</v>
      </c>
      <c r="O45" s="63"/>
      <c r="P45" s="60">
        <f t="shared" si="5"/>
        <v>0</v>
      </c>
      <c r="Q45" s="60">
        <f t="shared" si="6"/>
        <v>24</v>
      </c>
      <c r="R45" s="21">
        <f>RANK(N45,$N$3:$N$45)</f>
        <v>17</v>
      </c>
    </row>
    <row r="46" spans="1:17" s="6" customFormat="1" ht="18.75" customHeight="1" thickBot="1">
      <c r="A46" s="132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4"/>
      <c r="N46" s="123">
        <f>SUM(N40:N45)-MIN(N40:N45)</f>
        <v>1331.6681</v>
      </c>
      <c r="O46" s="67">
        <f>RANK(N46,($N$11,$N$18,$N$25,$N$32,$N$39,$N$46))</f>
        <v>3</v>
      </c>
      <c r="P46" s="60"/>
      <c r="Q46" s="60"/>
    </row>
    <row r="47" spans="8:13" ht="12.75">
      <c r="H47" s="30"/>
      <c r="L47" s="29"/>
      <c r="M47" s="29"/>
    </row>
    <row r="48" spans="8:13" ht="12.75">
      <c r="H48" s="30"/>
      <c r="L48" s="29"/>
      <c r="M48" s="29"/>
    </row>
    <row r="49" spans="1:13" ht="12.75">
      <c r="A49" t="s">
        <v>67</v>
      </c>
      <c r="H49" s="30"/>
      <c r="L49" s="29"/>
      <c r="M49" s="29"/>
    </row>
    <row r="50" spans="8:13" ht="12.75">
      <c r="H50" s="30"/>
      <c r="L50" s="29"/>
      <c r="M50" s="29"/>
    </row>
    <row r="51" spans="1:13" ht="12.75">
      <c r="A51" t="s">
        <v>39</v>
      </c>
      <c r="H51" s="30"/>
      <c r="L51" s="29"/>
      <c r="M51" s="29"/>
    </row>
    <row r="52" spans="8:13" ht="12.75">
      <c r="H52" s="30"/>
      <c r="L52" s="29"/>
      <c r="M52" s="29"/>
    </row>
    <row r="53" spans="8:13" ht="12.75">
      <c r="H53" s="30"/>
      <c r="L53" s="29"/>
      <c r="M53" s="29"/>
    </row>
    <row r="54" spans="12:13" ht="12.75">
      <c r="L54" s="29"/>
      <c r="M54" s="29"/>
    </row>
  </sheetData>
  <sheetProtection/>
  <mergeCells count="9">
    <mergeCell ref="A1:N1"/>
    <mergeCell ref="I3:L3"/>
    <mergeCell ref="A11:M11"/>
    <mergeCell ref="A46:M46"/>
    <mergeCell ref="E3:G3"/>
    <mergeCell ref="A18:M18"/>
    <mergeCell ref="A25:M25"/>
    <mergeCell ref="A32:M32"/>
    <mergeCell ref="A39:M39"/>
  </mergeCells>
  <conditionalFormatting sqref="F28:K31 E33:K38 E40:K45">
    <cfRule type="cellIs" priority="6" dxfId="0" operator="lessThan" stopIfTrue="1">
      <formula>0</formula>
    </cfRule>
  </conditionalFormatting>
  <conditionalFormatting sqref="E30:E31 F28:G31 E26:E28 I26:J31 K28:K31">
    <cfRule type="cellIs" priority="5" dxfId="1" operator="lessThan" stopIfTrue="1">
      <formula>0</formula>
    </cfRule>
  </conditionalFormatting>
  <conditionalFormatting sqref="E26:G31">
    <cfRule type="cellIs" priority="3" dxfId="3" operator="lessThan" stopIfTrue="1">
      <formula>9.5</formula>
    </cfRule>
    <cfRule type="cellIs" priority="4" dxfId="5" operator="lessThan" stopIfTrue="1">
      <formula>7</formula>
    </cfRule>
  </conditionalFormatting>
  <conditionalFormatting sqref="I26:K31">
    <cfRule type="cellIs" priority="2" dxfId="3" operator="lessThan" stopIfTrue="1">
      <formula>-1</formula>
    </cfRule>
  </conditionalFormatting>
  <conditionalFormatting sqref="E19:G24">
    <cfRule type="cellIs" priority="1" dxfId="3" operator="lessThan" stopIfTrue="1">
      <formula>0</formula>
    </cfRule>
  </conditionalFormatting>
  <conditionalFormatting sqref="F26:G27 E29 K26:K27">
    <cfRule type="cellIs" priority="7" dxfId="16" operator="lessThan" stopIfTrue="1">
      <formula>0</formula>
    </cfRule>
  </conditionalFormatting>
  <printOptions horizontalCentered="1"/>
  <pageMargins left="0" right="0" top="0" bottom="0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18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4.625" style="0" customWidth="1"/>
    <col min="2" max="2" width="13.25390625" style="22" customWidth="1"/>
    <col min="3" max="3" width="7.625" style="22" customWidth="1"/>
    <col min="4" max="4" width="13.125" style="14" customWidth="1"/>
    <col min="5" max="5" width="8.00390625" style="14" customWidth="1"/>
    <col min="6" max="6" width="5.75390625" style="14" customWidth="1"/>
    <col min="7" max="7" width="12.25390625" style="0" customWidth="1"/>
    <col min="8" max="8" width="7.375" style="0" customWidth="1"/>
    <col min="9" max="9" width="9.375" style="0" customWidth="1"/>
  </cols>
  <sheetData>
    <row r="3" ht="41.25" customHeight="1">
      <c r="A3" s="25" t="s">
        <v>16</v>
      </c>
    </row>
    <row r="4" ht="41.25" customHeight="1" thickBot="1">
      <c r="A4" s="24"/>
    </row>
    <row r="5" spans="1:9" ht="42" customHeight="1">
      <c r="A5" s="143" t="s">
        <v>15</v>
      </c>
      <c r="B5" s="146" t="s">
        <v>69</v>
      </c>
      <c r="C5" s="168" t="s">
        <v>18</v>
      </c>
      <c r="D5" s="173" t="s">
        <v>70</v>
      </c>
      <c r="E5" s="147" t="s">
        <v>71</v>
      </c>
      <c r="F5" s="148" t="s">
        <v>17</v>
      </c>
      <c r="G5" s="135" t="s">
        <v>13</v>
      </c>
      <c r="H5" s="136" t="s">
        <v>17</v>
      </c>
      <c r="I5" s="163" t="s">
        <v>14</v>
      </c>
    </row>
    <row r="6" spans="1:9" ht="3.75" customHeight="1" thickBot="1">
      <c r="A6" s="157"/>
      <c r="B6" s="158"/>
      <c r="C6" s="169"/>
      <c r="D6" s="174"/>
      <c r="E6" s="159"/>
      <c r="F6" s="160"/>
      <c r="G6" s="161"/>
      <c r="H6" s="162"/>
      <c r="I6" s="164"/>
    </row>
    <row r="7" spans="1:9" s="23" customFormat="1" ht="30" customHeight="1">
      <c r="A7" s="151" t="s">
        <v>12</v>
      </c>
      <c r="B7" s="152">
        <v>2824.353</v>
      </c>
      <c r="C7" s="170">
        <v>20</v>
      </c>
      <c r="D7" s="175">
        <f>zápis_liga_2014!N11</f>
        <v>1427.8410000000001</v>
      </c>
      <c r="E7" s="153">
        <f aca="true" t="shared" si="0" ref="E7:E12">RANK(D7,$D$7:$D$12)</f>
        <v>2</v>
      </c>
      <c r="F7" s="154">
        <f aca="true" t="shared" si="1" ref="F7:F12">VLOOKUP(E7,$R$13:$S$18,2)</f>
        <v>9</v>
      </c>
      <c r="G7" s="155">
        <f aca="true" t="shared" si="2" ref="G7:G12">B7+D7</f>
        <v>4252.194</v>
      </c>
      <c r="H7" s="156">
        <f aca="true" t="shared" si="3" ref="H7:H12">F7+C7</f>
        <v>29</v>
      </c>
      <c r="I7" s="165">
        <f aca="true" t="shared" si="4" ref="I7:I12">RANK(H7,$H$7:$H$12)</f>
        <v>1</v>
      </c>
    </row>
    <row r="8" spans="1:9" s="23" customFormat="1" ht="30" customHeight="1">
      <c r="A8" s="144" t="s">
        <v>11</v>
      </c>
      <c r="B8" s="142">
        <v>2746.8665</v>
      </c>
      <c r="C8" s="171">
        <v>18</v>
      </c>
      <c r="D8" s="176">
        <f>zápis_liga_2014!N18</f>
        <v>1430.7145999999998</v>
      </c>
      <c r="E8" s="26">
        <f t="shared" si="0"/>
        <v>1</v>
      </c>
      <c r="F8" s="138">
        <f t="shared" si="1"/>
        <v>10</v>
      </c>
      <c r="G8" s="137">
        <f t="shared" si="2"/>
        <v>4177.581099999999</v>
      </c>
      <c r="H8" s="27">
        <f t="shared" si="3"/>
        <v>28</v>
      </c>
      <c r="I8" s="166">
        <f t="shared" si="4"/>
        <v>2</v>
      </c>
    </row>
    <row r="9" spans="1:9" s="23" customFormat="1" ht="30" customHeight="1">
      <c r="A9" s="144" t="s">
        <v>24</v>
      </c>
      <c r="B9" s="142">
        <v>2665.3621</v>
      </c>
      <c r="C9" s="171">
        <v>16</v>
      </c>
      <c r="D9" s="176">
        <f>zápis_liga_2014!N39</f>
        <v>1152.9824</v>
      </c>
      <c r="E9" s="26">
        <f t="shared" si="0"/>
        <v>6</v>
      </c>
      <c r="F9" s="138">
        <f t="shared" si="1"/>
        <v>5</v>
      </c>
      <c r="G9" s="137">
        <f t="shared" si="2"/>
        <v>3818.3445</v>
      </c>
      <c r="H9" s="27">
        <f t="shared" si="3"/>
        <v>21</v>
      </c>
      <c r="I9" s="166">
        <f t="shared" si="4"/>
        <v>4</v>
      </c>
    </row>
    <row r="10" spans="1:9" s="23" customFormat="1" ht="30" customHeight="1">
      <c r="A10" s="144" t="s">
        <v>66</v>
      </c>
      <c r="B10" s="142">
        <v>2643.8043</v>
      </c>
      <c r="C10" s="171">
        <v>14</v>
      </c>
      <c r="D10" s="176">
        <f>zápis_liga_2014!N46</f>
        <v>1331.6681</v>
      </c>
      <c r="E10" s="26">
        <f t="shared" si="0"/>
        <v>3</v>
      </c>
      <c r="F10" s="138">
        <f t="shared" si="1"/>
        <v>8</v>
      </c>
      <c r="G10" s="137">
        <f t="shared" si="2"/>
        <v>3975.4723999999997</v>
      </c>
      <c r="H10" s="27">
        <f t="shared" si="3"/>
        <v>22</v>
      </c>
      <c r="I10" s="166">
        <f t="shared" si="4"/>
        <v>3</v>
      </c>
    </row>
    <row r="11" spans="1:9" s="23" customFormat="1" ht="30" customHeight="1">
      <c r="A11" s="144" t="s">
        <v>40</v>
      </c>
      <c r="B11" s="142">
        <v>2542.9377</v>
      </c>
      <c r="C11" s="171">
        <v>11</v>
      </c>
      <c r="D11" s="176">
        <f>zápis_liga_2014!N25</f>
        <v>1221.7248000000002</v>
      </c>
      <c r="E11" s="26">
        <f t="shared" si="0"/>
        <v>5</v>
      </c>
      <c r="F11" s="138">
        <f t="shared" si="1"/>
        <v>6</v>
      </c>
      <c r="G11" s="137">
        <f t="shared" si="2"/>
        <v>3764.6625000000004</v>
      </c>
      <c r="H11" s="27">
        <f t="shared" si="3"/>
        <v>17</v>
      </c>
      <c r="I11" s="166">
        <f t="shared" si="4"/>
        <v>6</v>
      </c>
    </row>
    <row r="12" spans="1:9" ht="29.25" customHeight="1" thickBot="1">
      <c r="A12" s="145" t="s">
        <v>41</v>
      </c>
      <c r="B12" s="149">
        <v>2536.5312</v>
      </c>
      <c r="C12" s="172">
        <v>11</v>
      </c>
      <c r="D12" s="177">
        <f>zápis_liga_2014!N32</f>
        <v>1282.4445</v>
      </c>
      <c r="E12" s="150">
        <f t="shared" si="0"/>
        <v>4</v>
      </c>
      <c r="F12" s="141">
        <f t="shared" si="1"/>
        <v>7</v>
      </c>
      <c r="G12" s="139">
        <f t="shared" si="2"/>
        <v>3818.9757</v>
      </c>
      <c r="H12" s="140">
        <f t="shared" si="3"/>
        <v>18</v>
      </c>
      <c r="I12" s="167">
        <f t="shared" si="4"/>
        <v>5</v>
      </c>
    </row>
    <row r="13" spans="18:19" ht="12.75">
      <c r="R13">
        <v>1</v>
      </c>
      <c r="S13">
        <v>10</v>
      </c>
    </row>
    <row r="14" spans="18:19" ht="12.75">
      <c r="R14">
        <v>2</v>
      </c>
      <c r="S14">
        <v>9</v>
      </c>
    </row>
    <row r="15" spans="18:19" ht="12.75">
      <c r="R15">
        <v>3</v>
      </c>
      <c r="S15">
        <v>8</v>
      </c>
    </row>
    <row r="16" spans="18:19" ht="12.75">
      <c r="R16">
        <v>4</v>
      </c>
      <c r="S16">
        <v>7</v>
      </c>
    </row>
    <row r="17" spans="18:19" ht="12.75">
      <c r="R17">
        <v>5</v>
      </c>
      <c r="S17">
        <v>6</v>
      </c>
    </row>
    <row r="18" spans="18:19" ht="12.75">
      <c r="R18">
        <v>6</v>
      </c>
      <c r="S18">
        <v>5</v>
      </c>
    </row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burgar</dc:creator>
  <cp:keywords/>
  <dc:description/>
  <cp:lastModifiedBy>Uzivatel</cp:lastModifiedBy>
  <cp:lastPrinted>2014-11-01T17:12:55Z</cp:lastPrinted>
  <dcterms:created xsi:type="dcterms:W3CDTF">2002-10-19T15:36:27Z</dcterms:created>
  <dcterms:modified xsi:type="dcterms:W3CDTF">2014-11-01T19:02:39Z</dcterms:modified>
  <cp:category/>
  <cp:version/>
  <cp:contentType/>
  <cp:contentStatus/>
</cp:coreProperties>
</file>