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lv\Desktop\vzpirani\"/>
    </mc:Choice>
  </mc:AlternateContent>
  <bookViews>
    <workbookView xWindow="0" yWindow="0" windowWidth="21570" windowHeight="11850" tabRatio="496"/>
  </bookViews>
  <sheets>
    <sheet name="List2" sheetId="3" r:id="rId1"/>
  </sheets>
  <calcPr calcId="171027" iterateDelta="1E-4"/>
</workbook>
</file>

<file path=xl/calcChain.xml><?xml version="1.0" encoding="utf-8"?>
<calcChain xmlns="http://schemas.openxmlformats.org/spreadsheetml/2006/main">
  <c r="H49" i="3" l="1"/>
  <c r="L49" i="3"/>
  <c r="L43" i="3"/>
  <c r="H45" i="3"/>
  <c r="M49" i="3" l="1"/>
  <c r="N49" i="3" s="1"/>
  <c r="L45" i="3" l="1"/>
  <c r="L44" i="3"/>
  <c r="H44" i="3"/>
  <c r="M44" i="3" s="1"/>
  <c r="N44" i="3" s="1"/>
  <c r="H43" i="3"/>
  <c r="M43" i="3" s="1"/>
  <c r="N43" i="3" s="1"/>
  <c r="L42" i="3"/>
  <c r="H42" i="3"/>
  <c r="L41" i="3"/>
  <c r="H41" i="3"/>
  <c r="L40" i="3"/>
  <c r="H40" i="3"/>
  <c r="L38" i="3"/>
  <c r="H38" i="3"/>
  <c r="L37" i="3"/>
  <c r="H37" i="3"/>
  <c r="L36" i="3"/>
  <c r="H36" i="3"/>
  <c r="M36" i="3" s="1"/>
  <c r="N36" i="3" s="1"/>
  <c r="L35" i="3"/>
  <c r="H35" i="3"/>
  <c r="L34" i="3"/>
  <c r="H34" i="3"/>
  <c r="L33" i="3"/>
  <c r="H33" i="3"/>
  <c r="L31" i="3"/>
  <c r="H31" i="3"/>
  <c r="L30" i="3"/>
  <c r="H30" i="3"/>
  <c r="L29" i="3"/>
  <c r="H29" i="3"/>
  <c r="L28" i="3"/>
  <c r="H28" i="3"/>
  <c r="L27" i="3"/>
  <c r="H27" i="3"/>
  <c r="M27" i="3" s="1"/>
  <c r="N27" i="3" s="1"/>
  <c r="L26" i="3"/>
  <c r="H26" i="3"/>
  <c r="L23" i="3"/>
  <c r="H23" i="3"/>
  <c r="L22" i="3"/>
  <c r="H22" i="3"/>
  <c r="L21" i="3"/>
  <c r="H21" i="3"/>
  <c r="M21" i="3" s="1"/>
  <c r="N21" i="3" s="1"/>
  <c r="L20" i="3"/>
  <c r="H20" i="3"/>
  <c r="L19" i="3"/>
  <c r="H19" i="3"/>
  <c r="L17" i="3"/>
  <c r="H17" i="3"/>
  <c r="L16" i="3"/>
  <c r="H16" i="3"/>
  <c r="L15" i="3"/>
  <c r="H15" i="3"/>
  <c r="L14" i="3"/>
  <c r="H14" i="3"/>
  <c r="L13" i="3"/>
  <c r="H13" i="3"/>
  <c r="L12" i="3"/>
  <c r="H12" i="3"/>
  <c r="N10" i="3"/>
  <c r="L10" i="3"/>
  <c r="H10" i="3"/>
  <c r="L9" i="3"/>
  <c r="H9" i="3"/>
  <c r="L8" i="3"/>
  <c r="H8" i="3"/>
  <c r="L7" i="3"/>
  <c r="H7" i="3"/>
  <c r="L6" i="3"/>
  <c r="H6" i="3"/>
  <c r="L5" i="3"/>
  <c r="H5" i="3"/>
  <c r="M15" i="3" l="1"/>
  <c r="N15" i="3" s="1"/>
  <c r="M29" i="3"/>
  <c r="N29" i="3" s="1"/>
  <c r="M19" i="3"/>
  <c r="N19" i="3" s="1"/>
  <c r="M28" i="3"/>
  <c r="N28" i="3" s="1"/>
  <c r="M26" i="3"/>
  <c r="N26" i="3" s="1"/>
  <c r="M20" i="3"/>
  <c r="N20" i="3" s="1"/>
  <c r="M40" i="3"/>
  <c r="N40" i="3" s="1"/>
  <c r="M23" i="3"/>
  <c r="N23" i="3" s="1"/>
  <c r="M41" i="3"/>
  <c r="N41" i="3" s="1"/>
  <c r="M45" i="3"/>
  <c r="N45" i="3" s="1"/>
  <c r="M12" i="3"/>
  <c r="N12" i="3" s="1"/>
  <c r="M14" i="3"/>
  <c r="N14" i="3" s="1"/>
  <c r="M16" i="3"/>
  <c r="N16" i="3" s="1"/>
  <c r="M31" i="3"/>
  <c r="N31" i="3" s="1"/>
  <c r="M38" i="3"/>
  <c r="N38" i="3" s="1"/>
  <c r="M34" i="3"/>
  <c r="N34" i="3" s="1"/>
  <c r="M22" i="3"/>
  <c r="N22" i="3" s="1"/>
  <c r="M5" i="3"/>
  <c r="N5" i="3" s="1"/>
  <c r="M7" i="3"/>
  <c r="N7" i="3" s="1"/>
  <c r="M9" i="3"/>
  <c r="N9" i="3" s="1"/>
  <c r="M30" i="3"/>
  <c r="N30" i="3" s="1"/>
  <c r="M35" i="3"/>
  <c r="N35" i="3" s="1"/>
  <c r="M13" i="3"/>
  <c r="N13" i="3" s="1"/>
  <c r="M17" i="3"/>
  <c r="N17" i="3" s="1"/>
  <c r="M33" i="3"/>
  <c r="N33" i="3" s="1"/>
  <c r="M37" i="3"/>
  <c r="N37" i="3" s="1"/>
  <c r="M42" i="3"/>
  <c r="N42" i="3" s="1"/>
  <c r="M6" i="3"/>
  <c r="N6" i="3" s="1"/>
  <c r="M10" i="3"/>
  <c r="M8" i="3"/>
  <c r="N8" i="3" s="1"/>
  <c r="N25" i="3" l="1"/>
  <c r="O25" i="3" s="1"/>
  <c r="N32" i="3"/>
  <c r="O32" i="3" s="1"/>
  <c r="N46" i="3"/>
  <c r="O46" i="3" s="1"/>
  <c r="N11" i="3"/>
  <c r="O11" i="3" s="1"/>
  <c r="N39" i="3"/>
  <c r="O39" i="3" s="1"/>
  <c r="N18" i="3"/>
  <c r="O18" i="3" s="1"/>
  <c r="P5" i="3" l="1"/>
  <c r="P12" i="3"/>
  <c r="P40" i="3"/>
  <c r="P19" i="3"/>
  <c r="P26" i="3"/>
  <c r="P33" i="3"/>
</calcChain>
</file>

<file path=xl/sharedStrings.xml><?xml version="1.0" encoding="utf-8"?>
<sst xmlns="http://schemas.openxmlformats.org/spreadsheetml/2006/main" count="70" uniqueCount="62">
  <si>
    <t>Těl.hm.</t>
  </si>
  <si>
    <t>Jméno</t>
  </si>
  <si>
    <t>Ročník</t>
  </si>
  <si>
    <t>Oddíl</t>
  </si>
  <si>
    <t>Trh</t>
  </si>
  <si>
    <t>Nadhoz</t>
  </si>
  <si>
    <t>Dvojboj</t>
  </si>
  <si>
    <t>Sinclair</t>
  </si>
  <si>
    <t>narození</t>
  </si>
  <si>
    <t>I.</t>
  </si>
  <si>
    <t>II.</t>
  </si>
  <si>
    <t>III.</t>
  </si>
  <si>
    <t>Zap.</t>
  </si>
  <si>
    <t>CCBC Praha</t>
  </si>
  <si>
    <t>SKV Teplice</t>
  </si>
  <si>
    <t>Start Plzeň</t>
  </si>
  <si>
    <t>VTŽ Chomutov</t>
  </si>
  <si>
    <t>Jaroš Vladimír</t>
  </si>
  <si>
    <t>Gajdoš Josef</t>
  </si>
  <si>
    <t>Anger Jan</t>
  </si>
  <si>
    <t>Šír David</t>
  </si>
  <si>
    <t>Zajan Jan</t>
  </si>
  <si>
    <t>Věžník Petr</t>
  </si>
  <si>
    <t>Kuba Jiří</t>
  </si>
  <si>
    <t>Fiodor Lazar</t>
  </si>
  <si>
    <t>Matoušek Martin</t>
  </si>
  <si>
    <t>Lukaševič Vadim</t>
  </si>
  <si>
    <t>Palička Aleš</t>
  </si>
  <si>
    <t>Šváb Ondřej</t>
  </si>
  <si>
    <t>Klapka Josef</t>
  </si>
  <si>
    <t>Lazur Michal</t>
  </si>
  <si>
    <t xml:space="preserve">Manhart Václav </t>
  </si>
  <si>
    <t>Balogh Jan</t>
  </si>
  <si>
    <t>Ševčík Svatobor</t>
  </si>
  <si>
    <t>Kuděj Pavel</t>
  </si>
  <si>
    <t>Chromý Patrik</t>
  </si>
  <si>
    <t>Dušek Roman</t>
  </si>
  <si>
    <t>Králík Josef</t>
  </si>
  <si>
    <t>Zapisovatel: Kovač, Věžníková</t>
  </si>
  <si>
    <t>Jakubíček Matěj</t>
  </si>
  <si>
    <t>Dunka Jiří</t>
  </si>
  <si>
    <t>Danč Emil</t>
  </si>
  <si>
    <t>Hromádka Jan</t>
  </si>
  <si>
    <t>Kalauz Jaroslav</t>
  </si>
  <si>
    <t>Kříž Lukáš</t>
  </si>
  <si>
    <t>Zelenka Milan</t>
  </si>
  <si>
    <t>Brodský Jiří</t>
  </si>
  <si>
    <t>Krastev Kalogan</t>
  </si>
  <si>
    <t>Končelík Lukáš</t>
  </si>
  <si>
    <t>Mimo soutěž:</t>
  </si>
  <si>
    <t>Rozhodčí: Jílek, Pech, Zázvorka,Stanislav</t>
  </si>
  <si>
    <t>Termín: 13.5.2017</t>
  </si>
  <si>
    <t>2. kolo II. Ligy mužů 2017</t>
  </si>
  <si>
    <t>Místo konání: Lokomotiva Cheb</t>
  </si>
  <si>
    <t>TJ Lok. Cheb</t>
  </si>
  <si>
    <t>Pořadí</t>
  </si>
  <si>
    <t>Olejář Radek</t>
  </si>
  <si>
    <t>Zahradník Bronislav</t>
  </si>
  <si>
    <t>Ševčík Rostislav</t>
  </si>
  <si>
    <t>-</t>
  </si>
  <si>
    <t>Švenda Tomáš</t>
  </si>
  <si>
    <t>Slavoj Plzeň 1899 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</si>
</sst>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6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2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rgb="FFFFFFCC"/>
      </patternFill>
    </fill>
  </fills>
  <borders count="36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hair">
        <color auto="1"/>
      </top>
      <bottom/>
      <diagonal/>
    </border>
    <border>
      <left style="thick">
        <color auto="1"/>
      </left>
      <right style="thick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ck">
        <color auto="1"/>
      </left>
      <right/>
      <top/>
      <bottom style="hair">
        <color auto="1"/>
      </bottom>
      <diagonal/>
    </border>
    <border>
      <left style="thick">
        <color auto="1"/>
      </left>
      <right style="thick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78">
    <xf numFmtId="0" fontId="0" fillId="0" borderId="0" xfId="0"/>
    <xf numFmtId="0" fontId="4" fillId="0" borderId="0" xfId="1"/>
    <xf numFmtId="0" fontId="1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1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8" xfId="1" applyFont="1" applyBorder="1" applyAlignment="1">
      <alignment horizontal="center" vertical="center"/>
    </xf>
    <xf numFmtId="0" fontId="2" fillId="0" borderId="6" xfId="1" applyFont="1" applyBorder="1" applyAlignment="1">
      <alignment horizontal="center"/>
    </xf>
    <xf numFmtId="2" fontId="3" fillId="0" borderId="9" xfId="1" applyNumberFormat="1" applyFont="1" applyBorder="1" applyAlignment="1">
      <alignment horizontal="right"/>
    </xf>
    <xf numFmtId="0" fontId="3" fillId="0" borderId="10" xfId="1" applyFont="1" applyBorder="1" applyAlignment="1">
      <alignment horizontal="left"/>
    </xf>
    <xf numFmtId="0" fontId="3" fillId="0" borderId="11" xfId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" fontId="3" fillId="0" borderId="10" xfId="1" applyNumberFormat="1" applyFont="1" applyBorder="1" applyAlignment="1">
      <alignment horizontal="center"/>
    </xf>
    <xf numFmtId="1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center"/>
    </xf>
    <xf numFmtId="164" fontId="3" fillId="0" borderId="13" xfId="1" applyNumberFormat="1" applyFont="1" applyBorder="1" applyAlignment="1">
      <alignment horizontal="right"/>
    </xf>
    <xf numFmtId="2" fontId="3" fillId="0" borderId="14" xfId="1" applyNumberFormat="1" applyFont="1" applyBorder="1" applyAlignment="1">
      <alignment horizontal="right"/>
    </xf>
    <xf numFmtId="0" fontId="3" fillId="0" borderId="13" xfId="1" applyFont="1" applyBorder="1" applyAlignment="1">
      <alignment horizontal="left"/>
    </xf>
    <xf numFmtId="0" fontId="3" fillId="0" borderId="15" xfId="1" applyFont="1" applyBorder="1" applyAlignment="1">
      <alignment horizontal="center"/>
    </xf>
    <xf numFmtId="1" fontId="3" fillId="0" borderId="16" xfId="1" applyNumberFormat="1" applyFont="1" applyBorder="1" applyAlignment="1">
      <alignment horizontal="center"/>
    </xf>
    <xf numFmtId="1" fontId="3" fillId="0" borderId="13" xfId="1" applyNumberFormat="1" applyFont="1" applyBorder="1" applyAlignment="1">
      <alignment horizontal="center"/>
    </xf>
    <xf numFmtId="1" fontId="2" fillId="0" borderId="13" xfId="1" applyNumberFormat="1" applyFont="1" applyBorder="1" applyAlignment="1">
      <alignment horizontal="center"/>
    </xf>
    <xf numFmtId="1" fontId="2" fillId="0" borderId="16" xfId="1" applyNumberFormat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4" fillId="0" borderId="0" xfId="1" applyFill="1"/>
    <xf numFmtId="0" fontId="1" fillId="0" borderId="2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0" fontId="0" fillId="0" borderId="0" xfId="0" applyFill="1"/>
    <xf numFmtId="2" fontId="3" fillId="0" borderId="18" xfId="1" applyNumberFormat="1" applyFont="1" applyBorder="1" applyAlignment="1">
      <alignment horizontal="right"/>
    </xf>
    <xf numFmtId="0" fontId="3" fillId="0" borderId="19" xfId="1" applyFont="1" applyBorder="1" applyAlignment="1">
      <alignment horizontal="left"/>
    </xf>
    <xf numFmtId="0" fontId="3" fillId="0" borderId="20" xfId="1" applyFont="1" applyBorder="1" applyAlignment="1">
      <alignment horizontal="center"/>
    </xf>
    <xf numFmtId="1" fontId="3" fillId="0" borderId="21" xfId="1" applyNumberFormat="1" applyFont="1" applyBorder="1" applyAlignment="1">
      <alignment horizontal="center"/>
    </xf>
    <xf numFmtId="1" fontId="3" fillId="0" borderId="19" xfId="1" applyNumberFormat="1" applyFont="1" applyBorder="1" applyAlignment="1">
      <alignment horizontal="center"/>
    </xf>
    <xf numFmtId="1" fontId="2" fillId="0" borderId="19" xfId="1" applyNumberFormat="1" applyFont="1" applyBorder="1" applyAlignment="1">
      <alignment horizontal="center"/>
    </xf>
    <xf numFmtId="1" fontId="2" fillId="0" borderId="21" xfId="1" applyNumberFormat="1" applyFont="1" applyBorder="1" applyAlignment="1">
      <alignment horizontal="center"/>
    </xf>
    <xf numFmtId="164" fontId="3" fillId="0" borderId="19" xfId="1" applyNumberFormat="1" applyFont="1" applyBorder="1" applyAlignment="1">
      <alignment horizontal="right"/>
    </xf>
    <xf numFmtId="2" fontId="3" fillId="0" borderId="22" xfId="1" applyNumberFormat="1" applyFont="1" applyBorder="1" applyAlignment="1">
      <alignment horizontal="right"/>
    </xf>
    <xf numFmtId="0" fontId="3" fillId="0" borderId="23" xfId="1" applyFont="1" applyBorder="1" applyAlignment="1">
      <alignment horizontal="left"/>
    </xf>
    <xf numFmtId="0" fontId="3" fillId="0" borderId="24" xfId="1" applyFont="1" applyBorder="1" applyAlignment="1">
      <alignment horizontal="center"/>
    </xf>
    <xf numFmtId="1" fontId="3" fillId="0" borderId="25" xfId="1" applyNumberFormat="1" applyFont="1" applyBorder="1" applyAlignment="1">
      <alignment horizontal="center"/>
    </xf>
    <xf numFmtId="1" fontId="3" fillId="0" borderId="23" xfId="1" applyNumberFormat="1" applyFont="1" applyBorder="1" applyAlignment="1">
      <alignment horizontal="center"/>
    </xf>
    <xf numFmtId="1" fontId="2" fillId="0" borderId="23" xfId="1" applyNumberFormat="1" applyFont="1" applyBorder="1" applyAlignment="1">
      <alignment horizontal="center"/>
    </xf>
    <xf numFmtId="1" fontId="2" fillId="0" borderId="25" xfId="1" applyNumberFormat="1" applyFont="1" applyBorder="1" applyAlignment="1">
      <alignment horizontal="center"/>
    </xf>
    <xf numFmtId="164" fontId="3" fillId="0" borderId="23" xfId="1" applyNumberFormat="1" applyFont="1" applyBorder="1" applyAlignment="1">
      <alignment horizontal="right"/>
    </xf>
    <xf numFmtId="2" fontId="3" fillId="2" borderId="26" xfId="1" applyNumberFormat="1" applyFont="1" applyFill="1" applyBorder="1" applyAlignment="1">
      <alignment horizontal="right"/>
    </xf>
    <xf numFmtId="0" fontId="3" fillId="2" borderId="27" xfId="1" applyFont="1" applyFill="1" applyBorder="1" applyAlignment="1">
      <alignment horizontal="left"/>
    </xf>
    <xf numFmtId="0" fontId="3" fillId="2" borderId="28" xfId="1" applyFont="1" applyFill="1" applyBorder="1" applyAlignment="1">
      <alignment horizontal="center"/>
    </xf>
    <xf numFmtId="1" fontId="3" fillId="2" borderId="29" xfId="1" applyNumberFormat="1" applyFont="1" applyFill="1" applyBorder="1" applyAlignment="1">
      <alignment horizontal="center"/>
    </xf>
    <xf numFmtId="1" fontId="3" fillId="2" borderId="27" xfId="1" applyNumberFormat="1" applyFont="1" applyFill="1" applyBorder="1" applyAlignment="1">
      <alignment horizontal="center"/>
    </xf>
    <xf numFmtId="1" fontId="2" fillId="2" borderId="27" xfId="1" applyNumberFormat="1" applyFont="1" applyFill="1" applyBorder="1" applyAlignment="1">
      <alignment horizontal="center"/>
    </xf>
    <xf numFmtId="1" fontId="2" fillId="2" borderId="29" xfId="1" applyNumberFormat="1" applyFont="1" applyFill="1" applyBorder="1" applyAlignment="1">
      <alignment horizontal="center"/>
    </xf>
    <xf numFmtId="164" fontId="2" fillId="2" borderId="30" xfId="1" applyNumberFormat="1" applyFont="1" applyFill="1" applyBorder="1" applyAlignment="1">
      <alignment horizontal="right"/>
    </xf>
    <xf numFmtId="0" fontId="3" fillId="0" borderId="32" xfId="1" applyFont="1" applyBorder="1" applyAlignment="1">
      <alignment horizontal="center"/>
    </xf>
    <xf numFmtId="0" fontId="3" fillId="0" borderId="33" xfId="1" applyFont="1" applyBorder="1" applyAlignment="1">
      <alignment horizontal="center"/>
    </xf>
    <xf numFmtId="0" fontId="3" fillId="0" borderId="34" xfId="1" applyFont="1" applyBorder="1" applyAlignment="1">
      <alignment horizontal="center"/>
    </xf>
    <xf numFmtId="0" fontId="3" fillId="2" borderId="35" xfId="1" applyFont="1" applyFill="1" applyBorder="1" applyAlignment="1">
      <alignment horizontal="center"/>
    </xf>
    <xf numFmtId="0" fontId="3" fillId="2" borderId="17" xfId="1" applyFont="1" applyFill="1" applyBorder="1" applyAlignment="1">
      <alignment horizontal="center"/>
    </xf>
    <xf numFmtId="2" fontId="3" fillId="0" borderId="0" xfId="1" applyNumberFormat="1" applyFont="1" applyFill="1" applyBorder="1" applyAlignment="1">
      <alignment horizontal="righ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/>
    </xf>
    <xf numFmtId="1" fontId="3" fillId="0" borderId="0" xfId="1" applyNumberFormat="1" applyFont="1" applyFill="1" applyBorder="1" applyAlignment="1">
      <alignment horizontal="center"/>
    </xf>
    <xf numFmtId="1" fontId="2" fillId="0" borderId="0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right"/>
    </xf>
    <xf numFmtId="2" fontId="3" fillId="0" borderId="0" xfId="1" applyNumberFormat="1" applyFont="1" applyFill="1" applyBorder="1" applyAlignment="1">
      <alignment horizontal="left"/>
    </xf>
    <xf numFmtId="164" fontId="0" fillId="0" borderId="0" xfId="0" applyNumberFormat="1"/>
    <xf numFmtId="164" fontId="2" fillId="2" borderId="17" xfId="1" applyNumberFormat="1" applyFont="1" applyFill="1" applyBorder="1" applyAlignment="1">
      <alignment horizontal="right"/>
    </xf>
    <xf numFmtId="0" fontId="1" fillId="0" borderId="0" xfId="1" applyFont="1" applyBorder="1" applyAlignment="1">
      <alignment horizontal="left"/>
    </xf>
    <xf numFmtId="0" fontId="1" fillId="0" borderId="0" xfId="1" applyFont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2" fillId="0" borderId="3" xfId="1" applyFont="1" applyBorder="1" applyAlignment="1">
      <alignment horizontal="center"/>
    </xf>
    <xf numFmtId="0" fontId="2" fillId="0" borderId="31" xfId="1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</cellXfs>
  <cellStyles count="2">
    <cellStyle name="Normální" xfId="0" builtinId="0"/>
    <cellStyle name="TableStyleLight1" xfId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abSelected="1" zoomScale="130" zoomScaleNormal="130" workbookViewId="0">
      <selection activeCell="C1" sqref="C1:K1"/>
    </sheetView>
  </sheetViews>
  <sheetFormatPr defaultRowHeight="12.75" x14ac:dyDescent="0.2"/>
  <cols>
    <col min="2" max="2" width="17.28515625" bestFit="1" customWidth="1"/>
    <col min="4" max="4" width="20.85546875" style="30" bestFit="1" customWidth="1"/>
    <col min="14" max="14" width="9.5703125" bestFit="1" customWidth="1"/>
    <col min="15" max="15" width="9.5703125" hidden="1" customWidth="1"/>
    <col min="16" max="16" width="6.42578125" bestFit="1" customWidth="1"/>
  </cols>
  <sheetData>
    <row r="1" spans="1:16" x14ac:dyDescent="0.2">
      <c r="A1" s="69" t="s">
        <v>51</v>
      </c>
      <c r="B1" s="69"/>
      <c r="C1" s="70" t="s">
        <v>52</v>
      </c>
      <c r="D1" s="70"/>
      <c r="E1" s="70"/>
      <c r="F1" s="70"/>
      <c r="G1" s="70"/>
      <c r="H1" s="70"/>
      <c r="I1" s="70"/>
      <c r="J1" s="70"/>
      <c r="K1" s="70"/>
      <c r="L1" s="71" t="s">
        <v>53</v>
      </c>
      <c r="M1" s="71"/>
      <c r="N1" s="71"/>
    </row>
    <row r="2" spans="1:16" ht="13.5" thickBot="1" x14ac:dyDescent="0.25">
      <c r="A2" s="1"/>
      <c r="B2" s="1"/>
      <c r="C2" s="1"/>
      <c r="D2" s="27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ht="14.25" thickTop="1" thickBot="1" x14ac:dyDescent="0.25">
      <c r="A3" s="2" t="s">
        <v>0</v>
      </c>
      <c r="B3" s="3" t="s">
        <v>1</v>
      </c>
      <c r="C3" s="2" t="s">
        <v>2</v>
      </c>
      <c r="D3" s="28" t="s">
        <v>3</v>
      </c>
      <c r="E3" s="72" t="s">
        <v>4</v>
      </c>
      <c r="F3" s="72"/>
      <c r="G3" s="72"/>
      <c r="H3" s="72"/>
      <c r="I3" s="72" t="s">
        <v>5</v>
      </c>
      <c r="J3" s="72"/>
      <c r="K3" s="72"/>
      <c r="L3" s="72"/>
      <c r="M3" s="4" t="s">
        <v>6</v>
      </c>
      <c r="N3" s="3" t="s">
        <v>7</v>
      </c>
      <c r="P3" s="3" t="s">
        <v>55</v>
      </c>
    </row>
    <row r="4" spans="1:16" ht="14.25" thickTop="1" thickBot="1" x14ac:dyDescent="0.25">
      <c r="A4" s="5"/>
      <c r="B4" s="10"/>
      <c r="C4" s="6" t="s">
        <v>8</v>
      </c>
      <c r="D4" s="29"/>
      <c r="E4" s="7" t="s">
        <v>9</v>
      </c>
      <c r="F4" s="26" t="s">
        <v>10</v>
      </c>
      <c r="G4" s="8" t="s">
        <v>11</v>
      </c>
      <c r="H4" s="26" t="s">
        <v>12</v>
      </c>
      <c r="I4" s="8" t="s">
        <v>9</v>
      </c>
      <c r="J4" s="26" t="s">
        <v>10</v>
      </c>
      <c r="K4" s="8" t="s">
        <v>11</v>
      </c>
      <c r="L4" s="26" t="s">
        <v>12</v>
      </c>
      <c r="M4" s="9"/>
      <c r="N4" s="10"/>
      <c r="P4" s="10"/>
    </row>
    <row r="5" spans="1:16" ht="13.5" customHeight="1" thickTop="1" x14ac:dyDescent="0.2">
      <c r="A5" s="11">
        <v>60.2</v>
      </c>
      <c r="B5" s="12" t="s">
        <v>46</v>
      </c>
      <c r="C5" s="13">
        <v>1950</v>
      </c>
      <c r="D5" s="77" t="s">
        <v>13</v>
      </c>
      <c r="E5" s="14">
        <v>40</v>
      </c>
      <c r="F5" s="15">
        <v>42</v>
      </c>
      <c r="G5" s="14">
        <v>44</v>
      </c>
      <c r="H5" s="16">
        <f t="shared" ref="H5:H10" si="0">IF(MAX(E5:G5)&lt;0,0,MAX(E5:G5))</f>
        <v>44</v>
      </c>
      <c r="I5" s="14">
        <v>55</v>
      </c>
      <c r="J5" s="15">
        <v>58</v>
      </c>
      <c r="K5" s="14">
        <v>61</v>
      </c>
      <c r="L5" s="16">
        <f t="shared" ref="L5:L10" si="1">IF(MAX(I5:K5)&lt;0,0,MAX(I5:K5))</f>
        <v>61</v>
      </c>
      <c r="M5" s="17">
        <f t="shared" ref="M5:M10" si="2">SUM(H5,L5)</f>
        <v>105</v>
      </c>
      <c r="N5" s="18">
        <f t="shared" ref="N5:N10" si="3">IF(ISNUMBER(A5), (IF(175.508&lt; A5,M5, TRUNC(10^(0.75194503*((LOG((A5/175.508)/LOG(10))*(LOG((A5/175.508)/LOG(10)))))),4)*M5)), 0)</f>
        <v>152.59649999999999</v>
      </c>
      <c r="P5" s="74">
        <f>RANK(O11,O11:O46)</f>
        <v>6</v>
      </c>
    </row>
    <row r="6" spans="1:16" ht="12.75" customHeight="1" x14ac:dyDescent="0.2">
      <c r="A6" s="19">
        <v>97.9</v>
      </c>
      <c r="B6" s="20" t="s">
        <v>28</v>
      </c>
      <c r="C6" s="21">
        <v>1982</v>
      </c>
      <c r="D6" s="73"/>
      <c r="E6" s="22">
        <v>85</v>
      </c>
      <c r="F6" s="23">
        <v>90</v>
      </c>
      <c r="G6" s="22">
        <v>93</v>
      </c>
      <c r="H6" s="24">
        <f t="shared" si="0"/>
        <v>93</v>
      </c>
      <c r="I6" s="22">
        <v>115</v>
      </c>
      <c r="J6" s="23">
        <v>120</v>
      </c>
      <c r="K6" s="22">
        <v>123</v>
      </c>
      <c r="L6" s="24">
        <f t="shared" si="1"/>
        <v>123</v>
      </c>
      <c r="M6" s="25">
        <f t="shared" si="2"/>
        <v>216</v>
      </c>
      <c r="N6" s="18">
        <f t="shared" si="3"/>
        <v>241.42319999999998</v>
      </c>
      <c r="P6" s="74"/>
    </row>
    <row r="7" spans="1:16" ht="12.75" customHeight="1" x14ac:dyDescent="0.2">
      <c r="A7" s="19">
        <v>69.900000000000006</v>
      </c>
      <c r="B7" s="20" t="s">
        <v>26</v>
      </c>
      <c r="C7" s="21">
        <v>1983</v>
      </c>
      <c r="D7" s="73"/>
      <c r="E7" s="22">
        <v>80</v>
      </c>
      <c r="F7" s="23">
        <v>-85</v>
      </c>
      <c r="G7" s="22">
        <v>-85</v>
      </c>
      <c r="H7" s="24">
        <f t="shared" si="0"/>
        <v>80</v>
      </c>
      <c r="I7" s="22">
        <v>90</v>
      </c>
      <c r="J7" s="23">
        <v>96</v>
      </c>
      <c r="K7" s="22">
        <v>-98</v>
      </c>
      <c r="L7" s="24">
        <f t="shared" si="1"/>
        <v>96</v>
      </c>
      <c r="M7" s="25">
        <f t="shared" si="2"/>
        <v>176</v>
      </c>
      <c r="N7" s="18">
        <f t="shared" si="3"/>
        <v>232.1088</v>
      </c>
      <c r="P7" s="74"/>
    </row>
    <row r="8" spans="1:16" ht="12.75" customHeight="1" x14ac:dyDescent="0.2">
      <c r="A8" s="19">
        <v>84.5</v>
      </c>
      <c r="B8" s="20" t="s">
        <v>27</v>
      </c>
      <c r="C8" s="21">
        <v>1994</v>
      </c>
      <c r="D8" s="73"/>
      <c r="E8" s="22">
        <v>82</v>
      </c>
      <c r="F8" s="23">
        <v>87</v>
      </c>
      <c r="G8" s="22">
        <v>90</v>
      </c>
      <c r="H8" s="24">
        <f t="shared" si="0"/>
        <v>90</v>
      </c>
      <c r="I8" s="22">
        <v>108</v>
      </c>
      <c r="J8" s="23">
        <v>112</v>
      </c>
      <c r="K8" s="22">
        <v>118</v>
      </c>
      <c r="L8" s="24">
        <f t="shared" si="1"/>
        <v>118</v>
      </c>
      <c r="M8" s="25">
        <f t="shared" si="2"/>
        <v>208</v>
      </c>
      <c r="N8" s="18">
        <f t="shared" si="3"/>
        <v>247.64480000000003</v>
      </c>
      <c r="P8" s="74"/>
    </row>
    <row r="9" spans="1:16" ht="12.75" customHeight="1" x14ac:dyDescent="0.2">
      <c r="A9" s="19">
        <v>83.2</v>
      </c>
      <c r="B9" s="20" t="s">
        <v>45</v>
      </c>
      <c r="C9" s="21">
        <v>1991</v>
      </c>
      <c r="D9" s="73"/>
      <c r="E9" s="22">
        <v>80</v>
      </c>
      <c r="F9" s="23">
        <v>83</v>
      </c>
      <c r="G9" s="22">
        <v>85</v>
      </c>
      <c r="H9" s="24">
        <f t="shared" si="0"/>
        <v>85</v>
      </c>
      <c r="I9" s="22">
        <v>105</v>
      </c>
      <c r="J9" s="23">
        <v>110</v>
      </c>
      <c r="K9" s="22">
        <v>-112</v>
      </c>
      <c r="L9" s="24">
        <f t="shared" si="1"/>
        <v>110</v>
      </c>
      <c r="M9" s="25">
        <f t="shared" si="2"/>
        <v>195</v>
      </c>
      <c r="N9" s="18">
        <f t="shared" si="3"/>
        <v>233.9025</v>
      </c>
      <c r="P9" s="74"/>
    </row>
    <row r="10" spans="1:16" ht="13.5" customHeight="1" thickBot="1" x14ac:dyDescent="0.25">
      <c r="A10" s="31"/>
      <c r="B10" s="32"/>
      <c r="C10" s="33"/>
      <c r="D10" s="73"/>
      <c r="E10" s="34"/>
      <c r="F10" s="35"/>
      <c r="G10" s="34"/>
      <c r="H10" s="36">
        <f t="shared" si="0"/>
        <v>0</v>
      </c>
      <c r="I10" s="34"/>
      <c r="J10" s="35"/>
      <c r="K10" s="34"/>
      <c r="L10" s="36">
        <f t="shared" si="1"/>
        <v>0</v>
      </c>
      <c r="M10" s="37">
        <f t="shared" si="2"/>
        <v>0</v>
      </c>
      <c r="N10" s="38">
        <f t="shared" si="3"/>
        <v>0</v>
      </c>
      <c r="P10" s="74"/>
    </row>
    <row r="11" spans="1:16" ht="13.5" customHeight="1" thickBot="1" x14ac:dyDescent="0.25">
      <c r="A11" s="47"/>
      <c r="B11" s="48"/>
      <c r="C11" s="49"/>
      <c r="D11" s="48"/>
      <c r="E11" s="50"/>
      <c r="F11" s="51"/>
      <c r="G11" s="50"/>
      <c r="H11" s="52"/>
      <c r="I11" s="50"/>
      <c r="J11" s="51"/>
      <c r="K11" s="50"/>
      <c r="L11" s="52"/>
      <c r="M11" s="53"/>
      <c r="N11" s="68">
        <f>SUM(N5:N10)-MIN(N5:N10)</f>
        <v>1107.6758</v>
      </c>
      <c r="O11" s="67">
        <f>N11</f>
        <v>1107.6758</v>
      </c>
      <c r="P11" s="75"/>
    </row>
    <row r="12" spans="1:16" ht="12.75" customHeight="1" thickTop="1" thickBot="1" x14ac:dyDescent="0.25">
      <c r="A12" s="39">
        <v>113.7</v>
      </c>
      <c r="B12" s="40" t="s">
        <v>17</v>
      </c>
      <c r="C12" s="41">
        <v>1979</v>
      </c>
      <c r="D12" s="73" t="s">
        <v>14</v>
      </c>
      <c r="E12" s="42">
        <v>100</v>
      </c>
      <c r="F12" s="43">
        <v>-105</v>
      </c>
      <c r="G12" s="42">
        <v>-105</v>
      </c>
      <c r="H12" s="44">
        <f t="shared" ref="H12:H17" si="4">IF(MAX(E12:G12)&lt;0,0,MAX(E12:G12))</f>
        <v>100</v>
      </c>
      <c r="I12" s="42">
        <v>115</v>
      </c>
      <c r="J12" s="43">
        <v>120</v>
      </c>
      <c r="K12" s="42">
        <v>125</v>
      </c>
      <c r="L12" s="44">
        <f t="shared" ref="L12:L17" si="5">IF(MAX(I12:K12)&lt;0,0,MAX(I12:K12))</f>
        <v>125</v>
      </c>
      <c r="M12" s="45">
        <f t="shared" ref="M12:M17" si="6">SUM(H12,L12)</f>
        <v>225</v>
      </c>
      <c r="N12" s="46">
        <f t="shared" ref="N12:N17" si="7">IF(ISNUMBER(A12), (IF(175.508&lt; A12,M12, TRUNC(10^(0.75194503*((LOG((A12/175.508)/LOG(10))*(LOG((A12/175.508)/LOG(10)))))),4)*M12)), 0)</f>
        <v>239.26499999999999</v>
      </c>
      <c r="P12" s="76">
        <f>RANK(O18,O11:O53)</f>
        <v>2</v>
      </c>
    </row>
    <row r="13" spans="1:16" ht="12.75" customHeight="1" thickTop="1" thickBot="1" x14ac:dyDescent="0.25">
      <c r="A13" s="19">
        <v>99.1</v>
      </c>
      <c r="B13" s="20" t="s">
        <v>42</v>
      </c>
      <c r="C13" s="21">
        <v>1965</v>
      </c>
      <c r="D13" s="73"/>
      <c r="E13" s="22">
        <v>95</v>
      </c>
      <c r="F13" s="23">
        <v>100</v>
      </c>
      <c r="G13" s="22">
        <v>105</v>
      </c>
      <c r="H13" s="24">
        <f t="shared" si="4"/>
        <v>105</v>
      </c>
      <c r="I13" s="22">
        <v>120</v>
      </c>
      <c r="J13" s="23">
        <v>130</v>
      </c>
      <c r="K13" s="22">
        <v>135</v>
      </c>
      <c r="L13" s="24">
        <f t="shared" si="5"/>
        <v>135</v>
      </c>
      <c r="M13" s="25">
        <f t="shared" si="6"/>
        <v>240</v>
      </c>
      <c r="N13" s="18">
        <f t="shared" si="7"/>
        <v>267</v>
      </c>
      <c r="P13" s="76"/>
    </row>
    <row r="14" spans="1:16" ht="12.75" customHeight="1" thickTop="1" thickBot="1" x14ac:dyDescent="0.25">
      <c r="A14" s="19">
        <v>97.8</v>
      </c>
      <c r="B14" s="20" t="s">
        <v>18</v>
      </c>
      <c r="C14" s="21">
        <v>1968</v>
      </c>
      <c r="D14" s="73"/>
      <c r="E14" s="22">
        <v>85</v>
      </c>
      <c r="F14" s="23">
        <v>90</v>
      </c>
      <c r="G14" s="22">
        <v>-95</v>
      </c>
      <c r="H14" s="24">
        <f t="shared" si="4"/>
        <v>90</v>
      </c>
      <c r="I14" s="22">
        <v>110</v>
      </c>
      <c r="J14" s="23">
        <v>-115</v>
      </c>
      <c r="K14" s="22">
        <v>-115</v>
      </c>
      <c r="L14" s="24">
        <f t="shared" si="5"/>
        <v>110</v>
      </c>
      <c r="M14" s="25">
        <f t="shared" si="6"/>
        <v>200</v>
      </c>
      <c r="N14" s="18">
        <f t="shared" si="7"/>
        <v>223.62</v>
      </c>
      <c r="P14" s="76"/>
    </row>
    <row r="15" spans="1:16" ht="12.75" customHeight="1" thickTop="1" thickBot="1" x14ac:dyDescent="0.25">
      <c r="A15" s="19">
        <v>105.5</v>
      </c>
      <c r="B15" s="20" t="s">
        <v>19</v>
      </c>
      <c r="C15" s="21">
        <v>1974</v>
      </c>
      <c r="D15" s="73"/>
      <c r="E15" s="22">
        <v>120</v>
      </c>
      <c r="F15" s="23">
        <v>130</v>
      </c>
      <c r="G15" s="22">
        <v>135</v>
      </c>
      <c r="H15" s="24">
        <f t="shared" si="4"/>
        <v>135</v>
      </c>
      <c r="I15" s="22">
        <v>155</v>
      </c>
      <c r="J15" s="23">
        <v>166</v>
      </c>
      <c r="K15" s="22" t="s">
        <v>59</v>
      </c>
      <c r="L15" s="24">
        <f t="shared" si="5"/>
        <v>166</v>
      </c>
      <c r="M15" s="25">
        <f t="shared" si="6"/>
        <v>301</v>
      </c>
      <c r="N15" s="18">
        <f t="shared" si="7"/>
        <v>327.54820000000001</v>
      </c>
      <c r="P15" s="76"/>
    </row>
    <row r="16" spans="1:16" ht="12.75" customHeight="1" thickTop="1" thickBot="1" x14ac:dyDescent="0.25">
      <c r="A16" s="19">
        <v>75</v>
      </c>
      <c r="B16" s="20" t="s">
        <v>20</v>
      </c>
      <c r="C16" s="21">
        <v>1998</v>
      </c>
      <c r="D16" s="73"/>
      <c r="E16" s="23">
        <v>90</v>
      </c>
      <c r="F16" s="23">
        <v>95</v>
      </c>
      <c r="G16" s="23">
        <v>-102</v>
      </c>
      <c r="H16" s="24">
        <f t="shared" si="4"/>
        <v>95</v>
      </c>
      <c r="I16" s="23">
        <v>120</v>
      </c>
      <c r="J16" s="23">
        <v>127</v>
      </c>
      <c r="K16" s="23">
        <v>-131</v>
      </c>
      <c r="L16" s="24">
        <f t="shared" si="5"/>
        <v>127</v>
      </c>
      <c r="M16" s="25">
        <f t="shared" si="6"/>
        <v>222</v>
      </c>
      <c r="N16" s="18">
        <f t="shared" si="7"/>
        <v>281.09640000000002</v>
      </c>
      <c r="P16" s="76"/>
    </row>
    <row r="17" spans="1:16" ht="13.5" customHeight="1" thickTop="1" thickBot="1" x14ac:dyDescent="0.25">
      <c r="A17" s="31">
        <v>84</v>
      </c>
      <c r="B17" s="32" t="s">
        <v>21</v>
      </c>
      <c r="C17" s="33">
        <v>1976</v>
      </c>
      <c r="D17" s="73"/>
      <c r="E17" s="34">
        <v>110</v>
      </c>
      <c r="F17" s="35">
        <v>-120</v>
      </c>
      <c r="G17" s="34">
        <v>-120</v>
      </c>
      <c r="H17" s="36">
        <f t="shared" si="4"/>
        <v>110</v>
      </c>
      <c r="I17" s="34">
        <v>130</v>
      </c>
      <c r="J17" s="35">
        <v>140</v>
      </c>
      <c r="K17" s="34">
        <v>-147</v>
      </c>
      <c r="L17" s="36">
        <f t="shared" si="5"/>
        <v>140</v>
      </c>
      <c r="M17" s="37">
        <f t="shared" si="6"/>
        <v>250</v>
      </c>
      <c r="N17" s="38">
        <f t="shared" si="7"/>
        <v>298.5</v>
      </c>
      <c r="P17" s="76"/>
    </row>
    <row r="18" spans="1:16" ht="13.5" customHeight="1" thickTop="1" thickBot="1" x14ac:dyDescent="0.25">
      <c r="A18" s="47"/>
      <c r="B18" s="48"/>
      <c r="C18" s="49"/>
      <c r="D18" s="48"/>
      <c r="E18" s="50"/>
      <c r="F18" s="51"/>
      <c r="G18" s="50"/>
      <c r="H18" s="52"/>
      <c r="I18" s="50"/>
      <c r="J18" s="51"/>
      <c r="K18" s="50"/>
      <c r="L18" s="52"/>
      <c r="M18" s="53"/>
      <c r="N18" s="54">
        <f>SUM(N12:N17)-MIN(N12:N17)</f>
        <v>1413.4096</v>
      </c>
      <c r="O18" s="67">
        <f>N18</f>
        <v>1413.4096</v>
      </c>
      <c r="P18" s="76"/>
    </row>
    <row r="19" spans="1:16" ht="12.75" customHeight="1" thickTop="1" thickBot="1" x14ac:dyDescent="0.25">
      <c r="A19" s="39">
        <v>78</v>
      </c>
      <c r="B19" s="40" t="s">
        <v>22</v>
      </c>
      <c r="C19" s="41">
        <v>1985</v>
      </c>
      <c r="D19" s="73" t="s">
        <v>15</v>
      </c>
      <c r="E19" s="42">
        <v>98</v>
      </c>
      <c r="F19" s="43">
        <v>105</v>
      </c>
      <c r="G19" s="42">
        <v>-108</v>
      </c>
      <c r="H19" s="44">
        <f t="shared" ref="H19:H23" si="8">IF(MAX(E19:G19)&lt;0,0,MAX(E19:G19))</f>
        <v>105</v>
      </c>
      <c r="I19" s="42">
        <v>131</v>
      </c>
      <c r="J19" s="43">
        <v>140</v>
      </c>
      <c r="K19" s="42">
        <v>-145</v>
      </c>
      <c r="L19" s="44">
        <f t="shared" ref="L19:L23" si="9">IF(MAX(I19:K19)&lt;0,0,MAX(I19:K19))</f>
        <v>140</v>
      </c>
      <c r="M19" s="45">
        <f t="shared" ref="M19:M23" si="10">SUM(H19,L19)</f>
        <v>245</v>
      </c>
      <c r="N19" s="46">
        <f t="shared" ref="N19:N23" si="11">IF(ISNUMBER(A19), (IF(175.508&lt; A19,M19, TRUNC(10^(0.75194503*((LOG((A19/175.508)/LOG(10))*(LOG((A19/175.508)/LOG(10)))))),4)*M19)), 0)</f>
        <v>303.67750000000001</v>
      </c>
      <c r="P19" s="76">
        <f>RANK(O25,O11:O60)</f>
        <v>1</v>
      </c>
    </row>
    <row r="20" spans="1:16" ht="12.75" customHeight="1" thickTop="1" thickBot="1" x14ac:dyDescent="0.25">
      <c r="A20" s="19">
        <v>81</v>
      </c>
      <c r="B20" s="20" t="s">
        <v>39</v>
      </c>
      <c r="C20" s="21">
        <v>1999</v>
      </c>
      <c r="D20" s="73"/>
      <c r="E20" s="22">
        <v>95</v>
      </c>
      <c r="F20" s="23">
        <v>-104</v>
      </c>
      <c r="G20" s="22">
        <v>104</v>
      </c>
      <c r="H20" s="24">
        <f t="shared" si="8"/>
        <v>104</v>
      </c>
      <c r="I20" s="22">
        <v>128</v>
      </c>
      <c r="J20" s="23">
        <v>133</v>
      </c>
      <c r="K20" s="22">
        <v>-135</v>
      </c>
      <c r="L20" s="24">
        <f t="shared" si="9"/>
        <v>133</v>
      </c>
      <c r="M20" s="25">
        <f t="shared" si="10"/>
        <v>237</v>
      </c>
      <c r="N20" s="18">
        <f t="shared" si="11"/>
        <v>288.09719999999999</v>
      </c>
      <c r="P20" s="76"/>
    </row>
    <row r="21" spans="1:16" ht="12.75" customHeight="1" thickTop="1" thickBot="1" x14ac:dyDescent="0.25">
      <c r="A21" s="19">
        <v>85.1</v>
      </c>
      <c r="B21" s="20" t="s">
        <v>23</v>
      </c>
      <c r="C21" s="21">
        <v>1994</v>
      </c>
      <c r="D21" s="73"/>
      <c r="E21" s="22">
        <v>95</v>
      </c>
      <c r="F21" s="23">
        <v>105</v>
      </c>
      <c r="G21" s="22">
        <v>110</v>
      </c>
      <c r="H21" s="24">
        <f t="shared" si="8"/>
        <v>110</v>
      </c>
      <c r="I21" s="22">
        <v>115</v>
      </c>
      <c r="J21" s="23">
        <v>125</v>
      </c>
      <c r="K21" s="22">
        <v>130</v>
      </c>
      <c r="L21" s="24">
        <f t="shared" si="9"/>
        <v>130</v>
      </c>
      <c r="M21" s="25">
        <f t="shared" si="10"/>
        <v>240</v>
      </c>
      <c r="N21" s="18">
        <f t="shared" si="11"/>
        <v>284.78400000000005</v>
      </c>
      <c r="P21" s="76"/>
    </row>
    <row r="22" spans="1:16" ht="12.75" customHeight="1" thickTop="1" thickBot="1" x14ac:dyDescent="0.25">
      <c r="A22" s="19">
        <v>62.4</v>
      </c>
      <c r="B22" s="20" t="s">
        <v>24</v>
      </c>
      <c r="C22" s="21">
        <v>1991</v>
      </c>
      <c r="D22" s="73"/>
      <c r="E22" s="22">
        <v>95</v>
      </c>
      <c r="F22" s="23">
        <v>100</v>
      </c>
      <c r="G22" s="22">
        <v>-103</v>
      </c>
      <c r="H22" s="24">
        <f t="shared" si="8"/>
        <v>100</v>
      </c>
      <c r="I22" s="22">
        <v>120</v>
      </c>
      <c r="J22" s="23">
        <v>-125</v>
      </c>
      <c r="K22" s="22">
        <v>-125</v>
      </c>
      <c r="L22" s="24">
        <f t="shared" si="9"/>
        <v>120</v>
      </c>
      <c r="M22" s="25">
        <f t="shared" si="10"/>
        <v>220</v>
      </c>
      <c r="N22" s="18">
        <f t="shared" si="11"/>
        <v>311.93799999999999</v>
      </c>
      <c r="P22" s="76"/>
    </row>
    <row r="23" spans="1:16" ht="12.75" customHeight="1" thickTop="1" thickBot="1" x14ac:dyDescent="0.25">
      <c r="A23" s="19">
        <v>77</v>
      </c>
      <c r="B23" s="20" t="s">
        <v>25</v>
      </c>
      <c r="C23" s="21">
        <v>1994</v>
      </c>
      <c r="D23" s="73"/>
      <c r="E23" s="22">
        <v>95</v>
      </c>
      <c r="F23" s="23">
        <v>98</v>
      </c>
      <c r="G23" s="22">
        <v>102</v>
      </c>
      <c r="H23" s="24">
        <f t="shared" si="8"/>
        <v>102</v>
      </c>
      <c r="I23" s="22">
        <v>115</v>
      </c>
      <c r="J23" s="23">
        <v>-120</v>
      </c>
      <c r="K23" s="22">
        <v>120</v>
      </c>
      <c r="L23" s="24">
        <f t="shared" si="9"/>
        <v>120</v>
      </c>
      <c r="M23" s="25">
        <f t="shared" si="10"/>
        <v>222</v>
      </c>
      <c r="N23" s="18">
        <f t="shared" si="11"/>
        <v>277.07819999999998</v>
      </c>
      <c r="P23" s="76"/>
    </row>
    <row r="24" spans="1:16" ht="13.5" customHeight="1" thickTop="1" thickBot="1" x14ac:dyDescent="0.25">
      <c r="A24" s="31"/>
      <c r="B24" s="32"/>
      <c r="C24" s="33"/>
      <c r="D24" s="73"/>
      <c r="E24" s="34"/>
      <c r="F24" s="35"/>
      <c r="G24" s="34"/>
      <c r="H24" s="36"/>
      <c r="I24" s="34"/>
      <c r="J24" s="35"/>
      <c r="K24" s="34"/>
      <c r="L24" s="36"/>
      <c r="M24" s="37"/>
      <c r="N24" s="38"/>
      <c r="P24" s="76"/>
    </row>
    <row r="25" spans="1:16" ht="13.5" customHeight="1" thickTop="1" thickBot="1" x14ac:dyDescent="0.25">
      <c r="A25" s="47"/>
      <c r="B25" s="48"/>
      <c r="C25" s="49"/>
      <c r="D25" s="48"/>
      <c r="E25" s="50"/>
      <c r="F25" s="51"/>
      <c r="G25" s="50"/>
      <c r="H25" s="52"/>
      <c r="I25" s="50"/>
      <c r="J25" s="51"/>
      <c r="K25" s="50"/>
      <c r="L25" s="52"/>
      <c r="M25" s="53"/>
      <c r="N25" s="54">
        <f>SUM(N19:N23)</f>
        <v>1465.5749000000001</v>
      </c>
      <c r="O25" s="67">
        <f>N25</f>
        <v>1465.5749000000001</v>
      </c>
      <c r="P25" s="76"/>
    </row>
    <row r="26" spans="1:16" ht="12.75" customHeight="1" thickTop="1" thickBot="1" x14ac:dyDescent="0.25">
      <c r="A26" s="39">
        <v>64.8</v>
      </c>
      <c r="B26" s="40" t="s">
        <v>40</v>
      </c>
      <c r="C26" s="55">
        <v>2000</v>
      </c>
      <c r="D26" s="73" t="s">
        <v>54</v>
      </c>
      <c r="E26" s="42">
        <v>70</v>
      </c>
      <c r="F26" s="43">
        <v>-75</v>
      </c>
      <c r="G26" s="42">
        <v>-75</v>
      </c>
      <c r="H26" s="44">
        <f t="shared" ref="H26:H31" si="12">IF(MAX(E26:G26)&lt;0,0,MAX(E26:G26))</f>
        <v>70</v>
      </c>
      <c r="I26" s="42">
        <v>90</v>
      </c>
      <c r="J26" s="43">
        <v>95</v>
      </c>
      <c r="K26" s="42">
        <v>-100</v>
      </c>
      <c r="L26" s="44">
        <f t="shared" ref="L26:L31" si="13">IF(MAX(I26:K26)&lt;0,0,MAX(I26:K26))</f>
        <v>95</v>
      </c>
      <c r="M26" s="45">
        <f t="shared" ref="M26:M31" si="14">SUM(H26,L26)</f>
        <v>165</v>
      </c>
      <c r="N26" s="46">
        <f t="shared" ref="N26:N31" si="15">IF(ISNUMBER(A26), (IF(175.508&lt; A26,M26, TRUNC(10^(0.75194503*((LOG((A26/175.508)/LOG(10))*(LOG((A26/175.508)/LOG(10)))))),4)*M26)), 0)</f>
        <v>228.17850000000001</v>
      </c>
      <c r="P26" s="76">
        <f>RANK(O32,O11:O67)</f>
        <v>4</v>
      </c>
    </row>
    <row r="27" spans="1:16" ht="12.75" customHeight="1" thickTop="1" thickBot="1" x14ac:dyDescent="0.25">
      <c r="A27" s="19">
        <v>83.4</v>
      </c>
      <c r="B27" s="20" t="s">
        <v>29</v>
      </c>
      <c r="C27" s="56">
        <v>1989</v>
      </c>
      <c r="D27" s="73"/>
      <c r="E27" s="22">
        <v>70</v>
      </c>
      <c r="F27" s="23">
        <v>75</v>
      </c>
      <c r="G27" s="22">
        <v>77</v>
      </c>
      <c r="H27" s="24">
        <f t="shared" si="12"/>
        <v>77</v>
      </c>
      <c r="I27" s="22">
        <v>100</v>
      </c>
      <c r="J27" s="23">
        <v>-105</v>
      </c>
      <c r="K27" s="22">
        <v>-105</v>
      </c>
      <c r="L27" s="24">
        <f t="shared" si="13"/>
        <v>100</v>
      </c>
      <c r="M27" s="25">
        <f t="shared" si="14"/>
        <v>177</v>
      </c>
      <c r="N27" s="18">
        <f t="shared" si="15"/>
        <v>212.06369999999998</v>
      </c>
      <c r="P27" s="76"/>
    </row>
    <row r="28" spans="1:16" ht="12.75" customHeight="1" thickTop="1" thickBot="1" x14ac:dyDescent="0.25">
      <c r="A28" s="19">
        <v>85.9</v>
      </c>
      <c r="B28" s="20" t="s">
        <v>37</v>
      </c>
      <c r="C28" s="56">
        <v>1986</v>
      </c>
      <c r="D28" s="73"/>
      <c r="E28" s="22">
        <v>85</v>
      </c>
      <c r="F28" s="23">
        <v>90</v>
      </c>
      <c r="G28" s="22">
        <v>92</v>
      </c>
      <c r="H28" s="24">
        <f t="shared" si="12"/>
        <v>92</v>
      </c>
      <c r="I28" s="22">
        <v>100</v>
      </c>
      <c r="J28" s="23">
        <v>105</v>
      </c>
      <c r="K28" s="22">
        <v>110</v>
      </c>
      <c r="L28" s="24">
        <f t="shared" si="13"/>
        <v>110</v>
      </c>
      <c r="M28" s="25">
        <f t="shared" si="14"/>
        <v>202</v>
      </c>
      <c r="N28" s="18">
        <f t="shared" si="15"/>
        <v>238.64279999999999</v>
      </c>
      <c r="P28" s="76"/>
    </row>
    <row r="29" spans="1:16" ht="12.75" customHeight="1" thickTop="1" thickBot="1" x14ac:dyDescent="0.25">
      <c r="A29" s="19">
        <v>110.7</v>
      </c>
      <c r="B29" s="20" t="s">
        <v>41</v>
      </c>
      <c r="C29" s="56">
        <v>2001</v>
      </c>
      <c r="D29" s="73"/>
      <c r="E29" s="22">
        <v>90</v>
      </c>
      <c r="F29" s="23">
        <v>100</v>
      </c>
      <c r="G29" s="22">
        <v>-105</v>
      </c>
      <c r="H29" s="24">
        <f t="shared" si="12"/>
        <v>100</v>
      </c>
      <c r="I29" s="22">
        <v>130</v>
      </c>
      <c r="J29" s="23">
        <v>140</v>
      </c>
      <c r="K29" s="22">
        <v>-145</v>
      </c>
      <c r="L29" s="24">
        <f t="shared" si="13"/>
        <v>140</v>
      </c>
      <c r="M29" s="25">
        <f t="shared" si="14"/>
        <v>240</v>
      </c>
      <c r="N29" s="18">
        <f t="shared" si="15"/>
        <v>257.23200000000003</v>
      </c>
      <c r="P29" s="76"/>
    </row>
    <row r="30" spans="1:16" ht="12.75" customHeight="1" thickTop="1" thickBot="1" x14ac:dyDescent="0.25">
      <c r="A30" s="19">
        <v>100.7</v>
      </c>
      <c r="B30" s="20" t="s">
        <v>30</v>
      </c>
      <c r="C30" s="56">
        <v>1971</v>
      </c>
      <c r="D30" s="73"/>
      <c r="E30" s="23">
        <v>90</v>
      </c>
      <c r="F30" s="23">
        <v>95</v>
      </c>
      <c r="G30" s="23">
        <v>100</v>
      </c>
      <c r="H30" s="24">
        <f t="shared" si="12"/>
        <v>100</v>
      </c>
      <c r="I30" s="23">
        <v>115</v>
      </c>
      <c r="J30" s="23">
        <v>120</v>
      </c>
      <c r="K30" s="23">
        <v>125</v>
      </c>
      <c r="L30" s="24">
        <f t="shared" si="13"/>
        <v>125</v>
      </c>
      <c r="M30" s="24">
        <f t="shared" si="14"/>
        <v>225</v>
      </c>
      <c r="N30" s="18">
        <f t="shared" si="15"/>
        <v>248.85000000000002</v>
      </c>
      <c r="P30" s="76"/>
    </row>
    <row r="31" spans="1:16" ht="13.5" customHeight="1" thickTop="1" thickBot="1" x14ac:dyDescent="0.25">
      <c r="A31" s="31">
        <v>98.5</v>
      </c>
      <c r="B31" s="32" t="s">
        <v>31</v>
      </c>
      <c r="C31" s="57">
        <v>1996</v>
      </c>
      <c r="D31" s="73"/>
      <c r="E31" s="34">
        <v>95</v>
      </c>
      <c r="F31" s="35">
        <v>100</v>
      </c>
      <c r="G31" s="34">
        <v>105</v>
      </c>
      <c r="H31" s="36">
        <f t="shared" si="12"/>
        <v>105</v>
      </c>
      <c r="I31" s="34">
        <v>120</v>
      </c>
      <c r="J31" s="35">
        <v>130</v>
      </c>
      <c r="K31" s="34">
        <v>135</v>
      </c>
      <c r="L31" s="36">
        <f t="shared" si="13"/>
        <v>135</v>
      </c>
      <c r="M31" s="37">
        <f t="shared" si="14"/>
        <v>240</v>
      </c>
      <c r="N31" s="38">
        <f t="shared" si="15"/>
        <v>267.62400000000002</v>
      </c>
      <c r="P31" s="76"/>
    </row>
    <row r="32" spans="1:16" ht="13.5" customHeight="1" thickTop="1" thickBot="1" x14ac:dyDescent="0.25">
      <c r="A32" s="47"/>
      <c r="B32" s="48"/>
      <c r="C32" s="58"/>
      <c r="D32" s="48"/>
      <c r="E32" s="50"/>
      <c r="F32" s="51"/>
      <c r="G32" s="50"/>
      <c r="H32" s="52"/>
      <c r="I32" s="50"/>
      <c r="J32" s="51"/>
      <c r="K32" s="50"/>
      <c r="L32" s="52"/>
      <c r="M32" s="53"/>
      <c r="N32" s="54">
        <f>SUM(N26:N31)-MIN(N26:N31)</f>
        <v>1240.5273000000002</v>
      </c>
      <c r="O32" s="67">
        <f>N32</f>
        <v>1240.5273000000002</v>
      </c>
      <c r="P32" s="76"/>
    </row>
    <row r="33" spans="1:16" ht="12.75" customHeight="1" thickTop="1" thickBot="1" x14ac:dyDescent="0.25">
      <c r="A33" s="39">
        <v>69.900000000000006</v>
      </c>
      <c r="B33" s="40" t="s">
        <v>32</v>
      </c>
      <c r="C33" s="41">
        <v>1994</v>
      </c>
      <c r="D33" s="73" t="s">
        <v>61</v>
      </c>
      <c r="E33" s="42">
        <v>95</v>
      </c>
      <c r="F33" s="43">
        <v>97</v>
      </c>
      <c r="G33" s="42">
        <v>100</v>
      </c>
      <c r="H33" s="44">
        <f t="shared" ref="H33:H38" si="16">IF(MAX(E33:G33)&lt;0,0,MAX(E33:G33))</f>
        <v>100</v>
      </c>
      <c r="I33" s="42">
        <v>115</v>
      </c>
      <c r="J33" s="43">
        <v>117</v>
      </c>
      <c r="K33" s="42">
        <v>-120</v>
      </c>
      <c r="L33" s="44">
        <f t="shared" ref="L33:L38" si="17">IF(MAX(I33:K33)&lt;0,0,MAX(I33:K33))</f>
        <v>117</v>
      </c>
      <c r="M33" s="45">
        <f t="shared" ref="M33:M38" si="18">SUM(H33,L33)</f>
        <v>217</v>
      </c>
      <c r="N33" s="46">
        <f t="shared" ref="N33:N38" si="19">IF(ISNUMBER(A33), (IF(175.508&lt; A33,M33, TRUNC(10^(0.75194503*((LOG((A33/175.508)/LOG(10))*(LOG((A33/175.508)/LOG(10)))))),4)*M33)), 0)</f>
        <v>286.17959999999999</v>
      </c>
      <c r="P33" s="76">
        <f>RANK(O39,O11:O74)</f>
        <v>3</v>
      </c>
    </row>
    <row r="34" spans="1:16" ht="12.75" customHeight="1" thickTop="1" thickBot="1" x14ac:dyDescent="0.25">
      <c r="A34" s="19">
        <v>66.900000000000006</v>
      </c>
      <c r="B34" s="20" t="s">
        <v>47</v>
      </c>
      <c r="C34" s="21">
        <v>1992</v>
      </c>
      <c r="D34" s="73"/>
      <c r="E34" s="22">
        <v>90</v>
      </c>
      <c r="F34" s="23">
        <v>95</v>
      </c>
      <c r="G34" s="22">
        <v>-97</v>
      </c>
      <c r="H34" s="24">
        <f t="shared" si="16"/>
        <v>95</v>
      </c>
      <c r="I34" s="22">
        <v>110</v>
      </c>
      <c r="J34" s="23">
        <v>-115</v>
      </c>
      <c r="K34" s="22">
        <v>115</v>
      </c>
      <c r="L34" s="24">
        <f t="shared" si="17"/>
        <v>115</v>
      </c>
      <c r="M34" s="25">
        <f t="shared" si="18"/>
        <v>210</v>
      </c>
      <c r="N34" s="18">
        <f t="shared" si="19"/>
        <v>284.529</v>
      </c>
      <c r="P34" s="76"/>
    </row>
    <row r="35" spans="1:16" ht="12.75" customHeight="1" thickTop="1" thickBot="1" x14ac:dyDescent="0.25">
      <c r="A35" s="19">
        <v>80.900000000000006</v>
      </c>
      <c r="B35" s="20" t="s">
        <v>58</v>
      </c>
      <c r="C35" s="21">
        <v>1992</v>
      </c>
      <c r="D35" s="73"/>
      <c r="E35" s="22">
        <v>75</v>
      </c>
      <c r="F35" s="23">
        <v>80</v>
      </c>
      <c r="G35" s="22">
        <v>-82</v>
      </c>
      <c r="H35" s="24">
        <f t="shared" si="16"/>
        <v>80</v>
      </c>
      <c r="I35" s="22">
        <v>105</v>
      </c>
      <c r="J35" s="23">
        <v>107</v>
      </c>
      <c r="K35" s="22">
        <v>-109</v>
      </c>
      <c r="L35" s="24">
        <f t="shared" si="17"/>
        <v>107</v>
      </c>
      <c r="M35" s="25">
        <f t="shared" si="18"/>
        <v>187</v>
      </c>
      <c r="N35" s="18">
        <f t="shared" si="19"/>
        <v>227.44809999999998</v>
      </c>
      <c r="P35" s="76"/>
    </row>
    <row r="36" spans="1:16" ht="12.75" customHeight="1" thickTop="1" thickBot="1" x14ac:dyDescent="0.25">
      <c r="A36" s="19">
        <v>76.3</v>
      </c>
      <c r="B36" s="20" t="s">
        <v>33</v>
      </c>
      <c r="C36" s="21">
        <v>1990</v>
      </c>
      <c r="D36" s="73"/>
      <c r="E36" s="22">
        <v>95</v>
      </c>
      <c r="F36" s="23">
        <v>-100</v>
      </c>
      <c r="G36" s="22">
        <v>-100</v>
      </c>
      <c r="H36" s="24">
        <f t="shared" si="16"/>
        <v>95</v>
      </c>
      <c r="I36" s="22">
        <v>-120</v>
      </c>
      <c r="J36" s="23">
        <v>-120</v>
      </c>
      <c r="K36" s="22">
        <v>120</v>
      </c>
      <c r="L36" s="24">
        <f t="shared" si="17"/>
        <v>120</v>
      </c>
      <c r="M36" s="25">
        <f t="shared" si="18"/>
        <v>215</v>
      </c>
      <c r="N36" s="18">
        <f t="shared" si="19"/>
        <v>269.67449999999997</v>
      </c>
      <c r="P36" s="76"/>
    </row>
    <row r="37" spans="1:16" ht="12.75" customHeight="1" thickTop="1" thickBot="1" x14ac:dyDescent="0.25">
      <c r="A37" s="19">
        <v>107.2</v>
      </c>
      <c r="B37" s="20" t="s">
        <v>34</v>
      </c>
      <c r="C37" s="21">
        <v>1978</v>
      </c>
      <c r="D37" s="73"/>
      <c r="E37" s="22">
        <v>100</v>
      </c>
      <c r="F37" s="23">
        <v>-105</v>
      </c>
      <c r="G37" s="23">
        <v>-105</v>
      </c>
      <c r="H37" s="23">
        <f t="shared" si="16"/>
        <v>100</v>
      </c>
      <c r="I37" s="23">
        <v>125</v>
      </c>
      <c r="J37" s="23">
        <v>130</v>
      </c>
      <c r="K37" s="23">
        <v>137</v>
      </c>
      <c r="L37" s="23">
        <f t="shared" si="17"/>
        <v>137</v>
      </c>
      <c r="M37" s="17">
        <f t="shared" si="18"/>
        <v>237</v>
      </c>
      <c r="N37" s="18">
        <f t="shared" si="19"/>
        <v>256.57620000000003</v>
      </c>
      <c r="P37" s="76"/>
    </row>
    <row r="38" spans="1:16" ht="13.5" customHeight="1" thickTop="1" thickBot="1" x14ac:dyDescent="0.25">
      <c r="A38" s="31">
        <v>80.599999999999994</v>
      </c>
      <c r="B38" s="32" t="s">
        <v>60</v>
      </c>
      <c r="C38" s="33">
        <v>1993</v>
      </c>
      <c r="D38" s="73"/>
      <c r="E38" s="34">
        <v>60</v>
      </c>
      <c r="F38" s="35">
        <v>-70</v>
      </c>
      <c r="G38" s="34">
        <v>70</v>
      </c>
      <c r="H38" s="36">
        <f t="shared" si="16"/>
        <v>70</v>
      </c>
      <c r="I38" s="34">
        <v>80</v>
      </c>
      <c r="J38" s="35">
        <v>85</v>
      </c>
      <c r="K38" s="34">
        <v>-90</v>
      </c>
      <c r="L38" s="36">
        <f t="shared" si="17"/>
        <v>85</v>
      </c>
      <c r="M38" s="37">
        <f t="shared" si="18"/>
        <v>155</v>
      </c>
      <c r="N38" s="38">
        <f t="shared" si="19"/>
        <v>188.88299999999998</v>
      </c>
      <c r="P38" s="76"/>
    </row>
    <row r="39" spans="1:16" ht="13.5" customHeight="1" thickTop="1" thickBot="1" x14ac:dyDescent="0.25">
      <c r="A39" s="47"/>
      <c r="B39" s="48"/>
      <c r="C39" s="49"/>
      <c r="D39" s="48"/>
      <c r="E39" s="50"/>
      <c r="F39" s="51"/>
      <c r="G39" s="50"/>
      <c r="H39" s="52"/>
      <c r="I39" s="50"/>
      <c r="J39" s="51"/>
      <c r="K39" s="50"/>
      <c r="L39" s="52"/>
      <c r="M39" s="53"/>
      <c r="N39" s="54">
        <f>SUM(N33:N38)-MIN(N33:N38)</f>
        <v>1324.4073999999998</v>
      </c>
      <c r="O39" s="67">
        <f>N39</f>
        <v>1324.4073999999998</v>
      </c>
      <c r="P39" s="76"/>
    </row>
    <row r="40" spans="1:16" ht="12.75" customHeight="1" thickTop="1" thickBot="1" x14ac:dyDescent="0.25">
      <c r="A40" s="39">
        <v>78.599999999999994</v>
      </c>
      <c r="B40" s="40" t="s">
        <v>35</v>
      </c>
      <c r="C40" s="41">
        <v>1989</v>
      </c>
      <c r="D40" s="73" t="s">
        <v>16</v>
      </c>
      <c r="E40" s="42">
        <v>100</v>
      </c>
      <c r="F40" s="43">
        <v>-105</v>
      </c>
      <c r="G40" s="42">
        <v>107</v>
      </c>
      <c r="H40" s="44">
        <f t="shared" ref="H40:H44" si="20">IF(MAX(E40:G40)&lt;0,0,MAX(E40:G40))</f>
        <v>107</v>
      </c>
      <c r="I40" s="42">
        <v>132</v>
      </c>
      <c r="J40" s="43">
        <v>136</v>
      </c>
      <c r="K40" s="42">
        <v>-140</v>
      </c>
      <c r="L40" s="44">
        <f t="shared" ref="L40:L45" si="21">IF(MAX(I40:K40)&lt;0,0,MAX(I40:K40))</f>
        <v>136</v>
      </c>
      <c r="M40" s="45">
        <f t="shared" ref="M40:M45" si="22">SUM(H40,L40)</f>
        <v>243</v>
      </c>
      <c r="N40" s="46">
        <f t="shared" ref="N40:N45" si="23">IF(ISNUMBER(A40), (IF(175.508&lt; A40,M40, TRUNC(10^(0.75194503*((LOG((A40/175.508)/LOG(10))*(LOG((A40/175.508)/LOG(10)))))),4)*M40)), 0)</f>
        <v>299.98349999999999</v>
      </c>
      <c r="P40" s="76">
        <f>RANK(O46,O11:O81)</f>
        <v>5</v>
      </c>
    </row>
    <row r="41" spans="1:16" ht="12.75" customHeight="1" thickTop="1" thickBot="1" x14ac:dyDescent="0.25">
      <c r="A41" s="19">
        <v>80.7</v>
      </c>
      <c r="B41" s="20" t="s">
        <v>36</v>
      </c>
      <c r="C41" s="21">
        <v>1997</v>
      </c>
      <c r="D41" s="73"/>
      <c r="E41" s="22">
        <v>72</v>
      </c>
      <c r="F41" s="23">
        <v>80</v>
      </c>
      <c r="G41" s="22">
        <v>85</v>
      </c>
      <c r="H41" s="24">
        <f t="shared" si="20"/>
        <v>85</v>
      </c>
      <c r="I41" s="22">
        <v>80</v>
      </c>
      <c r="J41" s="23">
        <v>90</v>
      </c>
      <c r="K41" s="22">
        <v>-95</v>
      </c>
      <c r="L41" s="24">
        <f t="shared" si="21"/>
        <v>90</v>
      </c>
      <c r="M41" s="25">
        <f t="shared" si="22"/>
        <v>175</v>
      </c>
      <c r="N41" s="18">
        <f t="shared" si="23"/>
        <v>213.13249999999999</v>
      </c>
      <c r="P41" s="76"/>
    </row>
    <row r="42" spans="1:16" ht="12.75" customHeight="1" thickTop="1" thickBot="1" x14ac:dyDescent="0.25">
      <c r="A42" s="19">
        <v>82.7</v>
      </c>
      <c r="B42" s="20" t="s">
        <v>44</v>
      </c>
      <c r="C42" s="21">
        <v>1998</v>
      </c>
      <c r="D42" s="73"/>
      <c r="E42" s="22">
        <v>-125</v>
      </c>
      <c r="F42" s="23">
        <v>-125</v>
      </c>
      <c r="G42" s="22">
        <v>-125</v>
      </c>
      <c r="H42" s="24">
        <f t="shared" si="20"/>
        <v>0</v>
      </c>
      <c r="I42" s="22" t="s">
        <v>59</v>
      </c>
      <c r="J42" s="23" t="s">
        <v>59</v>
      </c>
      <c r="K42" s="22" t="s">
        <v>59</v>
      </c>
      <c r="L42" s="24">
        <f t="shared" si="21"/>
        <v>0</v>
      </c>
      <c r="M42" s="25">
        <f t="shared" si="22"/>
        <v>0</v>
      </c>
      <c r="N42" s="18">
        <f t="shared" si="23"/>
        <v>0</v>
      </c>
      <c r="P42" s="76"/>
    </row>
    <row r="43" spans="1:16" ht="12.75" customHeight="1" thickTop="1" thickBot="1" x14ac:dyDescent="0.25">
      <c r="A43" s="19">
        <v>73.3</v>
      </c>
      <c r="B43" s="20" t="s">
        <v>43</v>
      </c>
      <c r="C43" s="21">
        <v>1975</v>
      </c>
      <c r="D43" s="73"/>
      <c r="E43" s="22">
        <v>70</v>
      </c>
      <c r="F43" s="23">
        <v>75</v>
      </c>
      <c r="G43" s="22">
        <v>78</v>
      </c>
      <c r="H43" s="24">
        <f t="shared" si="20"/>
        <v>78</v>
      </c>
      <c r="I43" s="22">
        <v>90</v>
      </c>
      <c r="J43" s="23">
        <v>95</v>
      </c>
      <c r="K43" s="22">
        <v>-98</v>
      </c>
      <c r="L43" s="24">
        <f>IF(MAX(I43:K43)&lt;0,0,MAX(I43:K43))</f>
        <v>95</v>
      </c>
      <c r="M43" s="25">
        <f t="shared" si="22"/>
        <v>173</v>
      </c>
      <c r="N43" s="18">
        <f t="shared" si="23"/>
        <v>221.88979999999998</v>
      </c>
      <c r="P43" s="76"/>
    </row>
    <row r="44" spans="1:16" ht="12.75" customHeight="1" thickTop="1" thickBot="1" x14ac:dyDescent="0.25">
      <c r="A44" s="19">
        <v>95.3</v>
      </c>
      <c r="B44" s="20" t="s">
        <v>48</v>
      </c>
      <c r="C44" s="21">
        <v>1991</v>
      </c>
      <c r="D44" s="73"/>
      <c r="E44" s="23">
        <v>90</v>
      </c>
      <c r="F44" s="23">
        <v>95</v>
      </c>
      <c r="G44" s="23">
        <v>-100</v>
      </c>
      <c r="H44" s="24">
        <f t="shared" si="20"/>
        <v>95</v>
      </c>
      <c r="I44" s="23">
        <v>110</v>
      </c>
      <c r="J44" s="23">
        <v>115</v>
      </c>
      <c r="K44" s="23">
        <v>-125</v>
      </c>
      <c r="L44" s="24">
        <f t="shared" si="21"/>
        <v>115</v>
      </c>
      <c r="M44" s="23">
        <f t="shared" si="22"/>
        <v>210</v>
      </c>
      <c r="N44" s="18">
        <f>IF(ISNUMBER(A44), (IF(175.508&lt; A44,M44, TRUNC(10^(0.75194503*((LOG((A44/175.508)/LOG(10))*(LOG((A44/175.508)/LOG(10)))))),4)*M44)), 0)</f>
        <v>237.19499999999999</v>
      </c>
      <c r="P44" s="76"/>
    </row>
    <row r="45" spans="1:16" ht="13.5" customHeight="1" thickTop="1" thickBot="1" x14ac:dyDescent="0.25">
      <c r="A45" s="31">
        <v>61.4</v>
      </c>
      <c r="B45" s="32" t="s">
        <v>57</v>
      </c>
      <c r="C45" s="33">
        <v>1996</v>
      </c>
      <c r="D45" s="73"/>
      <c r="E45" s="34">
        <v>55</v>
      </c>
      <c r="F45" s="35">
        <v>58</v>
      </c>
      <c r="G45" s="34">
        <v>-61</v>
      </c>
      <c r="H45" s="36">
        <f>IF(MAX(E45:G45)&lt;0,0,MAX(E45:G45))</f>
        <v>58</v>
      </c>
      <c r="I45" s="34">
        <v>70</v>
      </c>
      <c r="J45" s="35">
        <v>-75</v>
      </c>
      <c r="K45" s="34">
        <v>75</v>
      </c>
      <c r="L45" s="36">
        <f t="shared" si="21"/>
        <v>75</v>
      </c>
      <c r="M45" s="37">
        <f t="shared" si="22"/>
        <v>133</v>
      </c>
      <c r="N45" s="38">
        <f t="shared" si="23"/>
        <v>190.6688</v>
      </c>
      <c r="P45" s="76"/>
    </row>
    <row r="46" spans="1:16" ht="13.5" customHeight="1" thickTop="1" thickBot="1" x14ac:dyDescent="0.25">
      <c r="A46" s="47"/>
      <c r="B46" s="48"/>
      <c r="C46" s="58"/>
      <c r="D46" s="59"/>
      <c r="E46" s="50"/>
      <c r="F46" s="51"/>
      <c r="G46" s="50"/>
      <c r="H46" s="52"/>
      <c r="I46" s="50"/>
      <c r="J46" s="51"/>
      <c r="K46" s="50"/>
      <c r="L46" s="52"/>
      <c r="M46" s="53"/>
      <c r="N46" s="54">
        <f>SUM(N40:N45)-MIN(N40:N45)</f>
        <v>1162.8695999999998</v>
      </c>
      <c r="O46" s="67">
        <f>N46</f>
        <v>1162.8695999999998</v>
      </c>
      <c r="P46" s="76"/>
    </row>
    <row r="47" spans="1:16" s="30" customFormat="1" x14ac:dyDescent="0.2">
      <c r="A47" s="60"/>
      <c r="B47" s="61"/>
      <c r="C47" s="62"/>
      <c r="D47" s="62"/>
      <c r="E47" s="63"/>
      <c r="F47" s="63"/>
      <c r="G47" s="63"/>
      <c r="H47" s="64"/>
      <c r="I47" s="63"/>
      <c r="J47" s="63"/>
      <c r="K47" s="63"/>
      <c r="L47" s="64"/>
      <c r="M47" s="64"/>
      <c r="N47" s="65"/>
    </row>
    <row r="48" spans="1:16" s="30" customFormat="1" x14ac:dyDescent="0.2">
      <c r="A48" s="66" t="s">
        <v>49</v>
      </c>
      <c r="B48" s="61"/>
      <c r="C48" s="62"/>
      <c r="D48" s="62"/>
      <c r="E48" s="63"/>
      <c r="F48" s="63"/>
      <c r="G48" s="63"/>
      <c r="H48" s="64"/>
      <c r="I48" s="63"/>
      <c r="J48" s="63"/>
      <c r="K48" s="63"/>
      <c r="L48" s="64"/>
      <c r="M48" s="64"/>
      <c r="N48" s="65"/>
    </row>
    <row r="49" spans="1:14" s="30" customFormat="1" x14ac:dyDescent="0.2">
      <c r="A49" s="66">
        <v>67.2</v>
      </c>
      <c r="B49" s="61" t="s">
        <v>56</v>
      </c>
      <c r="C49" s="62">
        <v>2001</v>
      </c>
      <c r="D49" s="62" t="s">
        <v>16</v>
      </c>
      <c r="E49" s="63">
        <v>42</v>
      </c>
      <c r="F49" s="63">
        <v>45</v>
      </c>
      <c r="G49" s="63">
        <v>48</v>
      </c>
      <c r="H49" s="64">
        <f>IF(MAX(E49:G49)&lt;0,0,MAX(E49:G49))</f>
        <v>48</v>
      </c>
      <c r="I49" s="63">
        <v>55</v>
      </c>
      <c r="J49" s="63">
        <v>60</v>
      </c>
      <c r="K49" s="63">
        <v>-63</v>
      </c>
      <c r="L49" s="64">
        <f>IF(MAX(I49:K49)&lt;0,0,MAX(I49:K49))</f>
        <v>60</v>
      </c>
      <c r="M49" s="64">
        <f>SUM(L49+H49)</f>
        <v>108</v>
      </c>
      <c r="N49" s="65">
        <f>IF(ISNUMBER(A49), (IF(175.508&lt; A49,M49, TRUNC(10^(0.75194503*((LOG((A49/175.508)/LOG(10))*(LOG((A49/175.508)/LOG(10)))))),4)*M49)), 0)</f>
        <v>145.9188</v>
      </c>
    </row>
    <row r="51" spans="1:14" x14ac:dyDescent="0.2">
      <c r="A51" t="s">
        <v>38</v>
      </c>
    </row>
    <row r="52" spans="1:14" x14ac:dyDescent="0.2">
      <c r="A52" t="s">
        <v>50</v>
      </c>
    </row>
  </sheetData>
  <mergeCells count="17">
    <mergeCell ref="D40:D45"/>
    <mergeCell ref="P5:P11"/>
    <mergeCell ref="P12:P18"/>
    <mergeCell ref="P19:P25"/>
    <mergeCell ref="P26:P32"/>
    <mergeCell ref="P33:P39"/>
    <mergeCell ref="P40:P46"/>
    <mergeCell ref="D12:D17"/>
    <mergeCell ref="D5:D10"/>
    <mergeCell ref="D19:D24"/>
    <mergeCell ref="D26:D31"/>
    <mergeCell ref="D33:D38"/>
    <mergeCell ref="A1:B1"/>
    <mergeCell ref="C1:K1"/>
    <mergeCell ref="L1:N1"/>
    <mergeCell ref="E3:H3"/>
    <mergeCell ref="I3:L3"/>
  </mergeCells>
  <conditionalFormatting sqref="E33:G38">
    <cfRule type="cellIs" dxfId="13" priority="14" operator="lessThan">
      <formula>0</formula>
    </cfRule>
  </conditionalFormatting>
  <conditionalFormatting sqref="E26:G31">
    <cfRule type="cellIs" dxfId="12" priority="13" operator="lessThan">
      <formula>0</formula>
    </cfRule>
  </conditionalFormatting>
  <conditionalFormatting sqref="E19:G24">
    <cfRule type="cellIs" dxfId="11" priority="12" operator="lessThan">
      <formula>0</formula>
    </cfRule>
  </conditionalFormatting>
  <conditionalFormatting sqref="E12:G17">
    <cfRule type="cellIs" dxfId="10" priority="11" operator="lessThan">
      <formula>0</formula>
    </cfRule>
  </conditionalFormatting>
  <conditionalFormatting sqref="E5:G10">
    <cfRule type="cellIs" dxfId="9" priority="10" operator="lessThan">
      <formula>0</formula>
    </cfRule>
  </conditionalFormatting>
  <conditionalFormatting sqref="E40:G45">
    <cfRule type="cellIs" dxfId="8" priority="9" operator="lessThan">
      <formula>0</formula>
    </cfRule>
  </conditionalFormatting>
  <conditionalFormatting sqref="I40:K45">
    <cfRule type="cellIs" dxfId="7" priority="8" operator="lessThan">
      <formula>0</formula>
    </cfRule>
    <cfRule type="cellIs" dxfId="6" priority="2" operator="lessThan">
      <formula>0</formula>
    </cfRule>
  </conditionalFormatting>
  <conditionalFormatting sqref="I5:K10">
    <cfRule type="cellIs" dxfId="5" priority="7" operator="lessThan">
      <formula>0</formula>
    </cfRule>
  </conditionalFormatting>
  <conditionalFormatting sqref="I12:K17">
    <cfRule type="cellIs" dxfId="4" priority="6" operator="lessThan">
      <formula>0</formula>
    </cfRule>
  </conditionalFormatting>
  <conditionalFormatting sqref="I19:K24">
    <cfRule type="cellIs" dxfId="3" priority="5" operator="lessThan">
      <formula>0</formula>
    </cfRule>
  </conditionalFormatting>
  <conditionalFormatting sqref="I26:K31">
    <cfRule type="cellIs" dxfId="2" priority="4" operator="lessThan">
      <formula>0</formula>
    </cfRule>
  </conditionalFormatting>
  <conditionalFormatting sqref="I33:K38">
    <cfRule type="cellIs" dxfId="1" priority="3" operator="lessThan">
      <formula>0</formula>
    </cfRule>
  </conditionalFormatting>
  <conditionalFormatting sqref="I49:K49">
    <cfRule type="cellIs" dxfId="0" priority="1" operator="lessThan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13858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</dc:creator>
  <cp:lastModifiedBy>Karel Prohl</cp:lastModifiedBy>
  <cp:revision>46</cp:revision>
  <cp:lastPrinted>2017-03-04T11:04:01Z</cp:lastPrinted>
  <dcterms:created xsi:type="dcterms:W3CDTF">2017-03-04T10:02:17Z</dcterms:created>
  <dcterms:modified xsi:type="dcterms:W3CDTF">2017-05-29T17:43:30Z</dcterms:modified>
  <dc:language>cs-CZ</dc:language>
</cp:coreProperties>
</file>