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užstva" sheetId="1" r:id="rId1"/>
    <sheet name="Jednotlivci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<sst xmlns="http://schemas.openxmlformats.org/spreadsheetml/2006/main" count="186" uniqueCount="73">
  <si>
    <r>
      <t xml:space="preserve">Pohár starosty města Boskovice ve vzpírání mládeže - </t>
    </r>
    <r>
      <rPr>
        <b/>
        <sz val="18"/>
        <color indexed="10"/>
        <rFont val="Times New Roman"/>
        <family val="1"/>
      </rPr>
      <t>DRUŽSTVA</t>
    </r>
  </si>
  <si>
    <r>
      <t xml:space="preserve">Kategorie: </t>
    </r>
    <r>
      <rPr>
        <b/>
        <sz val="12"/>
        <rFont val="Times New Roman"/>
        <family val="1"/>
      </rPr>
      <t>DRUŽSTVA</t>
    </r>
  </si>
  <si>
    <t>Trh</t>
  </si>
  <si>
    <t>Nadhoz</t>
  </si>
  <si>
    <t>Jméno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</si>
  <si>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</si>
  <si>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</si>
  <si>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</si>
  <si>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</si>
  <si>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</si>
  <si>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</si>
  <si>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</si>
  <si>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</si>
  <si>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</si>
  <si>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Celkem</t>
  </si>
  <si>
    <t>Poř.</t>
  </si>
  <si>
    <t>TJ Holešov „A“</t>
  </si>
  <si>
    <t>Šimčík Vojtěch</t>
  </si>
  <si>
    <t>Kolář Jan</t>
  </si>
  <si>
    <t>Kolář Josef</t>
  </si>
  <si>
    <t>Senica</t>
  </si>
  <si>
    <t>Kovačovič Tomáš</t>
  </si>
  <si>
    <t>Škodaček Michal</t>
  </si>
  <si>
    <t>Blažek Miroslav</t>
  </si>
  <si>
    <t>VŠOZ Horní Suchá</t>
  </si>
  <si>
    <t>Klempár Boris</t>
  </si>
  <si>
    <t>Matík David</t>
  </si>
  <si>
    <t>Matík Ludvík</t>
  </si>
  <si>
    <t>Boskovice „A</t>
  </si>
  <si>
    <t>Blaha Roman</t>
  </si>
  <si>
    <t>Brückner Adam</t>
  </si>
  <si>
    <t>Mareček Petr</t>
  </si>
  <si>
    <t>Boskovice „B“</t>
  </si>
  <si>
    <t>Skopal Tadeáš</t>
  </si>
  <si>
    <t>Komárek Dominik</t>
  </si>
  <si>
    <t>Parolek Miroslav</t>
  </si>
  <si>
    <t>Boskovice „C“</t>
  </si>
  <si>
    <t>Staněk David</t>
  </si>
  <si>
    <t>Komárek Lukáš</t>
  </si>
  <si>
    <t>Hovjacký Ondřej</t>
  </si>
  <si>
    <t>Boskovice „D“</t>
  </si>
  <si>
    <t>Písařík Michal</t>
  </si>
  <si>
    <t>Kolář David</t>
  </si>
  <si>
    <t>Dvořák Jan</t>
  </si>
  <si>
    <t>Lázně Bohdaneč</t>
  </si>
  <si>
    <t>Livora Tedáš</t>
  </si>
  <si>
    <t>Flasch Rudolf</t>
  </si>
  <si>
    <t>Pompa Lukáš</t>
  </si>
  <si>
    <t>Nové Město nad Váhom</t>
  </si>
  <si>
    <t>Panák Martin</t>
  </si>
  <si>
    <t>Bednár Matěj</t>
  </si>
  <si>
    <t>Šarai Martin</t>
  </si>
  <si>
    <r>
      <t>Rozhodčí: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Ing. Jaroslav Votánek, Oldřich Kužílek, Jarmila Kaláčová, Ivana Tomalová, Zdeněk Sekanina</t>
    </r>
  </si>
  <si>
    <t>Mezinárodní velká cena o pohár starosty  Města Boskovice ve vzpírání</t>
  </si>
  <si>
    <r>
      <t>Kategorie:</t>
    </r>
    <r>
      <rPr>
        <b/>
        <sz val="12"/>
        <rFont val="Times New Roman"/>
        <family val="1"/>
      </rPr>
      <t xml:space="preserve">  ŽÁCI DO 13 LET</t>
    </r>
  </si>
  <si>
    <t>Oddíl</t>
  </si>
  <si>
    <t>Nové Město n.V.</t>
  </si>
  <si>
    <t>Horní Suchá</t>
  </si>
  <si>
    <t>Holešov</t>
  </si>
  <si>
    <t>Boskovice</t>
  </si>
  <si>
    <t>Prchal Petr</t>
  </si>
  <si>
    <t>Livora Tadeáš</t>
  </si>
  <si>
    <t>Flachs Rudolf</t>
  </si>
  <si>
    <r>
      <t>Kategorie:</t>
    </r>
    <r>
      <rPr>
        <b/>
        <sz val="12"/>
        <rFont val="Times New Roman"/>
        <family val="1"/>
      </rPr>
      <t xml:space="preserve"> ŽÁCI DO 15 LET</t>
    </r>
  </si>
  <si>
    <t>Šajánek David</t>
  </si>
  <si>
    <t>-</t>
  </si>
  <si>
    <r>
      <t>Kategorie:</t>
    </r>
    <r>
      <rPr>
        <b/>
        <sz val="12"/>
        <rFont val="Times New Roman"/>
        <family val="1"/>
      </rPr>
      <t xml:space="preserve"> JUNIOŘI DO 20 LET</t>
    </r>
  </si>
  <si>
    <t>Nespěchalová Natálie</t>
  </si>
  <si>
    <t>Novotný Martin</t>
  </si>
  <si>
    <t>Kořínek Vít</t>
  </si>
  <si>
    <t>Vojtičko Petr</t>
  </si>
  <si>
    <r>
      <t>Rozhodčí: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Ing. Jaroslav Votánek, Oldřich Kužílek,  Jarmila Kaláčová, Ivana Tomalová, Zdeněk Sekanina</t>
    </r>
  </si>
  <si>
    <t>Matík David české rekordy v kategorii ml. Žáků do 45 kg: trh 49kg, nadhoz 65kg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</si>
</sst>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0.0000"/>
    <numFmt numFmtId="167" formatCode="0.00"/>
    <numFmt numFmtId="168" formatCode="0"/>
    <numFmt numFmtId="169" formatCode="0_ ;[RED]\-0\ 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2" xfId="0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14" xfId="0" applyFont="1" applyFill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6" fontId="4" fillId="4" borderId="17" xfId="0" applyNumberFormat="1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/>
    </xf>
    <xf numFmtId="167" fontId="3" fillId="0" borderId="1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166" fontId="3" fillId="5" borderId="20" xfId="0" applyNumberFormat="1" applyFont="1" applyFill="1" applyBorder="1" applyAlignment="1">
      <alignment horizontal="center"/>
    </xf>
    <xf numFmtId="169" fontId="3" fillId="0" borderId="21" xfId="0" applyNumberFormat="1" applyFont="1" applyFill="1" applyBorder="1" applyAlignment="1">
      <alignment horizontal="center"/>
    </xf>
    <xf numFmtId="164" fontId="4" fillId="0" borderId="22" xfId="0" applyFont="1" applyFill="1" applyBorder="1" applyAlignment="1">
      <alignment horizontal="center"/>
    </xf>
    <xf numFmtId="169" fontId="3" fillId="0" borderId="23" xfId="0" applyNumberFormat="1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/>
    </xf>
    <xf numFmtId="164" fontId="3" fillId="0" borderId="25" xfId="0" applyFont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4" fontId="3" fillId="5" borderId="18" xfId="0" applyFont="1" applyFill="1" applyBorder="1" applyAlignment="1">
      <alignment horizontal="left"/>
    </xf>
    <xf numFmtId="167" fontId="3" fillId="5" borderId="28" xfId="0" applyNumberFormat="1" applyFont="1" applyFill="1" applyBorder="1" applyAlignment="1">
      <alignment horizontal="center"/>
    </xf>
    <xf numFmtId="168" fontId="3" fillId="5" borderId="28" xfId="0" applyNumberFormat="1" applyFont="1" applyFill="1" applyBorder="1" applyAlignment="1">
      <alignment horizontal="center"/>
    </xf>
    <xf numFmtId="169" fontId="3" fillId="5" borderId="21" xfId="0" applyNumberFormat="1" applyFont="1" applyFill="1" applyBorder="1" applyAlignment="1">
      <alignment horizontal="center"/>
    </xf>
    <xf numFmtId="164" fontId="4" fillId="5" borderId="22" xfId="0" applyFont="1" applyFill="1" applyBorder="1" applyAlignment="1">
      <alignment horizontal="center"/>
    </xf>
    <xf numFmtId="169" fontId="3" fillId="5" borderId="23" xfId="0" applyNumberFormat="1" applyFont="1" applyFill="1" applyBorder="1" applyAlignment="1">
      <alignment horizontal="center"/>
    </xf>
    <xf numFmtId="169" fontId="3" fillId="5" borderId="29" xfId="0" applyNumberFormat="1" applyFont="1" applyFill="1" applyBorder="1" applyAlignment="1">
      <alignment horizontal="center"/>
    </xf>
    <xf numFmtId="169" fontId="3" fillId="5" borderId="24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4" fontId="3" fillId="0" borderId="30" xfId="0" applyFont="1" applyFill="1" applyBorder="1" applyAlignment="1">
      <alignment vertical="center"/>
    </xf>
    <xf numFmtId="164" fontId="3" fillId="0" borderId="32" xfId="0" applyFont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5" borderId="30" xfId="0" applyFont="1" applyFill="1" applyBorder="1" applyAlignment="1">
      <alignment horizontal="left"/>
    </xf>
    <xf numFmtId="169" fontId="3" fillId="5" borderId="23" xfId="0" applyNumberFormat="1" applyFont="1" applyFill="1" applyBorder="1" applyAlignment="1">
      <alignment horizontal="center" vertical="center"/>
    </xf>
    <xf numFmtId="169" fontId="3" fillId="5" borderId="24" xfId="0" applyNumberFormat="1" applyFont="1" applyFill="1" applyBorder="1" applyAlignment="1">
      <alignment horizontal="center" vertical="center"/>
    </xf>
    <xf numFmtId="164" fontId="3" fillId="0" borderId="34" xfId="0" applyFont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168" fontId="3" fillId="5" borderId="19" xfId="0" applyNumberFormat="1" applyFont="1" applyFill="1" applyBorder="1" applyAlignment="1">
      <alignment horizontal="center"/>
    </xf>
    <xf numFmtId="169" fontId="3" fillId="5" borderId="29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>
      <alignment horizontal="center"/>
    </xf>
    <xf numFmtId="164" fontId="3" fillId="0" borderId="35" xfId="0" applyFont="1" applyFill="1" applyBorder="1" applyAlignment="1">
      <alignment horizontal="left"/>
    </xf>
    <xf numFmtId="167" fontId="3" fillId="0" borderId="36" xfId="0" applyNumberFormat="1" applyFont="1" applyFill="1" applyBorder="1" applyAlignment="1">
      <alignment horizontal="center"/>
    </xf>
    <xf numFmtId="168" fontId="3" fillId="0" borderId="36" xfId="0" applyNumberFormat="1" applyFont="1" applyFill="1" applyBorder="1" applyAlignment="1">
      <alignment horizontal="center"/>
    </xf>
    <xf numFmtId="169" fontId="3" fillId="0" borderId="37" xfId="0" applyNumberFormat="1" applyFont="1" applyFill="1" applyBorder="1" applyAlignment="1">
      <alignment horizontal="center"/>
    </xf>
    <xf numFmtId="164" fontId="4" fillId="0" borderId="38" xfId="0" applyFont="1" applyFill="1" applyBorder="1" applyAlignment="1">
      <alignment horizontal="center"/>
    </xf>
    <xf numFmtId="169" fontId="3" fillId="0" borderId="39" xfId="0" applyNumberFormat="1" applyFont="1" applyFill="1" applyBorder="1" applyAlignment="1">
      <alignment horizontal="center"/>
    </xf>
    <xf numFmtId="169" fontId="3" fillId="0" borderId="40" xfId="0" applyNumberFormat="1" applyFont="1" applyFill="1" applyBorder="1" applyAlignment="1">
      <alignment horizontal="center"/>
    </xf>
    <xf numFmtId="169" fontId="3" fillId="0" borderId="41" xfId="0" applyNumberFormat="1" applyFont="1" applyFill="1" applyBorder="1" applyAlignment="1">
      <alignment horizontal="center"/>
    </xf>
    <xf numFmtId="164" fontId="3" fillId="5" borderId="42" xfId="0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164" fontId="3" fillId="0" borderId="43" xfId="0" applyFont="1" applyBorder="1" applyAlignment="1">
      <alignment horizontal="center"/>
    </xf>
    <xf numFmtId="164" fontId="0" fillId="0" borderId="27" xfId="0" applyBorder="1" applyAlignment="1">
      <alignment horizontal="center"/>
    </xf>
    <xf numFmtId="164" fontId="3" fillId="0" borderId="43" xfId="0" applyFont="1" applyFill="1" applyBorder="1" applyAlignment="1">
      <alignment/>
    </xf>
    <xf numFmtId="167" fontId="3" fillId="0" borderId="28" xfId="0" applyNumberFormat="1" applyFont="1" applyFill="1" applyBorder="1" applyAlignment="1">
      <alignment horizontal="center"/>
    </xf>
    <xf numFmtId="168" fontId="3" fillId="0" borderId="28" xfId="0" applyNumberFormat="1" applyFont="1" applyFill="1" applyBorder="1" applyAlignment="1">
      <alignment horizontal="center"/>
    </xf>
    <xf numFmtId="166" fontId="4" fillId="0" borderId="4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45" xfId="0" applyFont="1" applyFill="1" applyBorder="1" applyAlignment="1">
      <alignment horizontal="left"/>
    </xf>
    <xf numFmtId="167" fontId="3" fillId="0" borderId="46" xfId="0" applyNumberFormat="1" applyFont="1" applyFill="1" applyBorder="1" applyAlignment="1">
      <alignment horizontal="center"/>
    </xf>
    <xf numFmtId="168" fontId="3" fillId="0" borderId="46" xfId="0" applyNumberFormat="1" applyFont="1" applyFill="1" applyBorder="1" applyAlignment="1">
      <alignment horizontal="center"/>
    </xf>
    <xf numFmtId="169" fontId="3" fillId="0" borderId="47" xfId="0" applyNumberFormat="1" applyFont="1" applyFill="1" applyBorder="1" applyAlignment="1">
      <alignment horizontal="center"/>
    </xf>
    <xf numFmtId="169" fontId="3" fillId="0" borderId="47" xfId="0" applyNumberFormat="1" applyFont="1" applyBorder="1" applyAlignment="1">
      <alignment horizontal="center" vertical="center"/>
    </xf>
    <xf numFmtId="166" fontId="4" fillId="0" borderId="48" xfId="0" applyNumberFormat="1" applyFont="1" applyFill="1" applyBorder="1" applyAlignment="1">
      <alignment horizontal="center"/>
    </xf>
    <xf numFmtId="164" fontId="3" fillId="0" borderId="49" xfId="0" applyFont="1" applyFill="1" applyBorder="1" applyAlignment="1">
      <alignment horizontal="left"/>
    </xf>
    <xf numFmtId="167" fontId="3" fillId="0" borderId="31" xfId="0" applyNumberFormat="1" applyFont="1" applyFill="1" applyBorder="1" applyAlignment="1">
      <alignment horizontal="center"/>
    </xf>
    <xf numFmtId="168" fontId="3" fillId="0" borderId="31" xfId="0" applyNumberFormat="1" applyFont="1" applyFill="1" applyBorder="1" applyAlignment="1">
      <alignment horizontal="center"/>
    </xf>
    <xf numFmtId="169" fontId="3" fillId="0" borderId="50" xfId="0" applyNumberFormat="1" applyFont="1" applyFill="1" applyBorder="1" applyAlignment="1">
      <alignment horizontal="center"/>
    </xf>
    <xf numFmtId="169" fontId="3" fillId="0" borderId="50" xfId="0" applyNumberFormat="1" applyFont="1" applyBorder="1" applyAlignment="1">
      <alignment horizontal="center" vertical="center"/>
    </xf>
    <xf numFmtId="166" fontId="4" fillId="0" borderId="51" xfId="0" applyNumberFormat="1" applyFont="1" applyFill="1" applyBorder="1" applyAlignment="1">
      <alignment horizontal="center"/>
    </xf>
    <xf numFmtId="164" fontId="3" fillId="0" borderId="52" xfId="0" applyFont="1" applyFill="1" applyBorder="1" applyAlignment="1">
      <alignment horizontal="left"/>
    </xf>
    <xf numFmtId="167" fontId="3" fillId="0" borderId="53" xfId="0" applyNumberFormat="1" applyFont="1" applyFill="1" applyBorder="1" applyAlignment="1">
      <alignment horizontal="center"/>
    </xf>
    <xf numFmtId="168" fontId="3" fillId="0" borderId="53" xfId="0" applyNumberFormat="1" applyFont="1" applyFill="1" applyBorder="1" applyAlignment="1">
      <alignment horizontal="center"/>
    </xf>
    <xf numFmtId="169" fontId="3" fillId="0" borderId="54" xfId="0" applyNumberFormat="1" applyFont="1" applyFill="1" applyBorder="1" applyAlignment="1">
      <alignment horizontal="center"/>
    </xf>
    <xf numFmtId="169" fontId="3" fillId="0" borderId="54" xfId="0" applyNumberFormat="1" applyFont="1" applyBorder="1" applyAlignment="1">
      <alignment horizontal="center" vertical="center"/>
    </xf>
    <xf numFmtId="166" fontId="4" fillId="0" borderId="55" xfId="0" applyNumberFormat="1" applyFont="1" applyFill="1" applyBorder="1" applyAlignment="1">
      <alignment horizontal="center"/>
    </xf>
    <xf numFmtId="164" fontId="3" fillId="0" borderId="56" xfId="0" applyFont="1" applyFill="1" applyBorder="1" applyAlignment="1">
      <alignment horizontal="left"/>
    </xf>
    <xf numFmtId="167" fontId="3" fillId="0" borderId="56" xfId="0" applyNumberFormat="1" applyFont="1" applyFill="1" applyBorder="1" applyAlignment="1">
      <alignment horizontal="center"/>
    </xf>
    <xf numFmtId="168" fontId="3" fillId="0" borderId="56" xfId="0" applyNumberFormat="1" applyFont="1" applyFill="1" applyBorder="1" applyAlignment="1">
      <alignment horizontal="center"/>
    </xf>
    <xf numFmtId="169" fontId="3" fillId="0" borderId="56" xfId="0" applyNumberFormat="1" applyFont="1" applyFill="1" applyBorder="1" applyAlignment="1">
      <alignment horizontal="center"/>
    </xf>
    <xf numFmtId="169" fontId="3" fillId="0" borderId="56" xfId="0" applyNumberFormat="1" applyFont="1" applyBorder="1" applyAlignment="1">
      <alignment horizontal="center" vertical="center"/>
    </xf>
    <xf numFmtId="164" fontId="4" fillId="4" borderId="17" xfId="0" applyFont="1" applyFill="1" applyBorder="1" applyAlignment="1">
      <alignment horizontal="center"/>
    </xf>
    <xf numFmtId="169" fontId="3" fillId="0" borderId="57" xfId="0" applyNumberFormat="1" applyFont="1" applyFill="1" applyBorder="1" applyAlignment="1">
      <alignment horizontal="center"/>
    </xf>
    <xf numFmtId="169" fontId="3" fillId="0" borderId="58" xfId="0" applyNumberFormat="1" applyFont="1" applyFill="1" applyBorder="1" applyAlignment="1">
      <alignment horizontal="center"/>
    </xf>
    <xf numFmtId="169" fontId="3" fillId="0" borderId="59" xfId="0" applyNumberFormat="1" applyFont="1" applyFill="1" applyBorder="1" applyAlignment="1">
      <alignment horizontal="center"/>
    </xf>
    <xf numFmtId="164" fontId="4" fillId="0" borderId="60" xfId="0" applyFont="1" applyFill="1" applyBorder="1" applyAlignment="1">
      <alignment horizontal="center"/>
    </xf>
    <xf numFmtId="169" fontId="3" fillId="5" borderId="57" xfId="0" applyNumberFormat="1" applyFont="1" applyFill="1" applyBorder="1" applyAlignment="1">
      <alignment horizontal="center"/>
    </xf>
    <xf numFmtId="169" fontId="3" fillId="5" borderId="58" xfId="0" applyNumberFormat="1" applyFont="1" applyFill="1" applyBorder="1" applyAlignment="1">
      <alignment horizontal="center"/>
    </xf>
    <xf numFmtId="169" fontId="3" fillId="5" borderId="59" xfId="0" applyNumberFormat="1" applyFont="1" applyFill="1" applyBorder="1" applyAlignment="1">
      <alignment horizontal="center"/>
    </xf>
    <xf numFmtId="164" fontId="3" fillId="0" borderId="30" xfId="0" applyFont="1" applyFill="1" applyBorder="1" applyAlignment="1">
      <alignment horizontal="left"/>
    </xf>
    <xf numFmtId="164" fontId="3" fillId="0" borderId="61" xfId="0" applyFont="1" applyFill="1" applyBorder="1" applyAlignment="1">
      <alignment horizontal="left"/>
    </xf>
    <xf numFmtId="164" fontId="3" fillId="5" borderId="62" xfId="0" applyFont="1" applyFill="1" applyBorder="1" applyAlignment="1">
      <alignment horizontal="left"/>
    </xf>
    <xf numFmtId="167" fontId="3" fillId="5" borderId="26" xfId="0" applyNumberFormat="1" applyFont="1" applyFill="1" applyBorder="1" applyAlignment="1">
      <alignment horizontal="center"/>
    </xf>
    <xf numFmtId="168" fontId="3" fillId="5" borderId="26" xfId="0" applyNumberFormat="1" applyFont="1" applyFill="1" applyBorder="1" applyAlignment="1">
      <alignment horizontal="center"/>
    </xf>
    <xf numFmtId="169" fontId="3" fillId="5" borderId="63" xfId="0" applyNumberFormat="1" applyFont="1" applyFill="1" applyBorder="1" applyAlignment="1">
      <alignment horizontal="center"/>
    </xf>
    <xf numFmtId="164" fontId="4" fillId="5" borderId="60" xfId="0" applyFont="1" applyFill="1" applyBorder="1" applyAlignment="1">
      <alignment horizontal="center"/>
    </xf>
    <xf numFmtId="169" fontId="3" fillId="5" borderId="57" xfId="0" applyNumberFormat="1" applyFont="1" applyFill="1" applyBorder="1" applyAlignment="1">
      <alignment horizontal="center" vertical="center"/>
    </xf>
    <xf numFmtId="169" fontId="3" fillId="5" borderId="58" xfId="0" applyNumberFormat="1" applyFont="1" applyFill="1" applyBorder="1" applyAlignment="1">
      <alignment horizontal="center" vertical="center"/>
    </xf>
    <xf numFmtId="169" fontId="3" fillId="5" borderId="59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/>
    </xf>
    <xf numFmtId="164" fontId="3" fillId="5" borderId="64" xfId="0" applyFont="1" applyFill="1" applyBorder="1" applyAlignment="1">
      <alignment horizontal="left"/>
    </xf>
    <xf numFmtId="169" fontId="3" fillId="0" borderId="65" xfId="0" applyNumberFormat="1" applyFont="1" applyFill="1" applyBorder="1" applyAlignment="1">
      <alignment horizontal="center"/>
    </xf>
    <xf numFmtId="169" fontId="3" fillId="0" borderId="37" xfId="0" applyNumberFormat="1" applyFont="1" applyBorder="1" applyAlignment="1">
      <alignment horizontal="center" vertical="center"/>
    </xf>
    <xf numFmtId="169" fontId="3" fillId="0" borderId="65" xfId="0" applyNumberFormat="1" applyFont="1" applyBorder="1" applyAlignment="1">
      <alignment horizontal="center" vertical="center"/>
    </xf>
    <xf numFmtId="164" fontId="3" fillId="0" borderId="66" xfId="0" applyFont="1" applyBorder="1" applyAlignment="1">
      <alignment horizontal="center"/>
    </xf>
    <xf numFmtId="166" fontId="4" fillId="0" borderId="66" xfId="0" applyNumberFormat="1" applyFont="1" applyFill="1" applyBorder="1" applyAlignment="1">
      <alignment horizontal="center"/>
    </xf>
    <xf numFmtId="164" fontId="3" fillId="0" borderId="67" xfId="0" applyFont="1" applyFill="1" applyBorder="1" applyAlignment="1">
      <alignment horizontal="left"/>
    </xf>
    <xf numFmtId="167" fontId="3" fillId="0" borderId="67" xfId="0" applyNumberFormat="1" applyFont="1" applyFill="1" applyBorder="1" applyAlignment="1">
      <alignment horizontal="center"/>
    </xf>
    <xf numFmtId="168" fontId="3" fillId="0" borderId="67" xfId="0" applyNumberFormat="1" applyFont="1" applyFill="1" applyBorder="1" applyAlignment="1">
      <alignment horizontal="center"/>
    </xf>
    <xf numFmtId="166" fontId="3" fillId="0" borderId="67" xfId="0" applyNumberFormat="1" applyFont="1" applyFill="1" applyBorder="1" applyAlignment="1">
      <alignment horizontal="center"/>
    </xf>
    <xf numFmtId="169" fontId="3" fillId="0" borderId="67" xfId="0" applyNumberFormat="1" applyFont="1" applyFill="1" applyBorder="1" applyAlignment="1">
      <alignment horizontal="center"/>
    </xf>
    <xf numFmtId="164" fontId="4" fillId="0" borderId="67" xfId="0" applyFont="1" applyFill="1" applyBorder="1" applyAlignment="1">
      <alignment horizontal="center"/>
    </xf>
    <xf numFmtId="169" fontId="3" fillId="0" borderId="67" xfId="0" applyNumberFormat="1" applyFont="1" applyBorder="1" applyAlignment="1">
      <alignment horizontal="center" vertical="center"/>
    </xf>
    <xf numFmtId="164" fontId="3" fillId="0" borderId="67" xfId="0" applyFont="1" applyBorder="1" applyAlignment="1">
      <alignment horizontal="center"/>
    </xf>
    <xf numFmtId="166" fontId="4" fillId="0" borderId="67" xfId="0" applyNumberFormat="1" applyFont="1" applyFill="1" applyBorder="1" applyAlignment="1">
      <alignment horizontal="center"/>
    </xf>
    <xf numFmtId="164" fontId="0" fillId="0" borderId="67" xfId="0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5" borderId="0" xfId="0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4" fillId="0" borderId="68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69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4" fillId="0" borderId="70" xfId="0" applyFont="1" applyBorder="1" applyAlignment="1">
      <alignment horizontal="center"/>
    </xf>
    <xf numFmtId="164" fontId="4" fillId="0" borderId="71" xfId="0" applyFont="1" applyBorder="1" applyAlignment="1">
      <alignment horizontal="center"/>
    </xf>
    <xf numFmtId="164" fontId="4" fillId="0" borderId="72" xfId="0" applyFont="1" applyBorder="1" applyAlignment="1">
      <alignment horizontal="center"/>
    </xf>
    <xf numFmtId="164" fontId="4" fillId="0" borderId="73" xfId="0" applyFont="1" applyBorder="1" applyAlignment="1">
      <alignment horizontal="center"/>
    </xf>
    <xf numFmtId="164" fontId="4" fillId="0" borderId="68" xfId="0" applyFont="1" applyFill="1" applyBorder="1" applyAlignment="1">
      <alignment horizontal="center"/>
    </xf>
    <xf numFmtId="164" fontId="4" fillId="0" borderId="27" xfId="0" applyFont="1" applyFill="1" applyBorder="1" applyAlignment="1">
      <alignment horizontal="center"/>
    </xf>
    <xf numFmtId="164" fontId="3" fillId="5" borderId="19" xfId="0" applyFont="1" applyFill="1" applyBorder="1" applyAlignment="1">
      <alignment horizontal="center"/>
    </xf>
    <xf numFmtId="169" fontId="3" fillId="6" borderId="21" xfId="0" applyNumberFormat="1" applyFont="1" applyFill="1" applyBorder="1" applyAlignment="1">
      <alignment horizontal="center"/>
    </xf>
    <xf numFmtId="169" fontId="3" fillId="5" borderId="74" xfId="0" applyNumberFormat="1" applyFont="1" applyFill="1" applyBorder="1" applyAlignment="1">
      <alignment horizontal="center"/>
    </xf>
    <xf numFmtId="169" fontId="3" fillId="6" borderId="74" xfId="0" applyNumberFormat="1" applyFont="1" applyFill="1" applyBorder="1" applyAlignment="1">
      <alignment horizontal="center"/>
    </xf>
    <xf numFmtId="169" fontId="3" fillId="6" borderId="23" xfId="0" applyNumberFormat="1" applyFont="1" applyFill="1" applyBorder="1" applyAlignment="1">
      <alignment horizontal="center" vertical="center"/>
    </xf>
    <xf numFmtId="169" fontId="3" fillId="6" borderId="74" xfId="0" applyNumberFormat="1" applyFont="1" applyFill="1" applyBorder="1" applyAlignment="1">
      <alignment horizontal="center" vertical="center"/>
    </xf>
    <xf numFmtId="164" fontId="3" fillId="5" borderId="30" xfId="0" applyFont="1" applyFill="1" applyBorder="1" applyAlignment="1">
      <alignment horizontal="center"/>
    </xf>
    <xf numFmtId="166" fontId="4" fillId="5" borderId="32" xfId="0" applyNumberFormat="1" applyFont="1" applyFill="1" applyBorder="1" applyAlignment="1">
      <alignment horizontal="center"/>
    </xf>
    <xf numFmtId="164" fontId="4" fillId="4" borderId="75" xfId="0" applyFont="1" applyFill="1" applyBorder="1" applyAlignment="1">
      <alignment horizontal="center"/>
    </xf>
    <xf numFmtId="169" fontId="3" fillId="6" borderId="23" xfId="0" applyNumberFormat="1" applyFont="1" applyFill="1" applyBorder="1" applyAlignment="1">
      <alignment horizontal="center"/>
    </xf>
    <xf numFmtId="164" fontId="3" fillId="0" borderId="30" xfId="0" applyFont="1" applyFill="1" applyBorder="1" applyAlignment="1">
      <alignment/>
    </xf>
    <xf numFmtId="164" fontId="3" fillId="0" borderId="19" xfId="0" applyFont="1" applyFill="1" applyBorder="1" applyAlignment="1">
      <alignment horizontal="center"/>
    </xf>
    <xf numFmtId="169" fontId="3" fillId="0" borderId="74" xfId="0" applyNumberFormat="1" applyFont="1" applyFill="1" applyBorder="1" applyAlignment="1">
      <alignment horizontal="center"/>
    </xf>
    <xf numFmtId="164" fontId="3" fillId="0" borderId="30" xfId="0" applyFont="1" applyFill="1" applyBorder="1" applyAlignment="1">
      <alignment horizontal="center"/>
    </xf>
    <xf numFmtId="164" fontId="3" fillId="0" borderId="42" xfId="0" applyFont="1" applyFill="1" applyBorder="1" applyAlignment="1">
      <alignment/>
    </xf>
    <xf numFmtId="169" fontId="3" fillId="5" borderId="74" xfId="0" applyNumberFormat="1" applyFont="1" applyFill="1" applyBorder="1" applyAlignment="1">
      <alignment horizontal="center" vertical="center"/>
    </xf>
    <xf numFmtId="164" fontId="3" fillId="5" borderId="42" xfId="0" applyFont="1" applyFill="1" applyBorder="1" applyAlignment="1">
      <alignment vertical="center"/>
    </xf>
    <xf numFmtId="169" fontId="7" fillId="6" borderId="74" xfId="0" applyNumberFormat="1" applyFont="1" applyFill="1" applyBorder="1" applyAlignment="1">
      <alignment horizontal="center"/>
    </xf>
    <xf numFmtId="164" fontId="3" fillId="0" borderId="76" xfId="0" applyFont="1" applyFill="1" applyBorder="1" applyAlignment="1">
      <alignment vertical="center"/>
    </xf>
    <xf numFmtId="164" fontId="4" fillId="5" borderId="2" xfId="0" applyFont="1" applyFill="1" applyBorder="1" applyAlignment="1">
      <alignment horizontal="center"/>
    </xf>
    <xf numFmtId="164" fontId="4" fillId="5" borderId="70" xfId="0" applyFont="1" applyFill="1" applyBorder="1" applyAlignment="1">
      <alignment horizontal="center"/>
    </xf>
    <xf numFmtId="164" fontId="4" fillId="5" borderId="71" xfId="0" applyFont="1" applyFill="1" applyBorder="1" applyAlignment="1">
      <alignment horizontal="center"/>
    </xf>
    <xf numFmtId="164" fontId="4" fillId="5" borderId="72" xfId="0" applyFont="1" applyFill="1" applyBorder="1" applyAlignment="1">
      <alignment horizontal="center"/>
    </xf>
    <xf numFmtId="164" fontId="4" fillId="5" borderId="73" xfId="0" applyFont="1" applyFill="1" applyBorder="1" applyAlignment="1">
      <alignment horizontal="center"/>
    </xf>
    <xf numFmtId="164" fontId="3" fillId="7" borderId="35" xfId="0" applyFont="1" applyFill="1" applyBorder="1" applyAlignment="1">
      <alignment horizontal="left"/>
    </xf>
    <xf numFmtId="164" fontId="3" fillId="7" borderId="19" xfId="0" applyFont="1" applyFill="1" applyBorder="1" applyAlignment="1">
      <alignment horizontal="center"/>
    </xf>
    <xf numFmtId="167" fontId="3" fillId="7" borderId="36" xfId="0" applyNumberFormat="1" applyFont="1" applyFill="1" applyBorder="1" applyAlignment="1">
      <alignment horizontal="center"/>
    </xf>
    <xf numFmtId="168" fontId="3" fillId="7" borderId="36" xfId="0" applyNumberFormat="1" applyFont="1" applyFill="1" applyBorder="1" applyAlignment="1">
      <alignment horizontal="center"/>
    </xf>
    <xf numFmtId="166" fontId="3" fillId="7" borderId="20" xfId="0" applyNumberFormat="1" applyFont="1" applyFill="1" applyBorder="1" applyAlignment="1">
      <alignment horizontal="center"/>
    </xf>
    <xf numFmtId="169" fontId="3" fillId="6" borderId="37" xfId="0" applyNumberFormat="1" applyFont="1" applyFill="1" applyBorder="1" applyAlignment="1">
      <alignment horizontal="center"/>
    </xf>
    <xf numFmtId="169" fontId="3" fillId="6" borderId="65" xfId="0" applyNumberFormat="1" applyFont="1" applyFill="1" applyBorder="1" applyAlignment="1">
      <alignment horizontal="center"/>
    </xf>
    <xf numFmtId="169" fontId="3" fillId="6" borderId="39" xfId="0" applyNumberFormat="1" applyFont="1" applyFill="1" applyBorder="1" applyAlignment="1">
      <alignment horizontal="center"/>
    </xf>
    <xf numFmtId="169" fontId="3" fillId="5" borderId="65" xfId="0" applyNumberFormat="1" applyFont="1" applyFill="1" applyBorder="1" applyAlignment="1">
      <alignment horizontal="center"/>
    </xf>
    <xf numFmtId="164" fontId="4" fillId="5" borderId="38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4" fontId="4" fillId="4" borderId="78" xfId="0" applyFont="1" applyFill="1" applyBorder="1" applyAlignment="1">
      <alignment horizontal="center"/>
    </xf>
    <xf numFmtId="164" fontId="4" fillId="4" borderId="20" xfId="0" applyFont="1" applyFill="1" applyBorder="1" applyAlignment="1">
      <alignment horizontal="center"/>
    </xf>
    <xf numFmtId="164" fontId="3" fillId="7" borderId="30" xfId="0" applyFont="1" applyFill="1" applyBorder="1" applyAlignment="1">
      <alignment vertical="center"/>
    </xf>
    <xf numFmtId="167" fontId="3" fillId="7" borderId="19" xfId="0" applyNumberFormat="1" applyFont="1" applyFill="1" applyBorder="1" applyAlignment="1">
      <alignment horizontal="center"/>
    </xf>
    <xf numFmtId="168" fontId="3" fillId="7" borderId="19" xfId="0" applyNumberFormat="1" applyFont="1" applyFill="1" applyBorder="1" applyAlignment="1">
      <alignment horizontal="center"/>
    </xf>
    <xf numFmtId="164" fontId="3" fillId="0" borderId="35" xfId="0" applyFont="1" applyFill="1" applyBorder="1" applyAlignment="1">
      <alignment vertical="center"/>
    </xf>
    <xf numFmtId="164" fontId="3" fillId="0" borderId="36" xfId="0" applyFont="1" applyFill="1" applyBorder="1" applyAlignment="1">
      <alignment horizontal="center"/>
    </xf>
    <xf numFmtId="164" fontId="3" fillId="5" borderId="35" xfId="0" applyFont="1" applyFill="1" applyBorder="1" applyAlignment="1">
      <alignment horizontal="left"/>
    </xf>
    <xf numFmtId="164" fontId="3" fillId="5" borderId="36" xfId="0" applyFont="1" applyFill="1" applyBorder="1" applyAlignment="1">
      <alignment horizontal="center"/>
    </xf>
    <xf numFmtId="167" fontId="3" fillId="5" borderId="36" xfId="0" applyNumberFormat="1" applyFont="1" applyFill="1" applyBorder="1" applyAlignment="1">
      <alignment horizontal="center"/>
    </xf>
    <xf numFmtId="168" fontId="3" fillId="5" borderId="36" xfId="0" applyNumberFormat="1" applyFont="1" applyFill="1" applyBorder="1" applyAlignment="1">
      <alignment horizontal="center"/>
    </xf>
    <xf numFmtId="164" fontId="3" fillId="0" borderId="79" xfId="0" applyFont="1" applyFill="1" applyBorder="1" applyAlignment="1">
      <alignment horizontal="center"/>
    </xf>
    <xf numFmtId="167" fontId="3" fillId="0" borderId="79" xfId="0" applyNumberFormat="1" applyFont="1" applyFill="1" applyBorder="1" applyAlignment="1">
      <alignment horizontal="center"/>
    </xf>
    <xf numFmtId="168" fontId="3" fillId="0" borderId="79" xfId="0" applyNumberFormat="1" applyFont="1" applyFill="1" applyBorder="1" applyAlignment="1">
      <alignment horizontal="center"/>
    </xf>
    <xf numFmtId="166" fontId="3" fillId="5" borderId="80" xfId="0" applyNumberFormat="1" applyFont="1" applyFill="1" applyBorder="1" applyAlignment="1">
      <alignment horizontal="center"/>
    </xf>
    <xf numFmtId="169" fontId="3" fillId="6" borderId="81" xfId="0" applyNumberFormat="1" applyFont="1" applyFill="1" applyBorder="1" applyAlignment="1">
      <alignment horizontal="center"/>
    </xf>
    <xf numFmtId="169" fontId="3" fillId="6" borderId="82" xfId="0" applyNumberFormat="1" applyFont="1" applyFill="1" applyBorder="1" applyAlignment="1">
      <alignment horizontal="center"/>
    </xf>
    <xf numFmtId="169" fontId="3" fillId="5" borderId="82" xfId="0" applyNumberFormat="1" applyFont="1" applyFill="1" applyBorder="1" applyAlignment="1">
      <alignment horizontal="center"/>
    </xf>
    <xf numFmtId="164" fontId="4" fillId="5" borderId="83" xfId="0" applyFont="1" applyFill="1" applyBorder="1" applyAlignment="1">
      <alignment horizontal="center"/>
    </xf>
    <xf numFmtId="169" fontId="3" fillId="6" borderId="84" xfId="0" applyNumberFormat="1" applyFont="1" applyFill="1" applyBorder="1" applyAlignment="1">
      <alignment horizontal="center"/>
    </xf>
    <xf numFmtId="164" fontId="3" fillId="0" borderId="61" xfId="0" applyFont="1" applyFill="1" applyBorder="1" applyAlignment="1">
      <alignment horizontal="center"/>
    </xf>
    <xf numFmtId="166" fontId="4" fillId="0" borderId="85" xfId="0" applyNumberFormat="1" applyFont="1" applyFill="1" applyBorder="1" applyAlignment="1">
      <alignment horizontal="center"/>
    </xf>
    <xf numFmtId="164" fontId="4" fillId="4" borderId="8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O43"/>
  <sheetViews>
    <sheetView tabSelected="1" zoomScale="118" zoomScaleNormal="118" zoomScaleSheetLayoutView="85" workbookViewId="0" topLeftCell="A19">
      <selection activeCell="P33" sqref="P33"/>
    </sheetView>
  </sheetViews>
  <sheetFormatPr defaultColWidth="9.140625" defaultRowHeight="12.75"/>
  <cols>
    <col min="1" max="1" width="17.8515625" style="0" customWidth="1"/>
    <col min="2" max="2" width="6.28125" style="0" customWidth="1"/>
    <col min="3" max="3" width="6.00390625" style="0" customWidth="1"/>
    <col min="4" max="4" width="13.421875" style="0" customWidth="1"/>
    <col min="5" max="5" width="5.57421875" style="0" customWidth="1"/>
    <col min="6" max="6" width="5.7109375" style="0" customWidth="1"/>
    <col min="7" max="7" width="5.140625" style="0" customWidth="1"/>
    <col min="8" max="8" width="5.7109375" style="0" customWidth="1"/>
    <col min="9" max="9" width="5.140625" style="0" customWidth="1"/>
    <col min="10" max="10" width="5.421875" style="0" customWidth="1"/>
    <col min="11" max="11" width="5.140625" style="0" customWidth="1"/>
    <col min="12" max="12" width="5.421875" style="0" customWidth="1"/>
    <col min="13" max="13" width="8.140625" style="0" customWidth="1"/>
    <col min="14" max="14" width="15.8515625" style="0" customWidth="1"/>
    <col min="15" max="15" width="10.7109375" style="0" customWidth="1"/>
    <col min="16" max="16" width="9.28125" style="0" customWidth="1"/>
    <col min="17" max="17" width="9.57421875" style="0" customWidth="1"/>
    <col min="18" max="18" width="9.421875" style="0" customWidth="1"/>
    <col min="19" max="19" width="4.1406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>
        <v>43078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" t="s">
        <v>1</v>
      </c>
      <c r="B3" s="3"/>
      <c r="C3" s="3"/>
      <c r="D3" s="3"/>
      <c r="E3" s="4" t="s">
        <v>2</v>
      </c>
      <c r="F3" s="4"/>
      <c r="G3" s="4"/>
      <c r="H3" s="4"/>
      <c r="I3" s="5" t="s">
        <v>3</v>
      </c>
      <c r="J3" s="5"/>
      <c r="K3" s="5"/>
      <c r="L3" s="5"/>
      <c r="M3" s="6"/>
      <c r="N3" s="6"/>
      <c r="O3" s="6"/>
      <c r="P3" s="6"/>
    </row>
    <row r="4" spans="1:16" ht="12.7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11" t="s">
        <v>10</v>
      </c>
      <c r="H4" s="12" t="s">
        <v>2</v>
      </c>
      <c r="I4" s="13" t="s">
        <v>8</v>
      </c>
      <c r="J4" s="14" t="s">
        <v>9</v>
      </c>
      <c r="K4" s="14" t="s">
        <v>10</v>
      </c>
      <c r="L4" s="15" t="s">
        <v>11</v>
      </c>
      <c r="M4" s="16" t="s">
        <v>12</v>
      </c>
      <c r="N4" s="17" t="s">
        <v>13</v>
      </c>
      <c r="O4" s="18" t="s">
        <v>14</v>
      </c>
      <c r="P4" s="19" t="s">
        <v>15</v>
      </c>
    </row>
    <row r="5" spans="1:16" ht="12.7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>
        <f>SUM(N6:N8)</f>
        <v>746.3591178767689</v>
      </c>
      <c r="P5" s="22">
        <f>RANK(O5,O5:O40,0)</f>
        <v>1</v>
      </c>
    </row>
    <row r="6" spans="1:16" ht="12.75">
      <c r="A6" s="23" t="s">
        <v>17</v>
      </c>
      <c r="B6" s="24">
        <v>61.2</v>
      </c>
      <c r="C6" s="25">
        <v>2004</v>
      </c>
      <c r="D6" s="26">
        <f>10^(0.75194503*((LOG((B6/175.508)/LOG(10))*(LOG((B6/175.508)/LOG(10))))))</f>
        <v>1.4368720533022141</v>
      </c>
      <c r="E6" s="27">
        <f>Jednotlivci!F9</f>
        <v>46</v>
      </c>
      <c r="F6" s="27">
        <f>Jednotlivci!G9</f>
        <v>49</v>
      </c>
      <c r="G6" s="27">
        <f>Jednotlivci!H9</f>
        <v>51</v>
      </c>
      <c r="H6" s="28">
        <f>IF(MAX(E6:G6)&lt;0,0,MAX(E6:G6))</f>
        <v>51</v>
      </c>
      <c r="I6" s="29">
        <f>Jednotlivci!J9</f>
        <v>58</v>
      </c>
      <c r="J6" s="30">
        <f>Jednotlivci!K9</f>
        <v>63</v>
      </c>
      <c r="K6" s="30">
        <f>Jednotlivci!L9</f>
        <v>65</v>
      </c>
      <c r="L6" s="28">
        <f>IF(MAX(I6:K6)&lt;0,0,MAX(I6:K6))</f>
        <v>65</v>
      </c>
      <c r="M6" s="31">
        <f>H6+L6</f>
        <v>116</v>
      </c>
      <c r="N6" s="32">
        <f>M6*D6</f>
        <v>166.67715818305683</v>
      </c>
      <c r="O6" s="33"/>
      <c r="P6" s="33"/>
    </row>
    <row r="7" spans="1:16" ht="12.75">
      <c r="A7" s="34" t="s">
        <v>18</v>
      </c>
      <c r="B7" s="35">
        <v>78</v>
      </c>
      <c r="C7" s="36">
        <v>2002</v>
      </c>
      <c r="D7" s="26">
        <f>10^(0.75194503*((LOG((B7/175.508)/LOG(10))*(LOG((B7/175.508)/LOG(10))))))</f>
        <v>1.2395844708627881</v>
      </c>
      <c r="E7" s="37">
        <f>Jednotlivci!F24</f>
        <v>88</v>
      </c>
      <c r="F7" s="37">
        <f>Jednotlivci!G24</f>
        <v>-93</v>
      </c>
      <c r="G7" s="37">
        <f>Jednotlivci!H24</f>
        <v>-93</v>
      </c>
      <c r="H7" s="38">
        <f>IF(MAX(E7:G7)&lt;0,0,MAX(E7:G7))</f>
        <v>88</v>
      </c>
      <c r="I7" s="39">
        <f>Jednotlivci!J24</f>
        <v>103</v>
      </c>
      <c r="J7" s="40">
        <f>Jednotlivci!K24</f>
        <v>108</v>
      </c>
      <c r="K7" s="41" t="str">
        <f>Jednotlivci!L24</f>
        <v>-</v>
      </c>
      <c r="L7" s="38">
        <f>IF(MAX(I7:K7)&lt;0,0,MAX(I7:K7))</f>
        <v>108</v>
      </c>
      <c r="M7" s="42">
        <f>H7+L7</f>
        <v>196</v>
      </c>
      <c r="N7" s="43">
        <f>M7*D7</f>
        <v>242.95855628910647</v>
      </c>
      <c r="O7" s="33"/>
      <c r="P7" s="33"/>
    </row>
    <row r="8" spans="1:16" ht="13.5" customHeight="1">
      <c r="A8" s="44" t="s">
        <v>19</v>
      </c>
      <c r="B8" s="24">
        <v>87.2</v>
      </c>
      <c r="C8" s="25">
        <v>1997</v>
      </c>
      <c r="D8" s="26">
        <f>10^(0.75194503*((LOG((B8/175.508)/LOG(10))*(LOG((B8/175.508)/LOG(10))))))</f>
        <v>1.1732522766710998</v>
      </c>
      <c r="E8" s="37">
        <f>Jednotlivci!F34</f>
        <v>115</v>
      </c>
      <c r="F8" s="37">
        <f>Jednotlivci!G34</f>
        <v>-123</v>
      </c>
      <c r="G8" s="37">
        <f>Jednotlivci!H34</f>
        <v>125</v>
      </c>
      <c r="H8" s="28">
        <f>IF(MAX(E8:G8)&lt;0,0,MAX(E8:G8))</f>
        <v>125</v>
      </c>
      <c r="I8" s="39">
        <f>Jednotlivci!J34</f>
        <v>145</v>
      </c>
      <c r="J8" s="40">
        <f>Jednotlivci!K34</f>
        <v>155</v>
      </c>
      <c r="K8" s="41">
        <f>Jednotlivci!L34</f>
        <v>162</v>
      </c>
      <c r="L8" s="28">
        <f>IF(MAX(I8:K8)&lt;0,0,MAX(I8:K8))</f>
        <v>162</v>
      </c>
      <c r="M8" s="45">
        <f>H8+L8</f>
        <v>287</v>
      </c>
      <c r="N8" s="46">
        <f>M8*D8</f>
        <v>336.7234034046056</v>
      </c>
      <c r="O8" s="33"/>
      <c r="P8" s="33"/>
    </row>
    <row r="9" spans="1:25" ht="12.75">
      <c r="A9" s="20" t="s">
        <v>20</v>
      </c>
      <c r="B9" s="20"/>
      <c r="C9" s="20"/>
      <c r="D9" s="20" t="e">
        <f>10^(0.75194503*((LOG((B9/175.508)/LOG(10))*(LOG((B9/175.508)/LOG(10))))))</f>
        <v>#VALUE!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f>SUM(N10:N12)</f>
        <v>460.7254391654658</v>
      </c>
      <c r="P9" s="22">
        <f>RANK(O9,O5:O40,0)</f>
        <v>8</v>
      </c>
      <c r="S9" s="47"/>
      <c r="T9" s="47"/>
      <c r="U9" s="47"/>
      <c r="V9" s="47"/>
      <c r="W9" s="47"/>
      <c r="X9" s="47"/>
      <c r="Y9" s="47"/>
    </row>
    <row r="10" spans="1:25" ht="12.75">
      <c r="A10" s="48" t="s">
        <v>21</v>
      </c>
      <c r="B10" s="35">
        <v>50.6</v>
      </c>
      <c r="C10" s="36">
        <v>2005</v>
      </c>
      <c r="D10" s="26">
        <f>10^(0.75194503*((LOG((B10/175.508)/LOG(10))*(LOG((B10/175.508)/LOG(10))))))</f>
        <v>1.657242562867712</v>
      </c>
      <c r="E10" s="37">
        <f>Jednotlivci!F5</f>
        <v>15</v>
      </c>
      <c r="F10" s="37">
        <f>Jednotlivci!G5</f>
        <v>-20</v>
      </c>
      <c r="G10" s="37">
        <f>Jednotlivci!H5</f>
        <v>20</v>
      </c>
      <c r="H10" s="38">
        <f>IF(MAX(E10:G10)&lt;0,0,MAX(E10:G10))</f>
        <v>20</v>
      </c>
      <c r="I10" s="49">
        <f>Jednotlivci!J5</f>
        <v>25</v>
      </c>
      <c r="J10" s="50">
        <f>Jednotlivci!K5</f>
        <v>30</v>
      </c>
      <c r="K10" s="50">
        <f>Jednotlivci!L5</f>
        <v>33</v>
      </c>
      <c r="L10" s="38">
        <f>IF(MAX(I10:K10)&lt;0,0,MAX(I10:K10))</f>
        <v>33</v>
      </c>
      <c r="M10" s="51">
        <f>H10+L10</f>
        <v>53</v>
      </c>
      <c r="N10" s="32">
        <f>M10*D10</f>
        <v>87.83385583198874</v>
      </c>
      <c r="O10" s="52"/>
      <c r="P10" s="52"/>
      <c r="S10" s="47"/>
      <c r="T10" s="53"/>
      <c r="U10" s="54"/>
      <c r="V10" s="55"/>
      <c r="W10" s="56"/>
      <c r="X10" s="47"/>
      <c r="Y10" s="47"/>
    </row>
    <row r="11" spans="1:25" ht="12.75">
      <c r="A11" s="48" t="s">
        <v>22</v>
      </c>
      <c r="B11" s="57">
        <v>57.3</v>
      </c>
      <c r="C11" s="58">
        <v>2003</v>
      </c>
      <c r="D11" s="26">
        <f>10^(0.75194503*((LOG((B11/175.508)/LOG(10))*(LOG((B11/175.508)/LOG(10))))))</f>
        <v>1.5056028418135978</v>
      </c>
      <c r="E11" s="37">
        <f>Jednotlivci!F20</f>
        <v>56</v>
      </c>
      <c r="F11" s="37">
        <f>Jednotlivci!G20</f>
        <v>59</v>
      </c>
      <c r="G11" s="37">
        <f>Jednotlivci!H20</f>
        <v>62</v>
      </c>
      <c r="H11" s="38">
        <f>IF(MAX(E11:G11)&lt;0,0,MAX(E11:G11))</f>
        <v>62</v>
      </c>
      <c r="I11" s="49">
        <f>Jednotlivci!J20</f>
        <v>70</v>
      </c>
      <c r="J11" s="59">
        <f>Jednotlivci!K20</f>
        <v>74</v>
      </c>
      <c r="K11" s="50">
        <f>Jednotlivci!L20</f>
        <v>76</v>
      </c>
      <c r="L11" s="38">
        <f>IF(MAX(I11:K11)&lt;0,0,MAX(I11:K11))</f>
        <v>76</v>
      </c>
      <c r="M11" s="42">
        <f>H11+L11</f>
        <v>138</v>
      </c>
      <c r="N11" s="60">
        <f>M11*D11</f>
        <v>207.7731921702765</v>
      </c>
      <c r="O11" s="52"/>
      <c r="P11" s="52"/>
      <c r="S11" s="47"/>
      <c r="T11" s="47"/>
      <c r="U11" s="47"/>
      <c r="V11" s="47"/>
      <c r="W11" s="47"/>
      <c r="X11" s="47"/>
      <c r="Y11" s="47"/>
    </row>
    <row r="12" spans="1:25" ht="12.75">
      <c r="A12" s="61" t="s">
        <v>23</v>
      </c>
      <c r="B12" s="62">
        <v>81.2</v>
      </c>
      <c r="C12" s="63">
        <v>2003</v>
      </c>
      <c r="D12" s="26">
        <f>10^(0.75194503*((LOG((B12/175.508)/LOG(10))*(LOG((B12/175.508)/LOG(10))))))</f>
        <v>1.2141058173764747</v>
      </c>
      <c r="E12" s="64">
        <f>Jednotlivci!F21</f>
        <v>56</v>
      </c>
      <c r="F12" s="64">
        <f>Jednotlivci!G21</f>
        <v>59</v>
      </c>
      <c r="G12" s="64">
        <f>Jednotlivci!H21</f>
        <v>62</v>
      </c>
      <c r="H12" s="65">
        <f>IF(MAX(E12:G12)&lt;0,0,MAX(E12:G12))</f>
        <v>62</v>
      </c>
      <c r="I12" s="66">
        <f>Jednotlivci!J21</f>
        <v>70</v>
      </c>
      <c r="J12" s="67">
        <f>Jednotlivci!K21</f>
        <v>-74</v>
      </c>
      <c r="K12" s="68">
        <f>Jednotlivci!L21</f>
        <v>74</v>
      </c>
      <c r="L12" s="65">
        <f>IF(MAX(I12:K12)&lt;0,0,MAX(I12:K12))</f>
        <v>74</v>
      </c>
      <c r="M12" s="42">
        <f>H12+L12</f>
        <v>136</v>
      </c>
      <c r="N12" s="60">
        <f>M12*D12</f>
        <v>165.11839116320056</v>
      </c>
      <c r="O12" s="52"/>
      <c r="P12" s="52"/>
      <c r="S12" s="47"/>
      <c r="T12" s="47"/>
      <c r="U12" s="47"/>
      <c r="V12" s="47"/>
      <c r="W12" s="47"/>
      <c r="X12" s="47"/>
      <c r="Y12" s="47"/>
    </row>
    <row r="13" spans="1:25" ht="17.25" customHeight="1">
      <c r="A13" s="20" t="s">
        <v>24</v>
      </c>
      <c r="B13" s="20"/>
      <c r="C13" s="20"/>
      <c r="D13" s="20" t="e">
        <f>10^(0.75194503*((LOG((B13/175.508)/LOG(10))*(LOG((B13/175.508)/LOG(10))))))</f>
        <v>#VALUE!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>
        <f>SUM(N14:N16)</f>
        <v>692.0439302967976</v>
      </c>
      <c r="P13" s="22">
        <f>RANK(O13,O5:O407,0)</f>
        <v>2</v>
      </c>
      <c r="S13" s="47"/>
      <c r="T13" s="47"/>
      <c r="U13" s="47"/>
      <c r="V13" s="47"/>
      <c r="W13" s="47"/>
      <c r="X13" s="47"/>
      <c r="Y13" s="47"/>
    </row>
    <row r="14" spans="1:41" ht="12.75">
      <c r="A14" s="69" t="s">
        <v>25</v>
      </c>
      <c r="B14" s="35">
        <v>44.6</v>
      </c>
      <c r="C14" s="36">
        <v>2004</v>
      </c>
      <c r="D14" s="26">
        <f>10^(0.75194503*((LOG((B14/175.508)/LOG(10))*(LOG((B14/175.508)/LOG(10))))))</f>
        <v>1.8457521788047986</v>
      </c>
      <c r="E14" s="37">
        <f>Jednotlivci!F7</f>
        <v>43</v>
      </c>
      <c r="F14" s="37">
        <f>Jednotlivci!G7</f>
        <v>-46</v>
      </c>
      <c r="G14" s="37">
        <f>Jednotlivci!H7</f>
        <v>-46</v>
      </c>
      <c r="H14" s="38">
        <f>IF(MAX(E14:G14)&lt;0,0,MAX(E14:G14))</f>
        <v>43</v>
      </c>
      <c r="I14" s="49">
        <f>Jednotlivci!J7</f>
        <v>53</v>
      </c>
      <c r="J14" s="59">
        <f>Jednotlivci!K7</f>
        <v>55</v>
      </c>
      <c r="K14" s="50">
        <f>Jednotlivci!L7</f>
        <v>-58</v>
      </c>
      <c r="L14" s="38">
        <f>IF(MAX(I14:K14)&lt;0,0,MAX(I14:K14))</f>
        <v>55</v>
      </c>
      <c r="M14" s="51">
        <f>H14+L14</f>
        <v>98</v>
      </c>
      <c r="N14" s="70">
        <f>M14*D14</f>
        <v>180.88371352287027</v>
      </c>
      <c r="O14" s="52"/>
      <c r="P14" s="52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2.75">
      <c r="A15" s="69" t="s">
        <v>26</v>
      </c>
      <c r="B15" s="35">
        <v>41.2</v>
      </c>
      <c r="C15" s="36">
        <v>2004</v>
      </c>
      <c r="D15" s="26">
        <f>10^(0.75194503*((LOG((B15/175.508)/LOG(10))*(LOG((B15/175.508)/LOG(10))))))</f>
        <v>1.9855393563624413</v>
      </c>
      <c r="E15" s="37">
        <f>Jednotlivci!F23</f>
        <v>45</v>
      </c>
      <c r="F15" s="37">
        <f>Jednotlivci!G23</f>
        <v>49</v>
      </c>
      <c r="G15" s="37" t="str">
        <f>Jednotlivci!H23</f>
        <v>-</v>
      </c>
      <c r="H15" s="38">
        <f>IF(MAX(E15:G15)&lt;0,0,MAX(E15:G15))</f>
        <v>49</v>
      </c>
      <c r="I15" s="49">
        <f>Jednotlivci!J23</f>
        <v>60</v>
      </c>
      <c r="J15" s="59">
        <f>Jednotlivci!K23</f>
        <v>65</v>
      </c>
      <c r="K15" s="50" t="str">
        <f>Jednotlivci!L23</f>
        <v>-</v>
      </c>
      <c r="L15" s="38">
        <f>IF(MAX(I15:K15)&lt;0,0,MAX(I15:K15))</f>
        <v>65</v>
      </c>
      <c r="M15" s="45">
        <f>H15+L15</f>
        <v>114</v>
      </c>
      <c r="N15" s="71">
        <f>M15*D15</f>
        <v>226.3514866253183</v>
      </c>
      <c r="O15" s="52"/>
      <c r="P15" s="52"/>
      <c r="S15" s="47"/>
      <c r="T15" s="47"/>
      <c r="U15" s="72"/>
      <c r="V15" s="54"/>
      <c r="W15" s="55"/>
      <c r="X15" s="56"/>
      <c r="Y15" s="73"/>
      <c r="Z15" s="73"/>
      <c r="AA15" s="73"/>
      <c r="AB15" s="74"/>
      <c r="AC15" s="75"/>
      <c r="AD15" s="75"/>
      <c r="AE15" s="75"/>
      <c r="AF15" s="74"/>
      <c r="AG15" s="76"/>
      <c r="AH15" s="77"/>
      <c r="AI15" s="47"/>
      <c r="AJ15" s="47"/>
      <c r="AK15" s="47"/>
      <c r="AL15" s="47"/>
      <c r="AM15" s="47"/>
      <c r="AN15" s="47"/>
      <c r="AO15" s="47"/>
    </row>
    <row r="16" spans="1:41" ht="12.75">
      <c r="A16" s="69" t="s">
        <v>27</v>
      </c>
      <c r="B16" s="35">
        <v>66.3</v>
      </c>
      <c r="C16" s="36">
        <v>2001</v>
      </c>
      <c r="D16" s="26">
        <f>10^(0.75194503*((LOG((B16/175.508)/LOG(10))*(LOG((B16/175.508)/LOG(10))))))</f>
        <v>1.3627211968832966</v>
      </c>
      <c r="E16" s="37">
        <f>Jednotlivci!F33</f>
        <v>84</v>
      </c>
      <c r="F16" s="37">
        <f>Jednotlivci!G33</f>
        <v>91</v>
      </c>
      <c r="G16" s="37">
        <f>Jednotlivci!H33</f>
        <v>94</v>
      </c>
      <c r="H16" s="38">
        <f>IF(MAX(E16:G16)&lt;0,0,MAX(E16:G16))</f>
        <v>94</v>
      </c>
      <c r="I16" s="49">
        <f>Jednotlivci!J33</f>
        <v>115</v>
      </c>
      <c r="J16" s="59">
        <f>Jednotlivci!K33</f>
        <v>-120</v>
      </c>
      <c r="K16" s="50">
        <f>Jednotlivci!L33</f>
        <v>-120</v>
      </c>
      <c r="L16" s="38">
        <f>IF(MAX(I16:K16)&lt;0,0,MAX(I16:K16))</f>
        <v>115</v>
      </c>
      <c r="M16" s="45">
        <f>H16+L16</f>
        <v>209</v>
      </c>
      <c r="N16" s="71">
        <f>M16*D16</f>
        <v>284.808730148609</v>
      </c>
      <c r="O16" s="52"/>
      <c r="P16" s="52"/>
      <c r="T16" s="47"/>
      <c r="U16" s="53"/>
      <c r="V16" s="54"/>
      <c r="W16" s="55"/>
      <c r="X16" s="56"/>
      <c r="Y16" s="73"/>
      <c r="Z16" s="73"/>
      <c r="AA16" s="73"/>
      <c r="AB16" s="74"/>
      <c r="AC16" s="78"/>
      <c r="AD16" s="78"/>
      <c r="AE16" s="78"/>
      <c r="AF16" s="74"/>
      <c r="AG16" s="76"/>
      <c r="AH16" s="77"/>
      <c r="AI16" s="47"/>
      <c r="AJ16" s="47"/>
      <c r="AK16" s="47"/>
      <c r="AL16" s="47"/>
      <c r="AM16" s="47"/>
      <c r="AN16" s="47"/>
      <c r="AO16" s="47"/>
    </row>
    <row r="17" spans="1:41" ht="15.75" customHeight="1">
      <c r="A17" s="20" t="s">
        <v>28</v>
      </c>
      <c r="B17" s="20"/>
      <c r="C17" s="20"/>
      <c r="D17" s="20" t="e">
        <f>10^(0.75194503*((LOG((B17/175.508)/LOG(10))*(LOG((B17/175.508)/LOG(10))))))</f>
        <v>#VALUE!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>
        <f>SUM(N18:N20)</f>
        <v>639.6905412331762</v>
      </c>
      <c r="P17" s="22">
        <f>RANK(O17,O5:O4037,0)</f>
        <v>3</v>
      </c>
      <c r="T17" s="47"/>
      <c r="U17" s="53"/>
      <c r="V17" s="54"/>
      <c r="W17" s="55"/>
      <c r="X17" s="56"/>
      <c r="Y17" s="73"/>
      <c r="Z17" s="73"/>
      <c r="AA17" s="73"/>
      <c r="AB17" s="74"/>
      <c r="AC17" s="78"/>
      <c r="AD17" s="78"/>
      <c r="AE17" s="78"/>
      <c r="AF17" s="74"/>
      <c r="AG17" s="76"/>
      <c r="AH17" s="77"/>
      <c r="AI17" s="47"/>
      <c r="AJ17" s="47"/>
      <c r="AK17" s="47"/>
      <c r="AL17" s="47"/>
      <c r="AM17" s="47"/>
      <c r="AN17" s="47"/>
      <c r="AO17" s="47"/>
    </row>
    <row r="18" spans="1:41" ht="12.75">
      <c r="A18" s="69" t="s">
        <v>29</v>
      </c>
      <c r="B18" s="35">
        <v>42.2</v>
      </c>
      <c r="C18" s="36">
        <v>2004</v>
      </c>
      <c r="D18" s="26">
        <f>10^(0.75194503*((LOG((B18/175.508)/LOG(10))*(LOG((B18/175.508)/LOG(10))))))</f>
        <v>1.9413397603448734</v>
      </c>
      <c r="E18" s="37">
        <f>Jednotlivci!F11</f>
        <v>-28</v>
      </c>
      <c r="F18" s="37">
        <f>Jednotlivci!G11</f>
        <v>28</v>
      </c>
      <c r="G18" s="37">
        <f>Jednotlivci!H11</f>
        <v>30</v>
      </c>
      <c r="H18" s="38">
        <f>IF(MAX(E18:G18)&lt;0,0,MAX(E18:G18))</f>
        <v>30</v>
      </c>
      <c r="I18" s="49">
        <f>Jednotlivci!J11</f>
        <v>36</v>
      </c>
      <c r="J18" s="59">
        <f>Jednotlivci!K11</f>
        <v>39</v>
      </c>
      <c r="K18" s="50">
        <f>Jednotlivci!L11</f>
        <v>41</v>
      </c>
      <c r="L18" s="38">
        <f>IF(MAX(I18:K18)&lt;0,0,MAX(I18:K18))</f>
        <v>41</v>
      </c>
      <c r="M18" s="79">
        <f>H18+L18</f>
        <v>71</v>
      </c>
      <c r="N18" s="70">
        <f>M18*D18</f>
        <v>137.83512298448602</v>
      </c>
      <c r="O18" s="80"/>
      <c r="P18" s="80"/>
      <c r="T18" s="47"/>
      <c r="U18" s="47"/>
      <c r="V18" s="47"/>
      <c r="W18" s="53"/>
      <c r="X18" s="54"/>
      <c r="Y18" s="55"/>
      <c r="Z18" s="56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ht="12.75">
      <c r="A19" s="69" t="s">
        <v>30</v>
      </c>
      <c r="B19" s="35">
        <v>67.5</v>
      </c>
      <c r="C19" s="36">
        <v>2002</v>
      </c>
      <c r="D19" s="26">
        <f>10^(0.75194503*((LOG((B19/175.508)/LOG(10))*(LOG((B19/175.508)/LOG(10))))))</f>
        <v>1.3474090318631888</v>
      </c>
      <c r="E19" s="37">
        <f>Jednotlivci!F26</f>
        <v>45</v>
      </c>
      <c r="F19" s="37">
        <f>Jednotlivci!G26</f>
        <v>-50</v>
      </c>
      <c r="G19" s="37">
        <f>Jednotlivci!H26</f>
        <v>-50</v>
      </c>
      <c r="H19" s="38">
        <f>IF(MAX(E19:G19)&lt;0,0,MAX(E19:G19))</f>
        <v>45</v>
      </c>
      <c r="I19" s="49">
        <f>Jednotlivci!J26</f>
        <v>60</v>
      </c>
      <c r="J19" s="59">
        <f>Jednotlivci!K26</f>
        <v>67</v>
      </c>
      <c r="K19" s="50">
        <f>Jednotlivci!L26</f>
        <v>72</v>
      </c>
      <c r="L19" s="38">
        <f>IF(MAX(I19:K19)&lt;0,0,MAX(I19:K19))</f>
        <v>72</v>
      </c>
      <c r="M19" s="42">
        <f>H19+L19</f>
        <v>117</v>
      </c>
      <c r="N19" s="60">
        <f>M19*D19</f>
        <v>157.64685672799308</v>
      </c>
      <c r="O19" s="80"/>
      <c r="P19" s="80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ht="12.75">
      <c r="A20" s="69" t="s">
        <v>31</v>
      </c>
      <c r="B20" s="35">
        <v>76.6</v>
      </c>
      <c r="C20" s="36">
        <v>1998</v>
      </c>
      <c r="D20" s="26">
        <f>10^(0.75194503*((LOG((B20/175.508)/LOG(10))*(LOG((B20/175.508)/LOG(10))))))</f>
        <v>1.2516674964388985</v>
      </c>
      <c r="E20" s="37">
        <f>Jednotlivci!F38</f>
        <v>123</v>
      </c>
      <c r="F20" s="37">
        <f>Jednotlivci!G38</f>
        <v>128</v>
      </c>
      <c r="G20" s="37">
        <f>Jednotlivci!H38</f>
        <v>-133</v>
      </c>
      <c r="H20" s="38">
        <f>IF(MAX(E20:G20)&lt;0,0,MAX(E20:G20))</f>
        <v>128</v>
      </c>
      <c r="I20" s="49">
        <f>Jednotlivci!J38</f>
        <v>140</v>
      </c>
      <c r="J20" s="59">
        <f>Jednotlivci!K38</f>
        <v>147</v>
      </c>
      <c r="K20" s="50">
        <f>Jednotlivci!L38</f>
        <v>-156</v>
      </c>
      <c r="L20" s="38">
        <f>IF(MAX(I20:K20)&lt;0,0,MAX(I20:K20))</f>
        <v>147</v>
      </c>
      <c r="M20" s="42">
        <f>H20+L20</f>
        <v>275</v>
      </c>
      <c r="N20" s="60">
        <f>M20*D20</f>
        <v>344.2085615206971</v>
      </c>
      <c r="O20" s="80"/>
      <c r="P20" s="80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12.75">
      <c r="A21" s="20" t="s">
        <v>32</v>
      </c>
      <c r="B21" s="20"/>
      <c r="C21" s="20"/>
      <c r="D21" s="20" t="e">
        <f>10^(0.75194503*((LOG((B21/175.508)/LOG(10))*(LOG((B21/175.508)/LOG(10))))))</f>
        <v>#VALUE!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f>SUM(N22:N24)</f>
        <v>512.1312371730851</v>
      </c>
      <c r="P21" s="22">
        <f>RANK(O21,O5:O40,0)</f>
        <v>7</v>
      </c>
      <c r="Q21" s="56"/>
      <c r="R21" s="56"/>
      <c r="S21" s="7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12.75">
      <c r="A22" s="81" t="s">
        <v>33</v>
      </c>
      <c r="B22" s="82">
        <v>51.1</v>
      </c>
      <c r="C22" s="83">
        <v>2008</v>
      </c>
      <c r="D22" s="26">
        <f>10^(0.75194503*((LOG((B22/175.508)/LOG(10))*(LOG((B22/175.508)/LOG(10))))))</f>
        <v>1.6441099972741942</v>
      </c>
      <c r="E22" s="27">
        <f>Jednotlivci!F12</f>
        <v>27</v>
      </c>
      <c r="F22" s="27">
        <f>Jednotlivci!G12</f>
        <v>30</v>
      </c>
      <c r="G22" s="27">
        <f>Jednotlivci!H12</f>
        <v>-32</v>
      </c>
      <c r="H22" s="28">
        <f>IF(MAX(E22:G22)&lt;0,0,MAX(E22:G22))</f>
        <v>30</v>
      </c>
      <c r="I22" s="39">
        <f>Jednotlivci!J12</f>
        <v>35</v>
      </c>
      <c r="J22" s="40">
        <f>Jednotlivci!K12</f>
        <v>-38</v>
      </c>
      <c r="K22" s="41">
        <f>Jednotlivci!L12</f>
        <v>38</v>
      </c>
      <c r="L22" s="28">
        <f>IF(MAX(I22:K22)&lt;0,0,MAX(I22:K22))</f>
        <v>38</v>
      </c>
      <c r="M22" s="51">
        <f>H22+L22</f>
        <v>68</v>
      </c>
      <c r="N22" s="70">
        <f>M22*D22</f>
        <v>111.7994798146452</v>
      </c>
      <c r="O22" s="84"/>
      <c r="P22" s="84"/>
      <c r="R22" s="56"/>
      <c r="S22" s="7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ht="12.75">
      <c r="A23" s="48" t="s">
        <v>34</v>
      </c>
      <c r="B23" s="35">
        <v>56.6</v>
      </c>
      <c r="C23" s="36">
        <v>2003</v>
      </c>
      <c r="D23" s="26">
        <f>10^(0.75194503*((LOG((B23/175.508)/LOG(10))*(LOG((B23/175.508)/LOG(10))))))</f>
        <v>1.5192688347166954</v>
      </c>
      <c r="E23" s="37">
        <f>Jednotlivci!F25</f>
        <v>30</v>
      </c>
      <c r="F23" s="37">
        <f>Jednotlivci!G25</f>
        <v>34</v>
      </c>
      <c r="G23" s="37">
        <f>Jednotlivci!H25</f>
        <v>39</v>
      </c>
      <c r="H23" s="38">
        <f>IF(MAX(E23:G23)&lt;0,0,MAX(E23:G23))</f>
        <v>39</v>
      </c>
      <c r="I23" s="49">
        <f>Jednotlivci!J25</f>
        <v>40</v>
      </c>
      <c r="J23" s="59">
        <f>Jednotlivci!K25</f>
        <v>46</v>
      </c>
      <c r="K23" s="50">
        <f>Jednotlivci!L25</f>
        <v>-52</v>
      </c>
      <c r="L23" s="38">
        <f>IF(MAX(I23:K23)&lt;0,0,MAX(I23:K23))</f>
        <v>46</v>
      </c>
      <c r="M23" s="45">
        <f>H23+L23</f>
        <v>85</v>
      </c>
      <c r="N23" s="71">
        <f>M23*D23</f>
        <v>129.1378509509191</v>
      </c>
      <c r="O23" s="84"/>
      <c r="P23" s="84"/>
      <c r="R23" s="85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ht="14.25" customHeight="1">
      <c r="A24" s="44" t="s">
        <v>35</v>
      </c>
      <c r="B24" s="24">
        <v>95.2</v>
      </c>
      <c r="C24" s="25">
        <v>1997</v>
      </c>
      <c r="D24" s="26">
        <f>10^(0.75194503*((LOG((B24/175.508)/LOG(10))*(LOG((B24/175.508)/LOG(10))))))</f>
        <v>1.1299746100313364</v>
      </c>
      <c r="E24" s="37">
        <f>Jednotlivci!F39</f>
        <v>100</v>
      </c>
      <c r="F24" s="37">
        <f>Jednotlivci!G39</f>
        <v>105</v>
      </c>
      <c r="G24" s="37">
        <f>Jednotlivci!H39</f>
        <v>110</v>
      </c>
      <c r="H24" s="28">
        <f>IF(MAX(E24:G24)&lt;0,0,MAX(E24:G24))</f>
        <v>110</v>
      </c>
      <c r="I24" s="39">
        <f>Jednotlivci!J39</f>
        <v>120</v>
      </c>
      <c r="J24" s="40">
        <f>Jednotlivci!K39</f>
        <v>130</v>
      </c>
      <c r="K24" s="41">
        <f>Jednotlivci!L39</f>
        <v>-143</v>
      </c>
      <c r="L24" s="28">
        <f>IF(MAX(I24:K24)&lt;0,0,MAX(I24:K24))</f>
        <v>130</v>
      </c>
      <c r="M24" s="45">
        <f>H24+L24</f>
        <v>240</v>
      </c>
      <c r="N24" s="71">
        <f>M24*D24</f>
        <v>271.1939064075207</v>
      </c>
      <c r="O24" s="84"/>
      <c r="P24" s="8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27" ht="12.75">
      <c r="A25" s="20" t="s">
        <v>36</v>
      </c>
      <c r="B25" s="20"/>
      <c r="C25" s="20"/>
      <c r="D25" s="20" t="e">
        <f>10^(0.75194503*((LOG((B25/175.508)/LOG(10))*(LOG((B25/175.508)/LOG(10))))))</f>
        <v>#VALUE!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f>SUM(N26:N28)</f>
        <v>520.6876064139808</v>
      </c>
      <c r="P25" s="22">
        <f>RANK(O25,O5:O40,0)</f>
        <v>5</v>
      </c>
      <c r="V25" s="47"/>
      <c r="W25" s="53"/>
      <c r="X25" s="54"/>
      <c r="Y25" s="55"/>
      <c r="Z25" s="56"/>
      <c r="AA25" s="47"/>
    </row>
    <row r="26" spans="1:27" ht="12.75">
      <c r="A26" s="86" t="s">
        <v>37</v>
      </c>
      <c r="B26" s="87">
        <v>79</v>
      </c>
      <c r="C26" s="88">
        <v>2005</v>
      </c>
      <c r="D26" s="26">
        <f>10^(0.75194503*((LOG((B26/175.508)/LOG(10))*(LOG((B26/175.508)/LOG(10))))))</f>
        <v>1.2313137516442894</v>
      </c>
      <c r="E26" s="89">
        <f>Jednotlivci!F10</f>
        <v>-30</v>
      </c>
      <c r="F26" s="89">
        <f>Jednotlivci!G10</f>
        <v>30</v>
      </c>
      <c r="G26" s="89">
        <f>Jednotlivci!H10</f>
        <v>32</v>
      </c>
      <c r="H26" s="38">
        <f>IF(MAX(E26:G26)&lt;0,0,MAX(E26:G26))</f>
        <v>32</v>
      </c>
      <c r="I26" s="90">
        <f>Jednotlivci!J10</f>
        <v>35</v>
      </c>
      <c r="J26" s="90">
        <f>Jednotlivci!K10</f>
        <v>40</v>
      </c>
      <c r="K26" s="90">
        <f>Jednotlivci!L10</f>
        <v>44</v>
      </c>
      <c r="L26" s="38">
        <f>IF(MAX(I26:K26)&lt;0,0,MAX(I26:K26))</f>
        <v>44</v>
      </c>
      <c r="M26" s="45">
        <f>H26+L26</f>
        <v>76</v>
      </c>
      <c r="N26" s="70">
        <f>M26*D26</f>
        <v>93.57984512496598</v>
      </c>
      <c r="O26" s="91"/>
      <c r="P26" s="91"/>
      <c r="V26" s="47"/>
      <c r="W26" s="53"/>
      <c r="X26" s="54"/>
      <c r="Y26" s="55"/>
      <c r="Z26" s="56"/>
      <c r="AA26" s="47"/>
    </row>
    <row r="27" spans="1:27" ht="12.75">
      <c r="A27" s="92" t="s">
        <v>38</v>
      </c>
      <c r="B27" s="93">
        <v>61.1</v>
      </c>
      <c r="C27" s="94">
        <v>2002</v>
      </c>
      <c r="D27" s="26">
        <f>10^(0.75194503*((LOG((B27/175.508)/LOG(10))*(LOG((B27/175.508)/LOG(10))))))</f>
        <v>1.4384910784560256</v>
      </c>
      <c r="E27" s="95">
        <f>Jednotlivci!F27</f>
        <v>45</v>
      </c>
      <c r="F27" s="95">
        <f>Jednotlivci!G27</f>
        <v>50</v>
      </c>
      <c r="G27" s="95">
        <f>Jednotlivci!H27</f>
        <v>-55</v>
      </c>
      <c r="H27" s="38">
        <f>IF(MAX(E27:G27)&lt;0,0,MAX(E27:G27))</f>
        <v>50</v>
      </c>
      <c r="I27" s="96">
        <f>Jednotlivci!J27</f>
        <v>50</v>
      </c>
      <c r="J27" s="96">
        <f>Jednotlivci!K27</f>
        <v>56</v>
      </c>
      <c r="K27" s="96">
        <f>Jednotlivci!L27</f>
        <v>62</v>
      </c>
      <c r="L27" s="38">
        <f>IF(MAX(I27:K27)&lt;0,0,MAX(I27:K27))</f>
        <v>62</v>
      </c>
      <c r="M27" s="45">
        <f>H27+L27</f>
        <v>112</v>
      </c>
      <c r="N27" s="97">
        <f>M27*D27</f>
        <v>161.1110007870749</v>
      </c>
      <c r="O27" s="91"/>
      <c r="P27" s="91"/>
      <c r="V27" s="47"/>
      <c r="W27" s="53"/>
      <c r="X27" s="54"/>
      <c r="Y27" s="55"/>
      <c r="Z27" s="56"/>
      <c r="AA27" s="47"/>
    </row>
    <row r="28" spans="1:27" ht="12.75">
      <c r="A28" s="98" t="s">
        <v>39</v>
      </c>
      <c r="B28" s="99">
        <v>77.6</v>
      </c>
      <c r="C28" s="100">
        <v>1997</v>
      </c>
      <c r="D28" s="26">
        <f>10^(0.75194503*((LOG((B28/175.508)/LOG(10))*(LOG((B28/175.508)/LOG(10))))))</f>
        <v>1.2429755163642053</v>
      </c>
      <c r="E28" s="101">
        <f>Jednotlivci!F41</f>
        <v>94</v>
      </c>
      <c r="F28" s="101">
        <f>Jednotlivci!G41</f>
        <v>102</v>
      </c>
      <c r="G28" s="101">
        <f>Jednotlivci!H41</f>
        <v>-107</v>
      </c>
      <c r="H28" s="38">
        <f>IF(MAX(E28:G28)&lt;0,0,MAX(E28:G28))</f>
        <v>102</v>
      </c>
      <c r="I28" s="102">
        <f>Jednotlivci!J41</f>
        <v>105</v>
      </c>
      <c r="J28" s="102">
        <f>Jednotlivci!K41</f>
        <v>112</v>
      </c>
      <c r="K28" s="102">
        <f>Jednotlivci!L41</f>
        <v>-118</v>
      </c>
      <c r="L28" s="38">
        <f>IF(MAX(I28:K28)&lt;0,0,MAX(I28:K28))</f>
        <v>112</v>
      </c>
      <c r="M28" s="45">
        <f>H28+L28</f>
        <v>214</v>
      </c>
      <c r="N28" s="103">
        <f>M28*D28</f>
        <v>265.99676050193995</v>
      </c>
      <c r="O28" s="91"/>
      <c r="P28" s="91"/>
      <c r="V28" s="47"/>
      <c r="W28" s="53"/>
      <c r="X28" s="54"/>
      <c r="Y28" s="55"/>
      <c r="Z28" s="56"/>
      <c r="AA28" s="47"/>
    </row>
    <row r="29" spans="1:27" ht="12.75">
      <c r="A29" s="20" t="s">
        <v>40</v>
      </c>
      <c r="B29" s="20"/>
      <c r="C29" s="20"/>
      <c r="D29" s="20"/>
      <c r="E29" s="20"/>
      <c r="F29" s="20"/>
      <c r="G29" s="20"/>
      <c r="H29" s="20">
        <f>IF(MAX(E29:G29)&lt;0,0,MAX(E29:G29))</f>
        <v>0</v>
      </c>
      <c r="I29" s="20"/>
      <c r="J29" s="20"/>
      <c r="K29" s="20"/>
      <c r="L29" s="20">
        <f>IF(MAX(I29:K29)&lt;0,0,MAX(I29:K29))</f>
        <v>0</v>
      </c>
      <c r="M29" s="20">
        <f>H29+L29</f>
        <v>0</v>
      </c>
      <c r="N29" s="20"/>
      <c r="O29" s="21">
        <f>SUM(N30:N32)</f>
        <v>513.5152975045532</v>
      </c>
      <c r="P29" s="22">
        <f>RANK(O29,O5:O40,0)</f>
        <v>6</v>
      </c>
      <c r="V29" s="47"/>
      <c r="W29" s="53"/>
      <c r="X29" s="54"/>
      <c r="Y29" s="55"/>
      <c r="Z29" s="56"/>
      <c r="AA29" s="47"/>
    </row>
    <row r="30" spans="1:27" ht="12.75">
      <c r="A30" s="104" t="s">
        <v>41</v>
      </c>
      <c r="B30" s="105">
        <v>28.4</v>
      </c>
      <c r="C30" s="106">
        <v>2009</v>
      </c>
      <c r="D30" s="26">
        <f>10^(0.75194503*((LOG((B30/175.508)/LOG(10))*(LOG((B30/175.508)/LOG(10))))))</f>
        <v>2.954283946900062</v>
      </c>
      <c r="E30" s="107">
        <f>Jednotlivci!F13</f>
        <v>10</v>
      </c>
      <c r="F30" s="107">
        <f>Jednotlivci!G13</f>
        <v>12</v>
      </c>
      <c r="G30" s="107">
        <f>Jednotlivci!H13</f>
        <v>14</v>
      </c>
      <c r="H30" s="38">
        <f>IF(MAX(E30:G30)&lt;0,0,MAX(E30:G30))</f>
        <v>14</v>
      </c>
      <c r="I30" s="108">
        <f>Jednotlivci!J13</f>
        <v>15</v>
      </c>
      <c r="J30" s="108">
        <f>Jednotlivci!K13</f>
        <v>17</v>
      </c>
      <c r="K30" s="108">
        <f>Jednotlivci!L13</f>
        <v>19</v>
      </c>
      <c r="L30" s="38">
        <f>IF(MAX(I30:K30)&lt;0,0,MAX(I30:K30))</f>
        <v>19</v>
      </c>
      <c r="M30" s="45">
        <f>H30+L30</f>
        <v>33</v>
      </c>
      <c r="N30" s="70">
        <f>M30*D30</f>
        <v>97.49137024770205</v>
      </c>
      <c r="O30" s="91"/>
      <c r="P30" s="91"/>
      <c r="V30" s="47"/>
      <c r="W30" s="53"/>
      <c r="X30" s="54"/>
      <c r="Y30" s="55"/>
      <c r="Z30" s="56"/>
      <c r="AA30" s="47"/>
    </row>
    <row r="31" spans="1:27" ht="12.75">
      <c r="A31" s="104" t="s">
        <v>42</v>
      </c>
      <c r="B31" s="105">
        <v>45.3</v>
      </c>
      <c r="C31" s="106">
        <v>2005</v>
      </c>
      <c r="D31" s="26">
        <f>10^(0.75194503*((LOG((B31/175.508)/LOG(10))*(LOG((B31/175.508)/LOG(10))))))</f>
        <v>1.8203555973162489</v>
      </c>
      <c r="E31" s="107">
        <f>Jednotlivci!F8</f>
        <v>34</v>
      </c>
      <c r="F31" s="107">
        <f>Jednotlivci!G8</f>
        <v>-37</v>
      </c>
      <c r="G31" s="107">
        <f>Jednotlivci!H8</f>
        <v>37</v>
      </c>
      <c r="H31" s="38">
        <f>IF(MAX(E31:G31)&lt;0,0,MAX(E31:G31))</f>
        <v>37</v>
      </c>
      <c r="I31" s="108">
        <f>Jednotlivci!J8</f>
        <v>43</v>
      </c>
      <c r="J31" s="108">
        <f>Jednotlivci!K8</f>
        <v>46</v>
      </c>
      <c r="K31" s="108">
        <f>Jednotlivci!L8</f>
        <v>49</v>
      </c>
      <c r="L31" s="38">
        <f>IF(MAX(I31:K31)&lt;0,0,MAX(I31:K31))</f>
        <v>49</v>
      </c>
      <c r="M31" s="45">
        <f>H31+L31</f>
        <v>86</v>
      </c>
      <c r="N31" s="103">
        <f>M31*D31</f>
        <v>156.5505813691974</v>
      </c>
      <c r="O31" s="91"/>
      <c r="P31" s="91"/>
      <c r="V31" s="47"/>
      <c r="W31" s="53"/>
      <c r="X31" s="54"/>
      <c r="Y31" s="55"/>
      <c r="Z31" s="56"/>
      <c r="AA31" s="47"/>
    </row>
    <row r="32" spans="1:27" ht="12.75">
      <c r="A32" s="104" t="s">
        <v>43</v>
      </c>
      <c r="B32" s="105">
        <v>74.4</v>
      </c>
      <c r="C32" s="106">
        <v>1999</v>
      </c>
      <c r="D32" s="26">
        <f>10^(0.75194503*((LOG((B32/175.508)/LOG(10))*(LOG((B32/175.508)/LOG(10))))))</f>
        <v>1.2719281661159498</v>
      </c>
      <c r="E32" s="107">
        <f>Jednotlivci!F40</f>
        <v>-85</v>
      </c>
      <c r="F32" s="107">
        <f>Jednotlivci!G40</f>
        <v>85</v>
      </c>
      <c r="G32" s="107">
        <f>Jednotlivci!H40</f>
        <v>92</v>
      </c>
      <c r="H32" s="38">
        <f>IF(MAX(E32:G32)&lt;0,0,MAX(E32:G32))</f>
        <v>92</v>
      </c>
      <c r="I32" s="108">
        <f>Jednotlivci!J40</f>
        <v>100</v>
      </c>
      <c r="J32" s="108">
        <f>Jednotlivci!K40</f>
        <v>106</v>
      </c>
      <c r="K32" s="108">
        <f>Jednotlivci!L40</f>
        <v>112</v>
      </c>
      <c r="L32" s="38">
        <f>IF(MAX(I32:K32)&lt;0,0,MAX(I32:K32))</f>
        <v>112</v>
      </c>
      <c r="M32" s="45">
        <f>H32+L32</f>
        <v>204</v>
      </c>
      <c r="N32" s="103">
        <f>M32*D32</f>
        <v>259.47334588765375</v>
      </c>
      <c r="O32" s="91"/>
      <c r="P32" s="91"/>
      <c r="V32" s="47"/>
      <c r="W32" s="53"/>
      <c r="X32" s="54"/>
      <c r="Y32" s="55"/>
      <c r="Z32" s="56"/>
      <c r="AA32" s="47"/>
    </row>
    <row r="33" spans="1:27" ht="12.75">
      <c r="A33" s="20" t="s">
        <v>44</v>
      </c>
      <c r="B33" s="20"/>
      <c r="C33" s="20"/>
      <c r="D33" s="20" t="e">
        <f>10^(0.75194503*((LOG((B33/175.508)/LOG(10))*(LOG((B33/175.508)/LOG(10))))))</f>
        <v>#VALUE!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>
        <f>SUM(N34:N36)</f>
        <v>414.88358242710666</v>
      </c>
      <c r="P33" s="109">
        <f>RANK(O33,O5:O40,0)</f>
        <v>9</v>
      </c>
      <c r="V33" s="47"/>
      <c r="W33" s="47"/>
      <c r="X33" s="47"/>
      <c r="Y33" s="47"/>
      <c r="Z33" s="47"/>
      <c r="AA33" s="47"/>
    </row>
    <row r="34" spans="1:16" ht="12.75">
      <c r="A34" s="81" t="s">
        <v>45</v>
      </c>
      <c r="B34" s="82">
        <v>47</v>
      </c>
      <c r="C34" s="83">
        <v>2006</v>
      </c>
      <c r="D34" s="26">
        <f>10^(0.75194503*((LOG((B34/175.508)/LOG(10))*(LOG((B34/175.508)/LOG(10))))))</f>
        <v>1.7627699899581935</v>
      </c>
      <c r="E34" s="110">
        <f>Jednotlivci!F15</f>
        <v>25</v>
      </c>
      <c r="F34" s="111">
        <f>Jednotlivci!G15</f>
        <v>27</v>
      </c>
      <c r="G34" s="112">
        <f>Jednotlivci!H15</f>
        <v>29</v>
      </c>
      <c r="H34" s="113">
        <f>IF(MAX(E34:G34)&lt;0,0,MAX(E34:G34))</f>
        <v>29</v>
      </c>
      <c r="I34" s="114">
        <f>Jednotlivci!J15</f>
        <v>40</v>
      </c>
      <c r="J34" s="115">
        <f>Jednotlivci!K15</f>
        <v>42</v>
      </c>
      <c r="K34" s="116">
        <f>Jednotlivci!L15</f>
        <v>44</v>
      </c>
      <c r="L34" s="28">
        <f>IF(MAX(I34:K34)&lt;0,0,MAX(I34:K34))</f>
        <v>44</v>
      </c>
      <c r="M34" s="51">
        <f>H34+L34</f>
        <v>73</v>
      </c>
      <c r="N34" s="70">
        <f>M34*D34</f>
        <v>128.68220926694812</v>
      </c>
      <c r="O34" s="84"/>
      <c r="P34" s="84"/>
    </row>
    <row r="35" spans="1:16" ht="12.75">
      <c r="A35" s="117" t="s">
        <v>46</v>
      </c>
      <c r="B35" s="82">
        <v>84.2</v>
      </c>
      <c r="C35" s="83">
        <v>2004</v>
      </c>
      <c r="D35" s="26">
        <f>10^(0.75194503*((LOG((B35/175.508)/LOG(10))*(LOG((B35/175.508)/LOG(10))))))</f>
        <v>1.1926455680858805</v>
      </c>
      <c r="E35" s="37">
        <f>Jednotlivci!F16</f>
        <v>44</v>
      </c>
      <c r="F35" s="40">
        <f>Jednotlivci!G16</f>
        <v>-46</v>
      </c>
      <c r="G35" s="37">
        <f>Jednotlivci!H16</f>
        <v>46</v>
      </c>
      <c r="H35" s="28">
        <f>IF(MAX(E35:G35)&lt;0,0,MAX(E35:G35))</f>
        <v>46</v>
      </c>
      <c r="I35" s="49">
        <f>Jednotlivci!J16</f>
        <v>55</v>
      </c>
      <c r="J35" s="59">
        <f>Jednotlivci!K16</f>
        <v>57</v>
      </c>
      <c r="K35" s="50">
        <f>Jednotlivci!L16</f>
        <v>60</v>
      </c>
      <c r="L35" s="28">
        <f>IF(MAX(I35:K35)&lt;0,0,MAX(I35:K35))</f>
        <v>60</v>
      </c>
      <c r="M35" s="45">
        <f>H35+L35</f>
        <v>106</v>
      </c>
      <c r="N35" s="71">
        <f>M35*D35</f>
        <v>126.42043021710333</v>
      </c>
      <c r="O35" s="84"/>
      <c r="P35" s="84"/>
    </row>
    <row r="36" spans="1:16" ht="15" customHeight="1">
      <c r="A36" s="118" t="s">
        <v>47</v>
      </c>
      <c r="B36" s="82">
        <v>92.9</v>
      </c>
      <c r="C36" s="83">
        <v>2003</v>
      </c>
      <c r="D36" s="26">
        <f>10^(0.75194503*((LOG((B36/175.508)/LOG(10))*(LOG((B36/175.508)/LOG(10))))))</f>
        <v>1.1412924495932515</v>
      </c>
      <c r="E36" s="37">
        <f>Jednotlivci!F28</f>
        <v>55</v>
      </c>
      <c r="F36" s="37">
        <f>Jednotlivci!G28</f>
        <v>57</v>
      </c>
      <c r="G36" s="37">
        <f>Jednotlivci!H28</f>
        <v>61</v>
      </c>
      <c r="H36" s="28">
        <f>IF(MAX(E36:G36)&lt;0,0,MAX(E36:G36))</f>
        <v>61</v>
      </c>
      <c r="I36" s="39">
        <f>Jednotlivci!J28</f>
        <v>75</v>
      </c>
      <c r="J36" s="40">
        <f>Jednotlivci!K28</f>
        <v>77</v>
      </c>
      <c r="K36" s="41">
        <f>Jednotlivci!L28</f>
        <v>79</v>
      </c>
      <c r="L36" s="28">
        <f>IF(MAX(I36:K36)&lt;0,0,MAX(I36:K36))</f>
        <v>79</v>
      </c>
      <c r="M36" s="45">
        <f>H36+L36</f>
        <v>140</v>
      </c>
      <c r="N36" s="71">
        <f>M36*D36</f>
        <v>159.7809429430552</v>
      </c>
      <c r="O36" s="84"/>
      <c r="P36" s="84"/>
    </row>
    <row r="37" spans="1:16" ht="12.75">
      <c r="A37" s="20" t="s">
        <v>48</v>
      </c>
      <c r="B37" s="20"/>
      <c r="C37" s="20"/>
      <c r="D37" s="20" t="e">
        <f>10^(0.75194503*((LOG((B37/175.508)/LOG(10))*(LOG((B37/175.508)/LOG(10))))))</f>
        <v>#VALUE!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>
        <f>SUM(N38:N40)</f>
        <v>546.0444866325682</v>
      </c>
      <c r="P37" s="22">
        <f>RANK(O37,O5:O40,0)</f>
        <v>4</v>
      </c>
    </row>
    <row r="38" spans="1:16" ht="12.75">
      <c r="A38" s="119" t="s">
        <v>49</v>
      </c>
      <c r="B38" s="120">
        <v>54.7</v>
      </c>
      <c r="C38" s="121">
        <v>2005</v>
      </c>
      <c r="D38" s="26">
        <f>10^(0.75194503*((LOG((B38/175.508)/LOG(10))*(LOG((B38/175.508)/LOG(10))))))</f>
        <v>1.5586932643281752</v>
      </c>
      <c r="E38" s="122">
        <f>Jednotlivci!F6</f>
        <v>25</v>
      </c>
      <c r="F38" s="122">
        <f>Jednotlivci!G6</f>
        <v>28</v>
      </c>
      <c r="G38" s="122">
        <f>Jednotlivci!H6</f>
        <v>-30</v>
      </c>
      <c r="H38" s="123">
        <f>IF(MAX(E38:G38)&lt;0,0,MAX(E38:G38))</f>
        <v>28</v>
      </c>
      <c r="I38" s="124">
        <f>Jednotlivci!J6</f>
        <v>32</v>
      </c>
      <c r="J38" s="125">
        <f>Jednotlivci!K6</f>
        <v>35</v>
      </c>
      <c r="K38" s="126">
        <f>Jednotlivci!L6</f>
        <v>-37</v>
      </c>
      <c r="L38" s="123">
        <f>IF(MAX(I38:K38)&lt;0,0,MAX(I38:K38))</f>
        <v>35</v>
      </c>
      <c r="M38" s="31">
        <f>H38+L38</f>
        <v>63</v>
      </c>
      <c r="N38" s="70">
        <f>M38*D38</f>
        <v>98.19767565267504</v>
      </c>
      <c r="O38" s="127"/>
      <c r="P38" s="127"/>
    </row>
    <row r="39" spans="1:16" ht="12.75">
      <c r="A39" s="128" t="s">
        <v>50</v>
      </c>
      <c r="B39" s="35">
        <v>60.9</v>
      </c>
      <c r="C39" s="36">
        <v>2003</v>
      </c>
      <c r="D39" s="26">
        <f>10^(0.75194503*((LOG((B39/175.508)/LOG(10))*(LOG((B39/175.508)/LOG(10))))))</f>
        <v>1.441750176419368</v>
      </c>
      <c r="E39" s="37">
        <f>Jednotlivci!F22</f>
        <v>53</v>
      </c>
      <c r="F39" s="37">
        <f>Jednotlivci!G22</f>
        <v>57</v>
      </c>
      <c r="G39" s="37">
        <f>Jednotlivci!H22</f>
        <v>-60</v>
      </c>
      <c r="H39" s="38">
        <f>IF(MAX(E39:G39)&lt;0,0,MAX(E39:G39))</f>
        <v>57</v>
      </c>
      <c r="I39" s="39">
        <f>Jednotlivci!J22</f>
        <v>67</v>
      </c>
      <c r="J39" s="40">
        <f>Jednotlivci!K22</f>
        <v>71</v>
      </c>
      <c r="K39" s="41">
        <f>Jednotlivci!L22</f>
        <v>74</v>
      </c>
      <c r="L39" s="38">
        <f>IF(MAX(I39:K39)&lt;0,0,MAX(I39:K39))</f>
        <v>74</v>
      </c>
      <c r="M39" s="45">
        <f>H39+L39</f>
        <v>131</v>
      </c>
      <c r="N39" s="71">
        <f>M39*D39</f>
        <v>188.86927311093723</v>
      </c>
      <c r="O39" s="127"/>
      <c r="P39" s="127"/>
    </row>
    <row r="40" spans="1:16" ht="12.75">
      <c r="A40" s="44" t="s">
        <v>51</v>
      </c>
      <c r="B40" s="24">
        <v>69.1</v>
      </c>
      <c r="C40" s="25">
        <v>2001</v>
      </c>
      <c r="D40" s="26">
        <f>10^(0.75194503*((LOG((B40/175.508)/LOG(10))*(LOG((B40/175.508)/LOG(10))))))</f>
        <v>1.3280899377895181</v>
      </c>
      <c r="E40" s="37">
        <f>Jednotlivci!F32</f>
        <v>80</v>
      </c>
      <c r="F40" s="37">
        <f>Jednotlivci!G32</f>
        <v>-85</v>
      </c>
      <c r="G40" s="37">
        <f>Jednotlivci!H32</f>
        <v>85</v>
      </c>
      <c r="H40" s="28">
        <f>IF(MAX(E40:G40)&lt;0,0,MAX(E40:G40))</f>
        <v>85</v>
      </c>
      <c r="I40" s="39">
        <f>Jednotlivci!J32</f>
        <v>107</v>
      </c>
      <c r="J40" s="40">
        <f>Jednotlivci!K32</f>
        <v>110</v>
      </c>
      <c r="K40" s="41">
        <f>Jednotlivci!L32</f>
        <v>-113</v>
      </c>
      <c r="L40" s="28">
        <f>IF(MAX(I40:K40)&lt;0,0,MAX(I40:K40))</f>
        <v>110</v>
      </c>
      <c r="M40" s="45">
        <f>H40+L40</f>
        <v>195</v>
      </c>
      <c r="N40" s="71">
        <f>M40*D40</f>
        <v>258.977537868956</v>
      </c>
      <c r="O40" s="127"/>
      <c r="P40" s="127"/>
    </row>
    <row r="41" spans="1:16" ht="12.75" hidden="1">
      <c r="A41" s="61"/>
      <c r="B41" s="62"/>
      <c r="C41" s="63"/>
      <c r="D41" s="26" t="e">
        <f>10^(0.794358141*((LOG((B41/174.393)/LOG(10))*(LOG((B41/174.393)/LOG(10))))))</f>
        <v>#VALUE!</v>
      </c>
      <c r="E41" s="64"/>
      <c r="F41" s="129"/>
      <c r="G41" s="129"/>
      <c r="H41" s="28">
        <f>IF(MAX(E41:G41)&lt;0,0,MAX(E41:G41))</f>
        <v>0</v>
      </c>
      <c r="I41" s="130"/>
      <c r="J41" s="131"/>
      <c r="K41" s="131"/>
      <c r="L41" s="28">
        <f>IF(MAX(I41:K41)&lt;0,0,MAX(I41:K41))</f>
        <v>0</v>
      </c>
      <c r="M41" s="132">
        <f>H41+L41</f>
        <v>0</v>
      </c>
      <c r="N41" s="133" t="e">
        <f>M41*D41</f>
        <v>#VALUE!</v>
      </c>
      <c r="O41" s="127"/>
      <c r="P41" s="127"/>
    </row>
    <row r="42" spans="1:16" ht="12.75">
      <c r="A42" s="134"/>
      <c r="B42" s="135"/>
      <c r="C42" s="136"/>
      <c r="D42" s="137"/>
      <c r="E42" s="138"/>
      <c r="F42" s="138"/>
      <c r="G42" s="138"/>
      <c r="H42" s="139"/>
      <c r="I42" s="140"/>
      <c r="J42" s="140"/>
      <c r="K42" s="140"/>
      <c r="L42" s="139"/>
      <c r="M42" s="141"/>
      <c r="N42" s="142"/>
      <c r="O42" s="143"/>
      <c r="P42" s="143"/>
    </row>
    <row r="43" spans="1:12" ht="12.75">
      <c r="A43" s="144" t="s">
        <v>52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</sheetData>
  <sheetProtection selectLockedCells="1" selectUnlockedCells="1"/>
  <mergeCells count="25">
    <mergeCell ref="A1:P1"/>
    <mergeCell ref="A2:P2"/>
    <mergeCell ref="A3:D3"/>
    <mergeCell ref="E3:H3"/>
    <mergeCell ref="I3:L3"/>
    <mergeCell ref="M3:P3"/>
    <mergeCell ref="A5:N5"/>
    <mergeCell ref="O6:P8"/>
    <mergeCell ref="A9:N9"/>
    <mergeCell ref="O10:P12"/>
    <mergeCell ref="A13:N13"/>
    <mergeCell ref="O14:P16"/>
    <mergeCell ref="A17:N17"/>
    <mergeCell ref="O18:P20"/>
    <mergeCell ref="A21:N21"/>
    <mergeCell ref="O22:P24"/>
    <mergeCell ref="A25:N25"/>
    <mergeCell ref="O26:P28"/>
    <mergeCell ref="A29:N29"/>
    <mergeCell ref="O30:P32"/>
    <mergeCell ref="A33:N33"/>
    <mergeCell ref="O34:P36"/>
    <mergeCell ref="A37:N37"/>
    <mergeCell ref="O38:P41"/>
    <mergeCell ref="A43:L43"/>
  </mergeCells>
  <printOptions/>
  <pageMargins left="0.7875" right="0.7875" top="0.39375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46"/>
  <sheetViews>
    <sheetView zoomScale="118" zoomScaleNormal="118" zoomScaleSheetLayoutView="85" workbookViewId="0" topLeftCell="A27">
      <selection activeCell="P37" sqref="P3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7.00390625" style="0" customWidth="1"/>
    <col min="4" max="4" width="5.8515625" style="0" customWidth="1"/>
    <col min="5" max="5" width="12.00390625" style="0" customWidth="1"/>
    <col min="6" max="6" width="5.5742187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5.57421875" style="0" customWidth="1"/>
    <col min="12" max="12" width="5.28125" style="0" customWidth="1"/>
    <col min="13" max="13" width="6.00390625" style="0" customWidth="1"/>
    <col min="14" max="14" width="8.7109375" style="0" customWidth="1"/>
    <col min="15" max="15" width="10.421875" style="0" customWidth="1"/>
    <col min="16" max="16" width="11.8515625" style="0" customWidth="1"/>
    <col min="19" max="19" width="10.28125" style="0" customWidth="1"/>
  </cols>
  <sheetData>
    <row r="1" spans="1:16" ht="27.75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1" ht="19.5" customHeight="1">
      <c r="A2" s="146">
        <v>43078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S2" s="148"/>
      <c r="U2" s="149"/>
    </row>
    <row r="3" spans="1:17" ht="18.75" customHeight="1">
      <c r="A3" s="3" t="s">
        <v>54</v>
      </c>
      <c r="B3" s="3"/>
      <c r="C3" s="3"/>
      <c r="D3" s="3"/>
      <c r="E3" s="3"/>
      <c r="F3" s="150" t="s">
        <v>2</v>
      </c>
      <c r="G3" s="150"/>
      <c r="H3" s="150"/>
      <c r="I3" s="150"/>
      <c r="J3" s="150" t="s">
        <v>3</v>
      </c>
      <c r="K3" s="150"/>
      <c r="L3" s="150"/>
      <c r="M3" s="150"/>
      <c r="N3" s="6"/>
      <c r="O3" s="6"/>
      <c r="P3" s="6"/>
      <c r="Q3" s="47"/>
    </row>
    <row r="4" spans="1:17" ht="15.75" customHeight="1">
      <c r="A4" s="151" t="s">
        <v>4</v>
      </c>
      <c r="B4" s="152" t="s">
        <v>55</v>
      </c>
      <c r="C4" s="153" t="s">
        <v>5</v>
      </c>
      <c r="D4" s="153" t="s">
        <v>6</v>
      </c>
      <c r="E4" s="154" t="s">
        <v>7</v>
      </c>
      <c r="F4" s="155" t="s">
        <v>8</v>
      </c>
      <c r="G4" s="156" t="s">
        <v>9</v>
      </c>
      <c r="H4" s="156" t="s">
        <v>10</v>
      </c>
      <c r="I4" s="157" t="s">
        <v>2</v>
      </c>
      <c r="J4" s="158" t="s">
        <v>8</v>
      </c>
      <c r="K4" s="156" t="s">
        <v>9</v>
      </c>
      <c r="L4" s="156" t="s">
        <v>10</v>
      </c>
      <c r="M4" s="157" t="s">
        <v>11</v>
      </c>
      <c r="N4" s="159" t="s">
        <v>12</v>
      </c>
      <c r="O4" s="152" t="s">
        <v>13</v>
      </c>
      <c r="P4" s="160" t="s">
        <v>15</v>
      </c>
      <c r="Q4" s="47"/>
    </row>
    <row r="5" spans="1:21" ht="15.75" customHeight="1">
      <c r="A5" s="34" t="s">
        <v>21</v>
      </c>
      <c r="B5" s="161" t="s">
        <v>20</v>
      </c>
      <c r="C5" s="57">
        <v>50.6</v>
      </c>
      <c r="D5" s="58">
        <v>2005</v>
      </c>
      <c r="E5" s="26">
        <f>10^(0.75194503*((LOG((C5/175.508)/LOG(10))*(LOG((C5/175.508)/LOG(10))))))</f>
        <v>1.657242562867712</v>
      </c>
      <c r="F5" s="162">
        <v>15</v>
      </c>
      <c r="G5" s="163">
        <v>-20</v>
      </c>
      <c r="H5" s="164">
        <v>20</v>
      </c>
      <c r="I5" s="38">
        <f>IF(MAX(F5:H5)&lt;0,0,MAX(F5:H5))</f>
        <v>20</v>
      </c>
      <c r="J5" s="165">
        <v>25</v>
      </c>
      <c r="K5" s="166">
        <v>30</v>
      </c>
      <c r="L5" s="166">
        <v>33</v>
      </c>
      <c r="M5" s="38">
        <f>IF(MAX(J5:L5)&lt;0,0,MAX(J5:L5))</f>
        <v>33</v>
      </c>
      <c r="N5" s="167">
        <f>I5+M5</f>
        <v>53</v>
      </c>
      <c r="O5" s="168">
        <f>N5*E5</f>
        <v>87.83385583198874</v>
      </c>
      <c r="P5" s="169">
        <f>RANK(O5,O5:O16,0)</f>
        <v>11</v>
      </c>
      <c r="Q5" s="47"/>
      <c r="U5" s="85"/>
    </row>
    <row r="6" spans="1:21" ht="15.75" customHeight="1">
      <c r="A6" s="34" t="s">
        <v>49</v>
      </c>
      <c r="B6" s="161" t="s">
        <v>56</v>
      </c>
      <c r="C6" s="35">
        <v>54.7</v>
      </c>
      <c r="D6" s="36">
        <v>2005</v>
      </c>
      <c r="E6" s="26">
        <f>10^(0.75194503*((LOG((C6/175.508)/LOG(10))*(LOG((C6/175.508)/LOG(10))))))</f>
        <v>1.5586932643281752</v>
      </c>
      <c r="F6" s="162">
        <v>25</v>
      </c>
      <c r="G6" s="164">
        <v>28</v>
      </c>
      <c r="H6" s="163">
        <v>-30</v>
      </c>
      <c r="I6" s="38">
        <f>IF(MAX(F6:H6)&lt;0,0,MAX(F6:H6))</f>
        <v>28</v>
      </c>
      <c r="J6" s="170">
        <v>32</v>
      </c>
      <c r="K6" s="164">
        <v>35</v>
      </c>
      <c r="L6" s="163">
        <v>-37</v>
      </c>
      <c r="M6" s="38">
        <f>IF(MAX(J6:L6)&lt;0,0,MAX(J6:L6))</f>
        <v>35</v>
      </c>
      <c r="N6" s="167">
        <f>I6+M6</f>
        <v>63</v>
      </c>
      <c r="O6" s="168">
        <f>N6*E6</f>
        <v>98.19767565267504</v>
      </c>
      <c r="P6" s="169">
        <f>RANK(O6,O5:O16,0)</f>
        <v>8</v>
      </c>
      <c r="Q6" s="47"/>
      <c r="U6" s="85"/>
    </row>
    <row r="7" spans="1:21" ht="15.75" customHeight="1">
      <c r="A7" s="171" t="s">
        <v>25</v>
      </c>
      <c r="B7" s="172" t="s">
        <v>57</v>
      </c>
      <c r="C7" s="24">
        <v>44.6</v>
      </c>
      <c r="D7" s="25">
        <v>2004</v>
      </c>
      <c r="E7" s="26">
        <f>10^(0.75194503*((LOG((C7/175.508)/LOG(10))*(LOG((C7/175.508)/LOG(10))))))</f>
        <v>1.8457521788047986</v>
      </c>
      <c r="F7" s="162">
        <v>43</v>
      </c>
      <c r="G7" s="173">
        <v>-46</v>
      </c>
      <c r="H7" s="173">
        <v>-46</v>
      </c>
      <c r="I7" s="28">
        <f>IF(MAX(F7:H7)&lt;0,0,MAX(F7:H7))</f>
        <v>43</v>
      </c>
      <c r="J7" s="170">
        <v>53</v>
      </c>
      <c r="K7" s="164">
        <v>55</v>
      </c>
      <c r="L7" s="163">
        <v>-58</v>
      </c>
      <c r="M7" s="28">
        <f>IF(MAX(J7:L7)&lt;0,0,MAX(J7:L7))</f>
        <v>55</v>
      </c>
      <c r="N7" s="174">
        <f>I7+M7</f>
        <v>98</v>
      </c>
      <c r="O7" s="60">
        <f>N7*E7</f>
        <v>180.88371352287027</v>
      </c>
      <c r="P7" s="169">
        <f>RANK(O7,O5:O16,0)</f>
        <v>1</v>
      </c>
      <c r="Q7" s="47"/>
      <c r="U7" s="85"/>
    </row>
    <row r="8" spans="1:21" ht="15.75" customHeight="1">
      <c r="A8" s="48" t="s">
        <v>42</v>
      </c>
      <c r="B8" s="161" t="s">
        <v>58</v>
      </c>
      <c r="C8" s="57">
        <v>45.3</v>
      </c>
      <c r="D8" s="58">
        <v>2005</v>
      </c>
      <c r="E8" s="26">
        <f>10^(0.75194503*((LOG((C8/175.508)/LOG(10))*(LOG((C8/175.508)/LOG(10))))))</f>
        <v>1.8203555973162489</v>
      </c>
      <c r="F8" s="162">
        <v>34</v>
      </c>
      <c r="G8" s="163">
        <v>-37</v>
      </c>
      <c r="H8" s="164">
        <v>37</v>
      </c>
      <c r="I8" s="38">
        <f>IF(MAX(F8:H8)&lt;0,0,MAX(F8:H8))</f>
        <v>37</v>
      </c>
      <c r="J8" s="165">
        <v>43</v>
      </c>
      <c r="K8" s="166">
        <v>46</v>
      </c>
      <c r="L8" s="166">
        <v>49</v>
      </c>
      <c r="M8" s="38">
        <f>IF(MAX(J8:L8)&lt;0,0,MAX(J8:L8))</f>
        <v>49</v>
      </c>
      <c r="N8" s="167">
        <f>I8+M8</f>
        <v>86</v>
      </c>
      <c r="O8" s="168">
        <f>N8*E8</f>
        <v>156.5505813691974</v>
      </c>
      <c r="P8" s="169">
        <f>RANK(O8,O5:O16,0)</f>
        <v>3</v>
      </c>
      <c r="Q8" s="47"/>
      <c r="U8" s="85"/>
    </row>
    <row r="9" spans="1:21" ht="15.75" customHeight="1">
      <c r="A9" s="48" t="s">
        <v>17</v>
      </c>
      <c r="B9" s="161" t="s">
        <v>58</v>
      </c>
      <c r="C9" s="35">
        <v>61.2</v>
      </c>
      <c r="D9" s="36">
        <v>2004</v>
      </c>
      <c r="E9" s="26">
        <f>10^(0.75194503*((LOG((C9/175.508)/LOG(10))*(LOG((C9/175.508)/LOG(10))))))</f>
        <v>1.4368720533022141</v>
      </c>
      <c r="F9" s="162">
        <v>46</v>
      </c>
      <c r="G9" s="164">
        <v>49</v>
      </c>
      <c r="H9" s="164">
        <v>51</v>
      </c>
      <c r="I9" s="38">
        <f>IF(MAX(F9:H9)&lt;0,0,MAX(F9:H9))</f>
        <v>51</v>
      </c>
      <c r="J9" s="165">
        <v>58</v>
      </c>
      <c r="K9" s="166">
        <v>63</v>
      </c>
      <c r="L9" s="166">
        <v>65</v>
      </c>
      <c r="M9" s="38">
        <f>IF(MAX(J9:L9)&lt;0,0,MAX(J9:L9))</f>
        <v>65</v>
      </c>
      <c r="N9" s="167">
        <f>I9+M9</f>
        <v>116</v>
      </c>
      <c r="O9" s="168">
        <f>N9*E9</f>
        <v>166.67715818305683</v>
      </c>
      <c r="P9" s="169">
        <f>RANK(O9,O5:O16,0)</f>
        <v>2</v>
      </c>
      <c r="Q9" s="47"/>
      <c r="U9" s="85"/>
    </row>
    <row r="10" spans="1:21" ht="15.75" customHeight="1">
      <c r="A10" s="175" t="s">
        <v>37</v>
      </c>
      <c r="B10" s="172" t="s">
        <v>59</v>
      </c>
      <c r="C10" s="82">
        <v>79</v>
      </c>
      <c r="D10" s="83">
        <v>2005</v>
      </c>
      <c r="E10" s="26">
        <f>10^(0.75194503*((LOG((C10/175.508)/LOG(10))*(LOG((C10/175.508)/LOG(10))))))</f>
        <v>1.2313137516442894</v>
      </c>
      <c r="F10" s="27">
        <v>-30</v>
      </c>
      <c r="G10" s="164">
        <v>30</v>
      </c>
      <c r="H10" s="164">
        <v>32</v>
      </c>
      <c r="I10" s="28">
        <f>IF(MAX(F10:H10)&lt;0,0,MAX(F10:H10))</f>
        <v>32</v>
      </c>
      <c r="J10" s="170">
        <v>35</v>
      </c>
      <c r="K10" s="164">
        <v>40</v>
      </c>
      <c r="L10" s="164">
        <v>44</v>
      </c>
      <c r="M10" s="28">
        <f>IF(MAX(J10:L10)&lt;0,0,MAX(J10:L10))</f>
        <v>44</v>
      </c>
      <c r="N10" s="174">
        <f>I10+M10</f>
        <v>76</v>
      </c>
      <c r="O10" s="60">
        <f>N10*E10</f>
        <v>93.57984512496598</v>
      </c>
      <c r="P10" s="169">
        <f>RANK(O10,O5:O16,0)</f>
        <v>10</v>
      </c>
      <c r="Q10" s="47"/>
      <c r="U10" s="85"/>
    </row>
    <row r="11" spans="1:21" ht="15.75" customHeight="1">
      <c r="A11" s="69" t="s">
        <v>29</v>
      </c>
      <c r="B11" s="161" t="s">
        <v>59</v>
      </c>
      <c r="C11" s="35">
        <v>42.2</v>
      </c>
      <c r="D11" s="36">
        <v>2004</v>
      </c>
      <c r="E11" s="26">
        <f>10^(0.75194503*((LOG((C11/175.508)/LOG(10))*(LOG((C11/175.508)/LOG(10))))))</f>
        <v>1.9413397603448734</v>
      </c>
      <c r="F11" s="37">
        <v>-28</v>
      </c>
      <c r="G11" s="164">
        <v>28</v>
      </c>
      <c r="H11" s="164">
        <v>30</v>
      </c>
      <c r="I11" s="38">
        <f>IF(MAX(F11:H11)&lt;0,0,MAX(F11:H11))</f>
        <v>30</v>
      </c>
      <c r="J11" s="165">
        <v>36</v>
      </c>
      <c r="K11" s="166">
        <v>39</v>
      </c>
      <c r="L11" s="166">
        <v>41</v>
      </c>
      <c r="M11" s="38">
        <f>IF(MAX(J11:L11)&lt;0,0,MAX(J11:L11))</f>
        <v>41</v>
      </c>
      <c r="N11" s="167">
        <f>I11+M11</f>
        <v>71</v>
      </c>
      <c r="O11" s="168">
        <f>N11*E11</f>
        <v>137.83512298448602</v>
      </c>
      <c r="P11" s="169">
        <f>RANK(O11,O5:O16,0)</f>
        <v>4</v>
      </c>
      <c r="Q11" s="47"/>
      <c r="U11" s="85"/>
    </row>
    <row r="12" spans="1:21" ht="15.75" customHeight="1">
      <c r="A12" s="69" t="s">
        <v>33</v>
      </c>
      <c r="B12" s="161" t="s">
        <v>59</v>
      </c>
      <c r="C12" s="35">
        <v>51.1</v>
      </c>
      <c r="D12" s="36">
        <v>2008</v>
      </c>
      <c r="E12" s="26">
        <f>10^(0.75194503*((LOG((C12/175.508)/LOG(10))*(LOG((C12/175.508)/LOG(10))))))</f>
        <v>1.6441099972741942</v>
      </c>
      <c r="F12" s="162">
        <v>27</v>
      </c>
      <c r="G12" s="164">
        <v>30</v>
      </c>
      <c r="H12" s="163">
        <v>-32</v>
      </c>
      <c r="I12" s="38">
        <f>IF(MAX(F12:H12)&lt;0,0,MAX(F12:H12))</f>
        <v>30</v>
      </c>
      <c r="J12" s="165">
        <v>35</v>
      </c>
      <c r="K12" s="176">
        <v>-38</v>
      </c>
      <c r="L12" s="166">
        <v>38</v>
      </c>
      <c r="M12" s="38">
        <f>IF(MAX(J12:L12)&lt;0,0,MAX(J12:L12))</f>
        <v>38</v>
      </c>
      <c r="N12" s="167">
        <f>I12+M12</f>
        <v>68</v>
      </c>
      <c r="O12" s="168">
        <f>N12*E12</f>
        <v>111.7994798146452</v>
      </c>
      <c r="P12" s="169">
        <f>RANK(O12,O5:O16,0)</f>
        <v>7</v>
      </c>
      <c r="Q12" s="47"/>
      <c r="U12" s="85"/>
    </row>
    <row r="13" spans="1:21" ht="15.75" customHeight="1">
      <c r="A13" s="177" t="s">
        <v>41</v>
      </c>
      <c r="B13" s="161" t="s">
        <v>59</v>
      </c>
      <c r="C13" s="35">
        <v>28.4</v>
      </c>
      <c r="D13" s="36">
        <v>2009</v>
      </c>
      <c r="E13" s="26">
        <f>10^(0.75194503*((LOG((C13/175.508)/LOG(10))*(LOG((C13/175.508)/LOG(10))))))</f>
        <v>2.954283946900062</v>
      </c>
      <c r="F13" s="162">
        <v>10</v>
      </c>
      <c r="G13" s="164">
        <v>12</v>
      </c>
      <c r="H13" s="164">
        <v>14</v>
      </c>
      <c r="I13" s="38">
        <f>IF(MAX(F13:H13)&lt;0,0,MAX(F13:H13))</f>
        <v>14</v>
      </c>
      <c r="J13" s="170">
        <v>15</v>
      </c>
      <c r="K13" s="164">
        <v>17</v>
      </c>
      <c r="L13" s="164">
        <v>19</v>
      </c>
      <c r="M13" s="38">
        <f>IF(MAX(J13:L13)&lt;0,0,MAX(J13:L13))</f>
        <v>19</v>
      </c>
      <c r="N13" s="167">
        <f>I13+M13</f>
        <v>33</v>
      </c>
      <c r="O13" s="168">
        <f>N13*E13</f>
        <v>97.49137024770205</v>
      </c>
      <c r="P13" s="169">
        <f>RANK(O13,O5:O16,0)</f>
        <v>9</v>
      </c>
      <c r="Q13" s="47"/>
      <c r="U13" s="85"/>
    </row>
    <row r="14" spans="1:21" ht="15.75" customHeight="1">
      <c r="A14" s="69" t="s">
        <v>60</v>
      </c>
      <c r="B14" s="161" t="s">
        <v>59</v>
      </c>
      <c r="C14" s="35">
        <v>62</v>
      </c>
      <c r="D14" s="36">
        <v>2005</v>
      </c>
      <c r="E14" s="26">
        <f>10^(0.75194503*((LOG((C14/175.508)/LOG(10))*(LOG((C14/175.508)/LOG(10))))))</f>
        <v>1.4241671430352294</v>
      </c>
      <c r="F14" s="162">
        <v>20</v>
      </c>
      <c r="G14" s="164">
        <v>23</v>
      </c>
      <c r="H14" s="164">
        <v>26</v>
      </c>
      <c r="I14" s="38">
        <f>IF(MAX(F14:H14)&lt;0,0,MAX(F14:H14))</f>
        <v>26</v>
      </c>
      <c r="J14" s="165">
        <v>25</v>
      </c>
      <c r="K14" s="166">
        <v>28</v>
      </c>
      <c r="L14" s="166">
        <v>31</v>
      </c>
      <c r="M14" s="38">
        <f>IF(MAX(J14:L14)&lt;0,0,MAX(J14:L14))</f>
        <v>31</v>
      </c>
      <c r="N14" s="167">
        <f>I14+M14</f>
        <v>57</v>
      </c>
      <c r="O14" s="168">
        <f>N14*E14</f>
        <v>81.17752715300807</v>
      </c>
      <c r="P14" s="169">
        <f>RANK(O14,O5:O16,0)</f>
        <v>12</v>
      </c>
      <c r="Q14" s="47"/>
      <c r="U14" s="85"/>
    </row>
    <row r="15" spans="1:21" ht="15.75" customHeight="1">
      <c r="A15" s="69" t="s">
        <v>61</v>
      </c>
      <c r="B15" s="161" t="s">
        <v>44</v>
      </c>
      <c r="C15" s="35">
        <v>47</v>
      </c>
      <c r="D15" s="36">
        <v>2006</v>
      </c>
      <c r="E15" s="26">
        <f>10^(0.75194503*((LOG((C15/175.508)/LOG(10))*(LOG((C15/175.508)/LOG(10))))))</f>
        <v>1.7627699899581935</v>
      </c>
      <c r="F15" s="162">
        <v>25</v>
      </c>
      <c r="G15" s="178">
        <v>27</v>
      </c>
      <c r="H15" s="164">
        <v>29</v>
      </c>
      <c r="I15" s="38">
        <f>IF(MAX(F15:H15)&lt;0,0,MAX(F15:H15))</f>
        <v>29</v>
      </c>
      <c r="J15" s="165">
        <v>40</v>
      </c>
      <c r="K15" s="166">
        <v>42</v>
      </c>
      <c r="L15" s="166">
        <v>44</v>
      </c>
      <c r="M15" s="38">
        <f>IF(MAX(J15:L15)&lt;0,0,MAX(J15:L15))</f>
        <v>44</v>
      </c>
      <c r="N15" s="167">
        <f>I15+M15</f>
        <v>73</v>
      </c>
      <c r="O15" s="168">
        <f>N15*E15</f>
        <v>128.68220926694812</v>
      </c>
      <c r="P15" s="169">
        <f>RANK(O15,O5:O16,0)</f>
        <v>5</v>
      </c>
      <c r="Q15" s="47"/>
      <c r="U15" s="85"/>
    </row>
    <row r="16" spans="1:21" ht="15.75" customHeight="1">
      <c r="A16" s="69" t="s">
        <v>62</v>
      </c>
      <c r="B16" s="161" t="s">
        <v>44</v>
      </c>
      <c r="C16" s="35">
        <v>84.2</v>
      </c>
      <c r="D16" s="36">
        <v>2004</v>
      </c>
      <c r="E16" s="26">
        <f>10^(0.75194503*((LOG((C16/175.508)/LOG(10))*(LOG((C16/175.508)/LOG(10))))))</f>
        <v>1.1926455680858805</v>
      </c>
      <c r="F16" s="162">
        <v>44</v>
      </c>
      <c r="G16" s="163">
        <v>-46</v>
      </c>
      <c r="H16" s="164">
        <v>46</v>
      </c>
      <c r="I16" s="38">
        <f>IF(MAX(F16:H16)&lt;0,0,MAX(F16:H16))</f>
        <v>46</v>
      </c>
      <c r="J16" s="170">
        <v>55</v>
      </c>
      <c r="K16" s="164">
        <v>57</v>
      </c>
      <c r="L16" s="164">
        <v>60</v>
      </c>
      <c r="M16" s="38">
        <f>IF(MAX(J16:L16)&lt;0,0,MAX(J16:L16))</f>
        <v>60</v>
      </c>
      <c r="N16" s="167">
        <f>I16+M16</f>
        <v>106</v>
      </c>
      <c r="O16" s="168">
        <f>N16*E16</f>
        <v>126.42043021710333</v>
      </c>
      <c r="P16" s="169">
        <f>RANK(O16,O5:O16,0)</f>
        <v>6</v>
      </c>
      <c r="Q16" s="47"/>
      <c r="U16" s="85"/>
    </row>
    <row r="17" spans="1:21" ht="18.75" customHeight="1">
      <c r="A17" s="3" t="s">
        <v>63</v>
      </c>
      <c r="B17" s="3"/>
      <c r="C17" s="3"/>
      <c r="D17" s="3"/>
      <c r="E17" s="3"/>
      <c r="F17" s="150" t="s">
        <v>2</v>
      </c>
      <c r="G17" s="150"/>
      <c r="H17" s="150"/>
      <c r="I17" s="150"/>
      <c r="J17" s="150" t="s">
        <v>3</v>
      </c>
      <c r="K17" s="150"/>
      <c r="L17" s="150"/>
      <c r="M17" s="150"/>
      <c r="N17" s="6"/>
      <c r="O17" s="6"/>
      <c r="P17" s="6"/>
      <c r="Q17" s="47"/>
      <c r="U17" s="85"/>
    </row>
    <row r="18" spans="1:21" ht="15.75" customHeight="1">
      <c r="A18" s="151" t="s">
        <v>4</v>
      </c>
      <c r="B18" s="152" t="s">
        <v>55</v>
      </c>
      <c r="C18" s="153" t="s">
        <v>5</v>
      </c>
      <c r="D18" s="153" t="s">
        <v>6</v>
      </c>
      <c r="E18" s="154" t="s">
        <v>7</v>
      </c>
      <c r="F18" s="155" t="s">
        <v>8</v>
      </c>
      <c r="G18" s="156" t="s">
        <v>9</v>
      </c>
      <c r="H18" s="156" t="s">
        <v>10</v>
      </c>
      <c r="I18" s="157" t="s">
        <v>2</v>
      </c>
      <c r="J18" s="158" t="s">
        <v>8</v>
      </c>
      <c r="K18" s="156" t="s">
        <v>9</v>
      </c>
      <c r="L18" s="156" t="s">
        <v>10</v>
      </c>
      <c r="M18" s="157" t="s">
        <v>11</v>
      </c>
      <c r="N18" s="159" t="s">
        <v>12</v>
      </c>
      <c r="O18" s="152" t="s">
        <v>13</v>
      </c>
      <c r="P18" s="160" t="s">
        <v>15</v>
      </c>
      <c r="Q18" s="47"/>
      <c r="U18" s="85"/>
    </row>
    <row r="19" spans="1:21" ht="15.75" customHeight="1">
      <c r="A19" s="48" t="s">
        <v>64</v>
      </c>
      <c r="B19" s="161" t="s">
        <v>20</v>
      </c>
      <c r="C19" s="57">
        <v>64.1</v>
      </c>
      <c r="D19" s="58">
        <v>2003</v>
      </c>
      <c r="E19" s="26">
        <f>10^(0.75194503*((LOG((C19/175.508)/LOG(10))*(LOG((C19/175.508)/LOG(10))))))</f>
        <v>1.3927936313582718</v>
      </c>
      <c r="F19" s="162">
        <v>38</v>
      </c>
      <c r="G19" s="164">
        <v>42</v>
      </c>
      <c r="H19" s="163">
        <v>-45</v>
      </c>
      <c r="I19" s="38">
        <f>IF(MAX(F19:H19)&lt;0,0,MAX(F19:H19))</f>
        <v>42</v>
      </c>
      <c r="J19" s="165">
        <v>50</v>
      </c>
      <c r="K19" s="166">
        <v>54</v>
      </c>
      <c r="L19" s="176">
        <v>-56</v>
      </c>
      <c r="M19" s="38">
        <f>IF(MAX(J19:L19)&lt;0,0,MAX(J19:L19))</f>
        <v>54</v>
      </c>
      <c r="N19" s="167">
        <f>I19+M19</f>
        <v>96</v>
      </c>
      <c r="O19" s="168">
        <f>N19*E19</f>
        <v>133.7081886103941</v>
      </c>
      <c r="P19" s="169">
        <f>RANK(O19,O19:O28,0)</f>
        <v>9</v>
      </c>
      <c r="Q19" s="47"/>
      <c r="U19" s="85"/>
    </row>
    <row r="20" spans="1:21" ht="15.75" customHeight="1">
      <c r="A20" s="117" t="s">
        <v>22</v>
      </c>
      <c r="B20" s="172" t="s">
        <v>20</v>
      </c>
      <c r="C20" s="24">
        <v>57.3</v>
      </c>
      <c r="D20" s="25">
        <v>2003</v>
      </c>
      <c r="E20" s="26">
        <f>10^(0.75194503*((LOG((C20/175.508)/LOG(10))*(LOG((C20/175.508)/LOG(10))))))</f>
        <v>1.5056028418135978</v>
      </c>
      <c r="F20" s="162">
        <v>56</v>
      </c>
      <c r="G20" s="164">
        <v>59</v>
      </c>
      <c r="H20" s="164">
        <v>62</v>
      </c>
      <c r="I20" s="38">
        <f>IF(MAX(F20:H20)&lt;0,0,MAX(F20:H20))</f>
        <v>62</v>
      </c>
      <c r="J20" s="170">
        <v>70</v>
      </c>
      <c r="K20" s="164">
        <v>74</v>
      </c>
      <c r="L20" s="164">
        <v>76</v>
      </c>
      <c r="M20" s="38">
        <f>IF(MAX(J20:L20)&lt;0,0,MAX(J20:L20))</f>
        <v>76</v>
      </c>
      <c r="N20" s="167">
        <f>I20+M20</f>
        <v>138</v>
      </c>
      <c r="O20" s="168">
        <f>N20*E20</f>
        <v>207.7731921702765</v>
      </c>
      <c r="P20" s="169">
        <f>RANK(O20,O19:O28,0)</f>
        <v>3</v>
      </c>
      <c r="Q20" s="47"/>
      <c r="U20" s="85"/>
    </row>
    <row r="21" spans="1:21" ht="15.75" customHeight="1">
      <c r="A21" s="117" t="s">
        <v>23</v>
      </c>
      <c r="B21" s="172" t="s">
        <v>20</v>
      </c>
      <c r="C21" s="24">
        <v>81.2</v>
      </c>
      <c r="D21" s="25">
        <v>2003</v>
      </c>
      <c r="E21" s="26">
        <f>10^(0.75194503*((LOG((C21/175.508)/LOG(10))*(LOG((C21/175.508)/LOG(10))))))</f>
        <v>1.2141058173764747</v>
      </c>
      <c r="F21" s="162">
        <v>56</v>
      </c>
      <c r="G21" s="164">
        <v>59</v>
      </c>
      <c r="H21" s="164">
        <v>62</v>
      </c>
      <c r="I21" s="38">
        <f>IF(MAX(F21:H21)&lt;0,0,MAX(F21:H21))</f>
        <v>62</v>
      </c>
      <c r="J21" s="170">
        <v>70</v>
      </c>
      <c r="K21" s="163">
        <v>-74</v>
      </c>
      <c r="L21" s="164">
        <v>74</v>
      </c>
      <c r="M21" s="38">
        <f>IF(MAX(J21:L21)&lt;0,0,MAX(J21:L21))</f>
        <v>74</v>
      </c>
      <c r="N21" s="167">
        <f>I21+M21</f>
        <v>136</v>
      </c>
      <c r="O21" s="168">
        <f>N21*E21</f>
        <v>165.11839116320056</v>
      </c>
      <c r="P21" s="169">
        <f>RANK(O21,O19:O28,0)</f>
        <v>5</v>
      </c>
      <c r="Q21" s="47"/>
      <c r="U21" s="85"/>
    </row>
    <row r="22" spans="1:21" ht="15.75" customHeight="1">
      <c r="A22" s="117" t="s">
        <v>50</v>
      </c>
      <c r="B22" s="172" t="s">
        <v>56</v>
      </c>
      <c r="C22" s="24">
        <v>60.9</v>
      </c>
      <c r="D22" s="25">
        <v>2003</v>
      </c>
      <c r="E22" s="26">
        <f>10^(0.75194503*((LOG((C22/175.508)/LOG(10))*(LOG((C22/175.508)/LOG(10))))))</f>
        <v>1.441750176419368</v>
      </c>
      <c r="F22" s="162">
        <v>53</v>
      </c>
      <c r="G22" s="164">
        <v>57</v>
      </c>
      <c r="H22" s="163">
        <v>-60</v>
      </c>
      <c r="I22" s="38">
        <f>IF(MAX(F22:H22)&lt;0,0,MAX(F22:H22))</f>
        <v>57</v>
      </c>
      <c r="J22" s="170">
        <v>67</v>
      </c>
      <c r="K22" s="164">
        <v>71</v>
      </c>
      <c r="L22" s="164">
        <v>74</v>
      </c>
      <c r="M22" s="38">
        <f>IF(MAX(J22:L22)&lt;0,0,MAX(J22:L22))</f>
        <v>74</v>
      </c>
      <c r="N22" s="167">
        <f>I22+M22</f>
        <v>131</v>
      </c>
      <c r="O22" s="168">
        <f>N22*E22</f>
        <v>188.86927311093723</v>
      </c>
      <c r="P22" s="169">
        <f>RANK(O22,O19:O28,0)</f>
        <v>4</v>
      </c>
      <c r="Q22" s="47"/>
      <c r="U22" s="85"/>
    </row>
    <row r="23" spans="1:21" ht="15.75" customHeight="1">
      <c r="A23" s="117" t="s">
        <v>26</v>
      </c>
      <c r="B23" s="172" t="s">
        <v>57</v>
      </c>
      <c r="C23" s="24">
        <v>41.2</v>
      </c>
      <c r="D23" s="25">
        <v>2004</v>
      </c>
      <c r="E23" s="26">
        <f>10^(0.75194503*((LOG((C23/175.508)/LOG(10))*(LOG((C23/175.508)/LOG(10))))))</f>
        <v>1.9855393563624413</v>
      </c>
      <c r="F23" s="162">
        <v>45</v>
      </c>
      <c r="G23" s="164">
        <v>49</v>
      </c>
      <c r="H23" s="163" t="s">
        <v>65</v>
      </c>
      <c r="I23" s="38">
        <f>IF(MAX(F23:H23)&lt;0,0,MAX(F23:H23))</f>
        <v>49</v>
      </c>
      <c r="J23" s="170">
        <v>60</v>
      </c>
      <c r="K23" s="164">
        <v>65</v>
      </c>
      <c r="L23" s="163" t="s">
        <v>65</v>
      </c>
      <c r="M23" s="38">
        <f>IF(MAX(J23:L23)&lt;0,0,MAX(J23:L23))</f>
        <v>65</v>
      </c>
      <c r="N23" s="167">
        <f>I23+M23</f>
        <v>114</v>
      </c>
      <c r="O23" s="168">
        <f>N23*E23</f>
        <v>226.3514866253183</v>
      </c>
      <c r="P23" s="169">
        <f>RANK(O23,O19:O28,0)</f>
        <v>2</v>
      </c>
      <c r="Q23" s="47"/>
      <c r="U23" s="85"/>
    </row>
    <row r="24" spans="1:21" ht="15.75" customHeight="1">
      <c r="A24" s="117" t="s">
        <v>18</v>
      </c>
      <c r="B24" s="172" t="s">
        <v>58</v>
      </c>
      <c r="C24" s="24">
        <v>78</v>
      </c>
      <c r="D24" s="25">
        <v>2002</v>
      </c>
      <c r="E24" s="26">
        <f>10^(0.75194503*((LOG((C24/175.508)/LOG(10))*(LOG((C24/175.508)/LOG(10))))))</f>
        <v>1.2395844708627881</v>
      </c>
      <c r="F24" s="162">
        <v>88</v>
      </c>
      <c r="G24" s="163">
        <v>-93</v>
      </c>
      <c r="H24" s="163">
        <v>-93</v>
      </c>
      <c r="I24" s="38">
        <f>IF(MAX(F24:H24)&lt;0,0,MAX(F24:H24))</f>
        <v>88</v>
      </c>
      <c r="J24" s="170">
        <v>103</v>
      </c>
      <c r="K24" s="164">
        <v>108</v>
      </c>
      <c r="L24" s="163" t="s">
        <v>65</v>
      </c>
      <c r="M24" s="38">
        <f>IF(MAX(J24:L24)&lt;0,0,MAX(J24:L24))</f>
        <v>108</v>
      </c>
      <c r="N24" s="167">
        <f>I24+M24</f>
        <v>196</v>
      </c>
      <c r="O24" s="168">
        <f>N24*E24</f>
        <v>242.95855628910647</v>
      </c>
      <c r="P24" s="169">
        <f>RANK(O24,O19:O28,0)</f>
        <v>1</v>
      </c>
      <c r="Q24" s="47"/>
      <c r="U24" s="85"/>
    </row>
    <row r="25" spans="1:21" ht="15.75" customHeight="1">
      <c r="A25" s="48" t="s">
        <v>34</v>
      </c>
      <c r="B25" s="161" t="s">
        <v>59</v>
      </c>
      <c r="C25" s="57">
        <v>56.6</v>
      </c>
      <c r="D25" s="58">
        <v>2003</v>
      </c>
      <c r="E25" s="26">
        <f>10^(0.75194503*((LOG((C25/175.508)/LOG(10))*(LOG((C25/175.508)/LOG(10))))))</f>
        <v>1.5192688347166954</v>
      </c>
      <c r="F25" s="162">
        <v>30</v>
      </c>
      <c r="G25" s="164">
        <v>34</v>
      </c>
      <c r="H25" s="164">
        <v>39</v>
      </c>
      <c r="I25" s="38">
        <f>IF(MAX(F25:H25)&lt;0,0,MAX(F25:H25))</f>
        <v>39</v>
      </c>
      <c r="J25" s="165">
        <v>40</v>
      </c>
      <c r="K25" s="166">
        <v>46</v>
      </c>
      <c r="L25" s="176">
        <v>-52</v>
      </c>
      <c r="M25" s="38">
        <f>IF(MAX(J25:L25)&lt;0,0,MAX(J25:L25))</f>
        <v>46</v>
      </c>
      <c r="N25" s="167">
        <f>I25+M25</f>
        <v>85</v>
      </c>
      <c r="O25" s="168">
        <f>N25*E25</f>
        <v>129.1378509509191</v>
      </c>
      <c r="P25" s="169">
        <f>RANK(O25,O19:O28,0)</f>
        <v>10</v>
      </c>
      <c r="Q25" s="47"/>
      <c r="U25" s="85"/>
    </row>
    <row r="26" spans="1:21" ht="15.75" customHeight="1">
      <c r="A26" s="23" t="s">
        <v>30</v>
      </c>
      <c r="B26" s="172" t="s">
        <v>59</v>
      </c>
      <c r="C26" s="82">
        <v>67.5</v>
      </c>
      <c r="D26" s="83">
        <v>2002</v>
      </c>
      <c r="E26" s="26">
        <f>10^(0.75194503*((LOG((C26/175.508)/LOG(10))*(LOG((C26/175.508)/LOG(10))))))</f>
        <v>1.3474090318631888</v>
      </c>
      <c r="F26" s="162">
        <v>45</v>
      </c>
      <c r="G26" s="163">
        <v>-50</v>
      </c>
      <c r="H26" s="163">
        <v>-50</v>
      </c>
      <c r="I26" s="38">
        <f>IF(MAX(F26:H26)&lt;0,0,MAX(F26:H26))</f>
        <v>45</v>
      </c>
      <c r="J26" s="165">
        <v>60</v>
      </c>
      <c r="K26" s="166">
        <v>67</v>
      </c>
      <c r="L26" s="166">
        <v>72</v>
      </c>
      <c r="M26" s="38">
        <f>IF(MAX(J26:L26)&lt;0,0,MAX(J26:L26))</f>
        <v>72</v>
      </c>
      <c r="N26" s="167">
        <f>I26+M26</f>
        <v>117</v>
      </c>
      <c r="O26" s="60">
        <f>N26*E26</f>
        <v>157.64685672799308</v>
      </c>
      <c r="P26" s="169">
        <f>RANK(O26,O19:O28,0)</f>
        <v>8</v>
      </c>
      <c r="Q26" s="47"/>
      <c r="U26" s="85"/>
    </row>
    <row r="27" spans="1:21" ht="15.75" customHeight="1">
      <c r="A27" s="34" t="s">
        <v>38</v>
      </c>
      <c r="B27" s="161" t="s">
        <v>59</v>
      </c>
      <c r="C27" s="35">
        <v>61.1</v>
      </c>
      <c r="D27" s="36">
        <v>2002</v>
      </c>
      <c r="E27" s="26">
        <f>10^(0.75194503*((LOG((C27/175.508)/LOG(10))*(LOG((C27/175.508)/LOG(10))))))</f>
        <v>1.4384910784560256</v>
      </c>
      <c r="F27" s="162">
        <v>45</v>
      </c>
      <c r="G27" s="164">
        <v>50</v>
      </c>
      <c r="H27" s="163">
        <v>-55</v>
      </c>
      <c r="I27" s="38">
        <f>IF(MAX(F27:H27)&lt;0,0,MAX(F27:H27))</f>
        <v>50</v>
      </c>
      <c r="J27" s="170">
        <v>50</v>
      </c>
      <c r="K27" s="164">
        <v>56</v>
      </c>
      <c r="L27" s="164">
        <v>62</v>
      </c>
      <c r="M27" s="38">
        <f>IF(MAX(J27:L27)&lt;0,0,MAX(J27:L27))</f>
        <v>62</v>
      </c>
      <c r="N27" s="167">
        <f>I27+M27</f>
        <v>112</v>
      </c>
      <c r="O27" s="168">
        <f>N27*E27</f>
        <v>161.1110007870749</v>
      </c>
      <c r="P27" s="169">
        <f>RANK(O27,O19:O28,0)</f>
        <v>6</v>
      </c>
      <c r="Q27" s="47"/>
      <c r="U27" s="85"/>
    </row>
    <row r="28" spans="1:21" ht="15.75" customHeight="1">
      <c r="A28" s="179" t="s">
        <v>47</v>
      </c>
      <c r="B28" s="172" t="s">
        <v>44</v>
      </c>
      <c r="C28" s="82">
        <v>92.9</v>
      </c>
      <c r="D28" s="83">
        <v>2003</v>
      </c>
      <c r="E28" s="26">
        <f>10^(0.75194503*((LOG((C28/175.508)/LOG(10))*(LOG((C28/175.508)/LOG(10))))))</f>
        <v>1.1412924495932515</v>
      </c>
      <c r="F28" s="162">
        <v>55</v>
      </c>
      <c r="G28" s="164">
        <v>57</v>
      </c>
      <c r="H28" s="164">
        <v>61</v>
      </c>
      <c r="I28" s="38">
        <f>IF(MAX(F28:H28)&lt;0,0,MAX(F28:H28))</f>
        <v>61</v>
      </c>
      <c r="J28" s="170">
        <v>75</v>
      </c>
      <c r="K28" s="164">
        <v>77</v>
      </c>
      <c r="L28" s="164">
        <v>79</v>
      </c>
      <c r="M28" s="38">
        <f>IF(MAX(J28:L28)&lt;0,0,MAX(J28:L28))</f>
        <v>79</v>
      </c>
      <c r="N28" s="174">
        <f>I28+M28</f>
        <v>140</v>
      </c>
      <c r="O28" s="60">
        <f>N28*E28</f>
        <v>159.7809429430552</v>
      </c>
      <c r="P28" s="169">
        <f>RANK(O28,O19:O28,0)</f>
        <v>7</v>
      </c>
      <c r="Q28" s="47"/>
      <c r="U28" s="85"/>
    </row>
    <row r="29" spans="1:21" ht="18.75" customHeight="1">
      <c r="A29" s="3" t="s">
        <v>66</v>
      </c>
      <c r="B29" s="3"/>
      <c r="C29" s="3"/>
      <c r="D29" s="3"/>
      <c r="E29" s="3"/>
      <c r="F29" s="180" t="s">
        <v>2</v>
      </c>
      <c r="G29" s="180"/>
      <c r="H29" s="180"/>
      <c r="I29" s="180"/>
      <c r="J29" s="180" t="s">
        <v>3</v>
      </c>
      <c r="K29" s="180"/>
      <c r="L29" s="180"/>
      <c r="M29" s="180"/>
      <c r="N29" s="6"/>
      <c r="O29" s="6"/>
      <c r="P29" s="6"/>
      <c r="Q29" s="47"/>
      <c r="U29" s="85"/>
    </row>
    <row r="30" spans="1:21" ht="15.75" customHeight="1">
      <c r="A30" s="151" t="s">
        <v>4</v>
      </c>
      <c r="B30" s="152" t="s">
        <v>55</v>
      </c>
      <c r="C30" s="153" t="s">
        <v>5</v>
      </c>
      <c r="D30" s="153" t="s">
        <v>6</v>
      </c>
      <c r="E30" s="154" t="s">
        <v>7</v>
      </c>
      <c r="F30" s="181" t="s">
        <v>8</v>
      </c>
      <c r="G30" s="182" t="s">
        <v>9</v>
      </c>
      <c r="H30" s="182" t="s">
        <v>10</v>
      </c>
      <c r="I30" s="183" t="s">
        <v>2</v>
      </c>
      <c r="J30" s="184" t="s">
        <v>8</v>
      </c>
      <c r="K30" s="182" t="s">
        <v>9</v>
      </c>
      <c r="L30" s="182" t="s">
        <v>10</v>
      </c>
      <c r="M30" s="183" t="s">
        <v>11</v>
      </c>
      <c r="N30" s="159" t="s">
        <v>12</v>
      </c>
      <c r="O30" s="152" t="s">
        <v>13</v>
      </c>
      <c r="P30" s="160" t="s">
        <v>15</v>
      </c>
      <c r="Q30" s="47"/>
      <c r="U30" s="85"/>
    </row>
    <row r="31" spans="1:21" ht="15.75" customHeight="1">
      <c r="A31" s="185" t="s">
        <v>67</v>
      </c>
      <c r="B31" s="186" t="s">
        <v>59</v>
      </c>
      <c r="C31" s="187">
        <v>59.9</v>
      </c>
      <c r="D31" s="188">
        <v>2001</v>
      </c>
      <c r="E31" s="189">
        <f>10^(0.75194503*((LOG((C31/175.508)/LOG(10))*(LOG((C31/175.508)/LOG(10))))))</f>
        <v>1.4584774468233241</v>
      </c>
      <c r="F31" s="190">
        <v>25</v>
      </c>
      <c r="G31" s="191">
        <v>30</v>
      </c>
      <c r="H31" s="191">
        <v>35</v>
      </c>
      <c r="I31" s="38">
        <f>IF(MAX(F31:H31)&lt;0,0,MAX(F31:H31))</f>
        <v>35</v>
      </c>
      <c r="J31" s="192">
        <v>38</v>
      </c>
      <c r="K31" s="191">
        <v>43</v>
      </c>
      <c r="L31" s="193">
        <v>-46</v>
      </c>
      <c r="M31" s="194">
        <f>IF(MAX(J31:L31)&lt;0,0,MAX(J31:L31))</f>
        <v>43</v>
      </c>
      <c r="N31" s="174">
        <f>I31+M31</f>
        <v>78</v>
      </c>
      <c r="O31" s="195">
        <f>N31*E31</f>
        <v>113.76124085221929</v>
      </c>
      <c r="P31" s="196">
        <f>RANK(O31,O31:O41,0)</f>
        <v>11</v>
      </c>
      <c r="Q31" s="47"/>
      <c r="U31" s="85"/>
    </row>
    <row r="32" spans="1:21" ht="15.75" customHeight="1">
      <c r="A32" s="61" t="s">
        <v>51</v>
      </c>
      <c r="B32" s="172" t="s">
        <v>56</v>
      </c>
      <c r="C32" s="62">
        <v>69.1</v>
      </c>
      <c r="D32" s="63">
        <v>2001</v>
      </c>
      <c r="E32" s="26">
        <f>10^(0.75194503*((LOG((C32/175.508)/LOG(10))*(LOG((C32/175.508)/LOG(10))))))</f>
        <v>1.3280899377895181</v>
      </c>
      <c r="F32" s="190">
        <v>80</v>
      </c>
      <c r="G32" s="193">
        <v>-85</v>
      </c>
      <c r="H32" s="191">
        <v>85</v>
      </c>
      <c r="I32" s="38">
        <f>IF(MAX(F32:H32)&lt;0,0,MAX(F32:H32))</f>
        <v>85</v>
      </c>
      <c r="J32" s="192">
        <v>107</v>
      </c>
      <c r="K32" s="191">
        <v>110</v>
      </c>
      <c r="L32" s="193">
        <v>-113</v>
      </c>
      <c r="M32" s="194">
        <f>IF(MAX(J32:L32)&lt;0,0,MAX(J32:L32))</f>
        <v>110</v>
      </c>
      <c r="N32" s="174">
        <f>I32+M32</f>
        <v>195</v>
      </c>
      <c r="O32" s="60">
        <f>N32*E32</f>
        <v>258.977537868956</v>
      </c>
      <c r="P32" s="197">
        <f>RANK(O32,O31:O41,0)</f>
        <v>7</v>
      </c>
      <c r="Q32" s="47"/>
      <c r="U32" s="85"/>
    </row>
    <row r="33" spans="1:21" ht="15.75" customHeight="1">
      <c r="A33" s="44" t="s">
        <v>27</v>
      </c>
      <c r="B33" s="172" t="s">
        <v>57</v>
      </c>
      <c r="C33" s="24">
        <v>66.3</v>
      </c>
      <c r="D33" s="25">
        <v>2001</v>
      </c>
      <c r="E33" s="26">
        <f>10^(0.75194503*((LOG((C33/175.508)/LOG(10))*(LOG((C33/175.508)/LOG(10))))))</f>
        <v>1.3627211968832966</v>
      </c>
      <c r="F33" s="162">
        <v>84</v>
      </c>
      <c r="G33" s="164">
        <v>91</v>
      </c>
      <c r="H33" s="164">
        <v>94</v>
      </c>
      <c r="I33" s="38">
        <f>IF(MAX(F33:H33)&lt;0,0,MAX(F33:H33))</f>
        <v>94</v>
      </c>
      <c r="J33" s="170">
        <v>115</v>
      </c>
      <c r="K33" s="163">
        <v>-120</v>
      </c>
      <c r="L33" s="163">
        <v>-120</v>
      </c>
      <c r="M33" s="38">
        <f>IF(MAX(J33:L33)&lt;0,0,MAX(J33:L33))</f>
        <v>115</v>
      </c>
      <c r="N33" s="174">
        <f>I33+M33</f>
        <v>209</v>
      </c>
      <c r="O33" s="60">
        <f>N33*E33</f>
        <v>284.808730148609</v>
      </c>
      <c r="P33" s="197">
        <f>RANK(O33,O31:O41,0)</f>
        <v>3</v>
      </c>
      <c r="Q33" s="47"/>
      <c r="U33" s="85"/>
    </row>
    <row r="34" spans="1:21" ht="15.75" customHeight="1">
      <c r="A34" s="44" t="s">
        <v>19</v>
      </c>
      <c r="B34" s="172" t="s">
        <v>58</v>
      </c>
      <c r="C34" s="24">
        <v>87.2</v>
      </c>
      <c r="D34" s="25">
        <v>1997</v>
      </c>
      <c r="E34" s="26">
        <f>10^(0.75194503*((LOG((C34/175.508)/LOG(10))*(LOG((C34/175.508)/LOG(10))))))</f>
        <v>1.1732522766710998</v>
      </c>
      <c r="F34" s="162">
        <v>115</v>
      </c>
      <c r="G34" s="163">
        <v>-123</v>
      </c>
      <c r="H34" s="164">
        <v>125</v>
      </c>
      <c r="I34" s="38">
        <f>IF(MAX(F34:H34)&lt;0,0,MAX(F34:H34))</f>
        <v>125</v>
      </c>
      <c r="J34" s="170">
        <v>145</v>
      </c>
      <c r="K34" s="164">
        <v>155</v>
      </c>
      <c r="L34" s="164">
        <v>162</v>
      </c>
      <c r="M34" s="38">
        <f>IF(MAX(J34:L34)&lt;0,0,MAX(J34:L34))</f>
        <v>162</v>
      </c>
      <c r="N34" s="174">
        <f>I34+M34</f>
        <v>287</v>
      </c>
      <c r="O34" s="60">
        <f>N34*E34</f>
        <v>336.7234034046056</v>
      </c>
      <c r="P34" s="197">
        <f>RANK(O34,O31:O41,0)</f>
        <v>2</v>
      </c>
      <c r="Q34" s="47"/>
      <c r="U34" s="85"/>
    </row>
    <row r="35" spans="1:21" ht="15.75" customHeight="1">
      <c r="A35" s="44" t="s">
        <v>68</v>
      </c>
      <c r="B35" s="172" t="s">
        <v>58</v>
      </c>
      <c r="C35" s="24">
        <v>82.9</v>
      </c>
      <c r="D35" s="25">
        <v>2000</v>
      </c>
      <c r="E35" s="26">
        <f>10^(0.75194503*((LOG((C35/175.508)/LOG(10))*(LOG((C35/175.508)/LOG(10))))))</f>
        <v>1.2016762015138156</v>
      </c>
      <c r="F35" s="162">
        <v>80</v>
      </c>
      <c r="G35" s="164">
        <v>85</v>
      </c>
      <c r="H35" s="163">
        <v>-90</v>
      </c>
      <c r="I35" s="38">
        <f>IF(MAX(F35:H35)&lt;0,0,MAX(F35:H35))</f>
        <v>85</v>
      </c>
      <c r="J35" s="170">
        <v>110</v>
      </c>
      <c r="K35" s="164">
        <v>115</v>
      </c>
      <c r="L35" s="163">
        <v>-118</v>
      </c>
      <c r="M35" s="38">
        <f>IF(MAX(J35:L35)&lt;0,0,MAX(J35:L35))</f>
        <v>115</v>
      </c>
      <c r="N35" s="174">
        <f>I35+M35</f>
        <v>200</v>
      </c>
      <c r="O35" s="60">
        <f>N35*E35</f>
        <v>240.3352403027631</v>
      </c>
      <c r="P35" s="197">
        <f>RANK(O35,O31:O41,0)</f>
        <v>8</v>
      </c>
      <c r="Q35" s="47"/>
      <c r="U35" s="85"/>
    </row>
    <row r="36" spans="1:21" ht="15.75" customHeight="1">
      <c r="A36" s="44" t="s">
        <v>69</v>
      </c>
      <c r="B36" s="172" t="s">
        <v>58</v>
      </c>
      <c r="C36" s="24">
        <v>79.1</v>
      </c>
      <c r="D36" s="25">
        <v>1999</v>
      </c>
      <c r="E36" s="26">
        <f>10^(0.75194503*((LOG((C36/175.508)/LOG(10))*(LOG((C36/175.508)/LOG(10))))))</f>
        <v>1.2305025820050322</v>
      </c>
      <c r="F36" s="162">
        <v>80</v>
      </c>
      <c r="G36" s="164">
        <v>85</v>
      </c>
      <c r="H36" s="163">
        <v>-90</v>
      </c>
      <c r="I36" s="38">
        <f>IF(MAX(F36:H36)&lt;0,0,MAX(F36:H36))</f>
        <v>85</v>
      </c>
      <c r="J36" s="170">
        <v>100</v>
      </c>
      <c r="K36" s="164">
        <v>105</v>
      </c>
      <c r="L36" s="163">
        <v>-108</v>
      </c>
      <c r="M36" s="38">
        <f>IF(MAX(J36:L36)&lt;0,0,MAX(J36:L36))</f>
        <v>105</v>
      </c>
      <c r="N36" s="174">
        <f>I36+M36</f>
        <v>190</v>
      </c>
      <c r="O36" s="60">
        <f>N36*E36</f>
        <v>233.7954905809561</v>
      </c>
      <c r="P36" s="197">
        <f>RANK(O36,O31:O41,0)</f>
        <v>9</v>
      </c>
      <c r="Q36" s="47"/>
      <c r="U36" s="85"/>
    </row>
    <row r="37" spans="1:21" ht="15.75" customHeight="1">
      <c r="A37" s="198" t="s">
        <v>70</v>
      </c>
      <c r="B37" s="186" t="s">
        <v>58</v>
      </c>
      <c r="C37" s="199">
        <v>82.9</v>
      </c>
      <c r="D37" s="200">
        <v>2000</v>
      </c>
      <c r="E37" s="189">
        <f>10^(0.75194503*((LOG((C37/175.508)/LOG(10))*(LOG((C37/175.508)/LOG(10))))))</f>
        <v>1.2016762015138156</v>
      </c>
      <c r="F37" s="162">
        <v>73</v>
      </c>
      <c r="G37" s="163">
        <v>-77</v>
      </c>
      <c r="H37" s="163">
        <v>-80</v>
      </c>
      <c r="I37" s="38">
        <f>IF(MAX(F37:H37)&lt;0,0,MAX(F37:H37))</f>
        <v>73</v>
      </c>
      <c r="J37" s="170">
        <v>90</v>
      </c>
      <c r="K37" s="164">
        <v>96</v>
      </c>
      <c r="L37" s="163">
        <v>-100</v>
      </c>
      <c r="M37" s="38">
        <f>IF(MAX(J37:L37)&lt;0,0,MAX(J37:L37))</f>
        <v>96</v>
      </c>
      <c r="N37" s="174">
        <f>I37+M37</f>
        <v>169</v>
      </c>
      <c r="O37" s="60">
        <f>N37*E37</f>
        <v>203.08327805583482</v>
      </c>
      <c r="P37" s="197">
        <f>RANK(O37,O31:O41,0)</f>
        <v>10</v>
      </c>
      <c r="Q37" s="47"/>
      <c r="U37" s="85"/>
    </row>
    <row r="38" spans="1:21" ht="15.75" customHeight="1">
      <c r="A38" s="201" t="s">
        <v>31</v>
      </c>
      <c r="B38" s="202" t="s">
        <v>59</v>
      </c>
      <c r="C38" s="62">
        <v>76.6</v>
      </c>
      <c r="D38" s="63">
        <v>1998</v>
      </c>
      <c r="E38" s="26">
        <f>10^(0.75194503*((LOG((C38/175.508)/LOG(10))*(LOG((C38/175.508)/LOG(10))))))</f>
        <v>1.2516674964388985</v>
      </c>
      <c r="F38" s="162">
        <v>123</v>
      </c>
      <c r="G38" s="164">
        <v>128</v>
      </c>
      <c r="H38" s="163">
        <v>-133</v>
      </c>
      <c r="I38" s="38">
        <f>IF(MAX(F38:H38)&lt;0,0,MAX(F38:H38))</f>
        <v>128</v>
      </c>
      <c r="J38" s="170">
        <v>140</v>
      </c>
      <c r="K38" s="164">
        <v>147</v>
      </c>
      <c r="L38" s="163">
        <v>-156</v>
      </c>
      <c r="M38" s="38">
        <f>IF(MAX(J38:L38)&lt;0,0,MAX(J38:L38))</f>
        <v>147</v>
      </c>
      <c r="N38" s="174">
        <f>I38+M38</f>
        <v>275</v>
      </c>
      <c r="O38" s="60">
        <f>N38*E38</f>
        <v>344.2085615206971</v>
      </c>
      <c r="P38" s="197">
        <f>RANK(O38,O31:O41,0)</f>
        <v>1</v>
      </c>
      <c r="Q38" s="47"/>
      <c r="U38" s="85"/>
    </row>
    <row r="39" spans="1:21" ht="15.75" customHeight="1">
      <c r="A39" s="201" t="s">
        <v>35</v>
      </c>
      <c r="B39" s="202" t="s">
        <v>59</v>
      </c>
      <c r="C39" s="62">
        <v>95.2</v>
      </c>
      <c r="D39" s="63">
        <v>1997</v>
      </c>
      <c r="E39" s="26">
        <f>10^(0.75194503*((LOG((C39/175.508)/LOG(10))*(LOG((C39/175.508)/LOG(10))))))</f>
        <v>1.1299746100313364</v>
      </c>
      <c r="F39" s="162">
        <v>100</v>
      </c>
      <c r="G39" s="164">
        <v>105</v>
      </c>
      <c r="H39" s="164">
        <v>110</v>
      </c>
      <c r="I39" s="38">
        <f>IF(MAX(F39:H39)&lt;0,0,MAX(F39:H39))</f>
        <v>110</v>
      </c>
      <c r="J39" s="170">
        <v>120</v>
      </c>
      <c r="K39" s="164">
        <v>130</v>
      </c>
      <c r="L39" s="163">
        <v>-143</v>
      </c>
      <c r="M39" s="38">
        <f>IF(MAX(J39:L39)&lt;0,0,MAX(J39:L39))</f>
        <v>130</v>
      </c>
      <c r="N39" s="174">
        <f>I39+M39</f>
        <v>240</v>
      </c>
      <c r="O39" s="60">
        <f>N39*E39</f>
        <v>271.1939064075207</v>
      </c>
      <c r="P39" s="197">
        <f>RANK(O39,O31:O41,0)</f>
        <v>4</v>
      </c>
      <c r="Q39" s="47"/>
      <c r="U39" s="85"/>
    </row>
    <row r="40" spans="1:21" ht="15.75" customHeight="1">
      <c r="A40" s="203" t="s">
        <v>43</v>
      </c>
      <c r="B40" s="204" t="s">
        <v>59</v>
      </c>
      <c r="C40" s="205">
        <v>74.4</v>
      </c>
      <c r="D40" s="206">
        <v>1999</v>
      </c>
      <c r="E40" s="26">
        <f>10^(0.75194503*((LOG((C40/175.508)/LOG(10))*(LOG((C40/175.508)/LOG(10))))))</f>
        <v>1.2719281661159498</v>
      </c>
      <c r="F40" s="37">
        <v>-85</v>
      </c>
      <c r="G40" s="164">
        <v>85</v>
      </c>
      <c r="H40" s="164">
        <v>92</v>
      </c>
      <c r="I40" s="38">
        <f>IF(MAX(F40:H40)&lt;0,0,MAX(F40:H40))</f>
        <v>92</v>
      </c>
      <c r="J40" s="165">
        <v>100</v>
      </c>
      <c r="K40" s="166">
        <v>106</v>
      </c>
      <c r="L40" s="166">
        <v>112</v>
      </c>
      <c r="M40" s="38">
        <f>IF(MAX(J40:L40)&lt;0,0,MAX(J40:L40))</f>
        <v>112</v>
      </c>
      <c r="N40" s="167">
        <f>I40+M40</f>
        <v>204</v>
      </c>
      <c r="O40" s="168">
        <f>N40*E40</f>
        <v>259.47334588765375</v>
      </c>
      <c r="P40" s="197">
        <f>RANK(O40,O31:O41,0)</f>
        <v>6</v>
      </c>
      <c r="Q40" s="47"/>
      <c r="U40" s="85"/>
    </row>
    <row r="41" spans="1:21" ht="15.75" customHeight="1">
      <c r="A41" s="118" t="s">
        <v>39</v>
      </c>
      <c r="B41" s="207" t="s">
        <v>59</v>
      </c>
      <c r="C41" s="208">
        <v>77.6</v>
      </c>
      <c r="D41" s="209">
        <v>1997</v>
      </c>
      <c r="E41" s="210">
        <f>10^(0.75194503*((LOG((C41/175.508)/LOG(10))*(LOG((C41/175.508)/LOG(10))))))</f>
        <v>1.2429755163642053</v>
      </c>
      <c r="F41" s="211">
        <v>94</v>
      </c>
      <c r="G41" s="212">
        <v>102</v>
      </c>
      <c r="H41" s="213">
        <v>-107</v>
      </c>
      <c r="I41" s="214">
        <f>IF(MAX(F41:H41)&lt;0,0,MAX(F41:H41))</f>
        <v>102</v>
      </c>
      <c r="J41" s="215">
        <v>105</v>
      </c>
      <c r="K41" s="212">
        <v>112</v>
      </c>
      <c r="L41" s="213">
        <v>-118</v>
      </c>
      <c r="M41" s="214">
        <f>IF(MAX(J41:L41)&lt;0,0,MAX(J41:L41))</f>
        <v>112</v>
      </c>
      <c r="N41" s="216">
        <f>I41+M41</f>
        <v>214</v>
      </c>
      <c r="O41" s="217">
        <f>N41*E41</f>
        <v>265.99676050193995</v>
      </c>
      <c r="P41" s="218">
        <f>RANK(O41,O31:O41,0)</f>
        <v>5</v>
      </c>
      <c r="Q41" s="47"/>
      <c r="U41" s="85"/>
    </row>
    <row r="42" spans="1:14" ht="12.75">
      <c r="A42" s="219"/>
      <c r="C42" s="149"/>
      <c r="M42" s="74"/>
      <c r="N42" s="74"/>
    </row>
    <row r="43" spans="1:11" ht="12.75">
      <c r="A43" s="53"/>
      <c r="B43" s="53"/>
      <c r="D43" s="220"/>
      <c r="E43" s="221"/>
      <c r="F43" s="221"/>
      <c r="G43" s="221"/>
      <c r="H43" s="221"/>
      <c r="J43" s="222"/>
      <c r="K43" s="222"/>
    </row>
    <row r="44" spans="1:14" ht="12.75">
      <c r="A44" s="144" t="s">
        <v>71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M44" s="74"/>
      <c r="N44" s="74"/>
    </row>
    <row r="46" ht="12.75">
      <c r="A46" t="s">
        <v>72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17:E17"/>
    <mergeCell ref="F17:I17"/>
    <mergeCell ref="J17:M17"/>
    <mergeCell ref="N17:P17"/>
    <mergeCell ref="A29:E29"/>
    <mergeCell ref="F29:I29"/>
    <mergeCell ref="J29:M29"/>
    <mergeCell ref="N29:P29"/>
  </mergeCells>
  <printOptions/>
  <pageMargins left="0.39375" right="0" top="0.39375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8" zoomScaleNormal="118" zoomScaleSheetLayoutView="8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/>
  <dcterms:created xsi:type="dcterms:W3CDTF">2017-12-06T11:38:42Z</dcterms:created>
  <dcterms:modified xsi:type="dcterms:W3CDTF">2017-12-09T14:53:52Z</dcterms:modified>
  <cp:category/>
  <cp:version/>
  <cp:contentType/>
  <cp:contentStatus/>
  <cp:revision>165</cp:revision>
</cp:coreProperties>
</file>