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tter\Desktop\"/>
    </mc:Choice>
  </mc:AlternateContent>
  <bookViews>
    <workbookView xWindow="0" yWindow="0" windowWidth="25200" windowHeight="11385" tabRatio="500"/>
  </bookViews>
  <sheets>
    <sheet name="Družstva" sheetId="3" r:id="rId1"/>
    <sheet name="Muži" sheetId="5" r:id="rId2"/>
    <sheet name="Ženy" sheetId="4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2" i="5" l="1"/>
  <c r="G19" i="3"/>
  <c r="G18" i="3"/>
  <c r="G21" i="3"/>
  <c r="G20" i="3"/>
  <c r="G15" i="3"/>
  <c r="G14" i="3"/>
  <c r="G13" i="3"/>
  <c r="G8" i="3"/>
  <c r="L7" i="4"/>
  <c r="H7" i="4"/>
  <c r="G9" i="3"/>
  <c r="H11" i="5"/>
  <c r="H6" i="5"/>
  <c r="L10" i="5"/>
  <c r="H10" i="5"/>
  <c r="L8" i="5"/>
  <c r="H8" i="5"/>
  <c r="L14" i="5"/>
  <c r="H14" i="5"/>
  <c r="L16" i="5"/>
  <c r="H16" i="5"/>
  <c r="L23" i="5"/>
  <c r="H23" i="5"/>
  <c r="L25" i="5"/>
  <c r="H25" i="5"/>
  <c r="L15" i="5"/>
  <c r="H15" i="5"/>
  <c r="L21" i="5"/>
  <c r="H21" i="5"/>
  <c r="H12" i="5"/>
  <c r="L13" i="5"/>
  <c r="H13" i="5"/>
  <c r="L9" i="5"/>
  <c r="H9" i="5"/>
  <c r="L17" i="5"/>
  <c r="H17" i="5"/>
  <c r="L18" i="5"/>
  <c r="H18" i="5"/>
  <c r="L24" i="5"/>
  <c r="H24" i="5"/>
  <c r="L22" i="5"/>
  <c r="H22" i="5"/>
  <c r="L11" i="5"/>
  <c r="L19" i="5"/>
  <c r="H19" i="5"/>
  <c r="L20" i="5"/>
  <c r="H20" i="5"/>
  <c r="L6" i="5"/>
  <c r="L7" i="5"/>
  <c r="H7" i="5"/>
  <c r="L10" i="4"/>
  <c r="H10" i="4"/>
  <c r="L8" i="4"/>
  <c r="H8" i="4"/>
  <c r="L13" i="4"/>
  <c r="H13" i="4"/>
  <c r="L15" i="4"/>
  <c r="H15" i="4"/>
  <c r="L12" i="4"/>
  <c r="H12" i="4"/>
  <c r="H9" i="4"/>
  <c r="L9" i="4"/>
  <c r="H11" i="4"/>
  <c r="L11" i="4"/>
  <c r="H17" i="4"/>
  <c r="L17" i="4"/>
  <c r="L16" i="4"/>
  <c r="H16" i="4"/>
  <c r="L14" i="4"/>
  <c r="H14" i="4"/>
  <c r="L18" i="4"/>
  <c r="H18" i="4"/>
  <c r="M7" i="4" l="1"/>
  <c r="N7" i="4" s="1"/>
  <c r="M17" i="4"/>
  <c r="N17" i="4" s="1"/>
  <c r="M11" i="4"/>
  <c r="N11" i="4" s="1"/>
  <c r="M9" i="4"/>
  <c r="N9" i="4" s="1"/>
  <c r="M13" i="5"/>
  <c r="N13" i="5" s="1"/>
  <c r="M9" i="5"/>
  <c r="N9" i="5" s="1"/>
  <c r="M17" i="5"/>
  <c r="N17" i="5" s="1"/>
  <c r="M10" i="5"/>
  <c r="N10" i="5" s="1"/>
  <c r="M8" i="5"/>
  <c r="N8" i="5" s="1"/>
  <c r="M14" i="5"/>
  <c r="N14" i="5" s="1"/>
  <c r="M16" i="5"/>
  <c r="N16" i="5" s="1"/>
  <c r="M23" i="5"/>
  <c r="N23" i="5" s="1"/>
  <c r="M25" i="5"/>
  <c r="N25" i="5" s="1"/>
  <c r="M15" i="5"/>
  <c r="N15" i="5" s="1"/>
  <c r="M21" i="5"/>
  <c r="N21" i="5" s="1"/>
  <c r="M12" i="5"/>
  <c r="N12" i="5" s="1"/>
  <c r="M7" i="5"/>
  <c r="N7" i="5" s="1"/>
  <c r="M6" i="5"/>
  <c r="N6" i="5" s="1"/>
  <c r="M19" i="5"/>
  <c r="N19" i="5" s="1"/>
  <c r="M22" i="5"/>
  <c r="N22" i="5" s="1"/>
  <c r="M18" i="5"/>
  <c r="N18" i="5" s="1"/>
  <c r="M24" i="5"/>
  <c r="N24" i="5" s="1"/>
  <c r="M11" i="5"/>
  <c r="N11" i="5" s="1"/>
  <c r="M20" i="5"/>
  <c r="N20" i="5" s="1"/>
  <c r="M10" i="4"/>
  <c r="N10" i="4" s="1"/>
  <c r="M8" i="4"/>
  <c r="N8" i="4" s="1"/>
  <c r="M13" i="4"/>
  <c r="N13" i="4" s="1"/>
  <c r="M15" i="4"/>
  <c r="N15" i="4" s="1"/>
  <c r="M12" i="4"/>
  <c r="N12" i="4" s="1"/>
  <c r="M18" i="4"/>
  <c r="N18" i="4" s="1"/>
  <c r="M14" i="4"/>
  <c r="N14" i="4" s="1"/>
  <c r="M16" i="4"/>
  <c r="N16" i="4" s="1"/>
  <c r="O11" i="4" l="1"/>
  <c r="O18" i="4"/>
  <c r="O10" i="4"/>
  <c r="O12" i="4"/>
  <c r="O15" i="4"/>
  <c r="O13" i="4"/>
  <c r="O17" i="4"/>
  <c r="O7" i="4"/>
  <c r="O9" i="4"/>
  <c r="O14" i="4"/>
  <c r="O16" i="4"/>
  <c r="O8" i="4"/>
  <c r="O11" i="5"/>
  <c r="O12" i="5"/>
  <c r="O23" i="5"/>
  <c r="O10" i="5"/>
  <c r="O6" i="5"/>
  <c r="O9" i="5"/>
  <c r="O25" i="5"/>
  <c r="O20" i="5"/>
  <c r="O18" i="5"/>
  <c r="O21" i="5"/>
  <c r="O19" i="5"/>
  <c r="O22" i="5"/>
  <c r="O15" i="5"/>
  <c r="O14" i="5"/>
  <c r="O17" i="5"/>
  <c r="O13" i="5"/>
  <c r="O8" i="5"/>
  <c r="O24" i="5"/>
  <c r="O7" i="5"/>
  <c r="O16" i="5"/>
  <c r="K26" i="3" l="1"/>
  <c r="G26" i="3"/>
  <c r="K25" i="3"/>
  <c r="G25" i="3"/>
  <c r="K24" i="3"/>
  <c r="G24" i="3"/>
  <c r="K23" i="3"/>
  <c r="G23" i="3"/>
  <c r="K21" i="3"/>
  <c r="K20" i="3"/>
  <c r="K19" i="3"/>
  <c r="K18" i="3"/>
  <c r="K16" i="3"/>
  <c r="G16" i="3"/>
  <c r="K15" i="3"/>
  <c r="K14" i="3"/>
  <c r="K13" i="3"/>
  <c r="L24" i="3" l="1"/>
  <c r="O24" i="3" s="1"/>
  <c r="L25" i="3"/>
  <c r="O25" i="3" s="1"/>
  <c r="L26" i="3"/>
  <c r="L20" i="3"/>
  <c r="L14" i="3"/>
  <c r="O14" i="3" s="1"/>
  <c r="L15" i="3"/>
  <c r="M15" i="3" s="1"/>
  <c r="L23" i="3"/>
  <c r="O23" i="3" s="1"/>
  <c r="L16" i="3"/>
  <c r="M16" i="3" s="1"/>
  <c r="L18" i="3"/>
  <c r="M18" i="3" s="1"/>
  <c r="L19" i="3"/>
  <c r="L21" i="3"/>
  <c r="L13" i="3"/>
  <c r="M13" i="3" s="1"/>
  <c r="M23" i="3"/>
  <c r="M25" i="3"/>
  <c r="O26" i="3"/>
  <c r="M26" i="3"/>
  <c r="K11" i="3"/>
  <c r="G11" i="3"/>
  <c r="K10" i="3"/>
  <c r="G10" i="3"/>
  <c r="K9" i="3"/>
  <c r="K8" i="3"/>
  <c r="M14" i="3" l="1"/>
  <c r="O15" i="3"/>
  <c r="O13" i="3"/>
  <c r="O21" i="3"/>
  <c r="M21" i="3"/>
  <c r="O20" i="3"/>
  <c r="M20" i="3"/>
  <c r="M19" i="3"/>
  <c r="O19" i="3"/>
  <c r="O16" i="3"/>
  <c r="M24" i="3"/>
  <c r="O18" i="3"/>
  <c r="P22" i="3"/>
  <c r="L11" i="3"/>
  <c r="L10" i="3"/>
  <c r="M10" i="3" s="1"/>
  <c r="L9" i="3"/>
  <c r="O9" i="3" s="1"/>
  <c r="L8" i="3"/>
  <c r="M9" i="3"/>
  <c r="P17" i="3" l="1"/>
  <c r="P12" i="3"/>
  <c r="O11" i="3"/>
  <c r="M11" i="3"/>
  <c r="M8" i="3"/>
  <c r="O8" i="3"/>
  <c r="O10" i="3"/>
  <c r="Q22" i="3"/>
  <c r="P7" i="3" l="1"/>
  <c r="Q12" i="3"/>
  <c r="Q7" i="3"/>
  <c r="Q17" i="3"/>
  <c r="R7" i="3"/>
  <c r="R22" i="3"/>
  <c r="R17" i="3"/>
  <c r="R12" i="3"/>
</calcChain>
</file>

<file path=xl/sharedStrings.xml><?xml version="1.0" encoding="utf-8"?>
<sst xmlns="http://schemas.openxmlformats.org/spreadsheetml/2006/main" count="120" uniqueCount="57">
  <si>
    <t>Těl.</t>
  </si>
  <si>
    <t>Jméno</t>
  </si>
  <si>
    <t>Roč.</t>
  </si>
  <si>
    <t>Trh</t>
  </si>
  <si>
    <t>Nadhoz</t>
  </si>
  <si>
    <t>Dvojboj</t>
  </si>
  <si>
    <t>Sinclair</t>
  </si>
  <si>
    <t>Celkem</t>
  </si>
  <si>
    <t>Pořadí</t>
  </si>
  <si>
    <t>hm.</t>
  </si>
  <si>
    <t>nar.</t>
  </si>
  <si>
    <t>I.</t>
  </si>
  <si>
    <t>II.</t>
  </si>
  <si>
    <t>III.</t>
  </si>
  <si>
    <t>Zap.</t>
  </si>
  <si>
    <t>body</t>
  </si>
  <si>
    <t>žena</t>
  </si>
  <si>
    <t>ŽENY</t>
  </si>
  <si>
    <t>MUŽI</t>
  </si>
  <si>
    <t>TAK Hellas Brno "A"</t>
  </si>
  <si>
    <t>TAK Hellas Brno "B"</t>
  </si>
  <si>
    <t>Ostrovský Viktor</t>
  </si>
  <si>
    <t>Maňák Ladislav</t>
  </si>
  <si>
    <t>Kadlec Aleš</t>
  </si>
  <si>
    <t>Maršálek Josef</t>
  </si>
  <si>
    <t>Hertlová Simona</t>
  </si>
  <si>
    <t>Gyurkovics Ferencs</t>
  </si>
  <si>
    <t>Zelentsova Elizaveta</t>
  </si>
  <si>
    <t>Zilai Janos</t>
  </si>
  <si>
    <t>Hlaváček Tomáš</t>
  </si>
  <si>
    <t>Podhajský Vojtěch</t>
  </si>
  <si>
    <t>Rath Adam</t>
  </si>
  <si>
    <t>Liener Jiří</t>
  </si>
  <si>
    <t>Pavlačka Marek</t>
  </si>
  <si>
    <t xml:space="preserve">Fuxa Jan </t>
  </si>
  <si>
    <t>Geier Daniel</t>
  </si>
  <si>
    <t>Zářecký Jan</t>
  </si>
  <si>
    <t>Okurek Martin</t>
  </si>
  <si>
    <t>Nikoletta Zsemlye</t>
  </si>
  <si>
    <t>Němec Ondřej</t>
  </si>
  <si>
    <t>Černý Jan</t>
  </si>
  <si>
    <t>Kolář Jan</t>
  </si>
  <si>
    <t xml:space="preserve">Zsemlye Nikoletta </t>
  </si>
  <si>
    <t>Bláhová Eva</t>
  </si>
  <si>
    <t xml:space="preserve">Hayek Zuzana </t>
  </si>
  <si>
    <t xml:space="preserve">Weisserová Jana </t>
  </si>
  <si>
    <t xml:space="preserve">Jáňová Alice </t>
  </si>
  <si>
    <t>Janíčková Kamila</t>
  </si>
  <si>
    <t>Staňková Sylvie</t>
  </si>
  <si>
    <t xml:space="preserve">Mamulová Veronika </t>
  </si>
  <si>
    <t>Mejzlíková Karolína</t>
  </si>
  <si>
    <t xml:space="preserve">Svobodová Kristýna </t>
  </si>
  <si>
    <t>Soustředění - přátelské utkání TAK Hellas Brno - PSE Pécs</t>
  </si>
  <si>
    <t>Merkl Martin</t>
  </si>
  <si>
    <t>PSE Pécs</t>
  </si>
  <si>
    <t>-</t>
  </si>
  <si>
    <t>Hovjacký Ondřej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</si>
</sst>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0"/>
    <numFmt numFmtId="166" formatCode="0_ ;[Red]\-0\ "/>
    <numFmt numFmtId="167" formatCode="0.0"/>
  </numFmts>
  <fonts count="12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20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rgb="FFFFFFCC"/>
      </patternFill>
    </fill>
  </fills>
  <borders count="72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thick">
        <color auto="1"/>
      </left>
      <right style="medium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5" fillId="0" borderId="13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66" fontId="6" fillId="3" borderId="16" xfId="0" applyNumberFormat="1" applyFont="1" applyFill="1" applyBorder="1" applyAlignment="1">
      <alignment horizontal="center" vertical="center"/>
    </xf>
    <xf numFmtId="166" fontId="6" fillId="3" borderId="17" xfId="0" applyNumberFormat="1" applyFont="1" applyFill="1" applyBorder="1" applyAlignment="1">
      <alignment horizontal="center" vertical="center"/>
    </xf>
    <xf numFmtId="166" fontId="6" fillId="3" borderId="19" xfId="0" applyNumberFormat="1" applyFont="1" applyFill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65" fontId="6" fillId="0" borderId="37" xfId="0" applyNumberFormat="1" applyFont="1" applyBorder="1" applyAlignment="1">
      <alignment horizontal="right" vertical="center"/>
    </xf>
    <xf numFmtId="165" fontId="3" fillId="0" borderId="37" xfId="0" applyNumberFormat="1" applyFont="1" applyBorder="1" applyAlignment="1">
      <alignment horizontal="right" vertical="center"/>
    </xf>
    <xf numFmtId="166" fontId="6" fillId="3" borderId="21" xfId="0" applyNumberFormat="1" applyFont="1" applyFill="1" applyBorder="1" applyAlignment="1">
      <alignment horizontal="center" vertical="center"/>
    </xf>
    <xf numFmtId="166" fontId="6" fillId="3" borderId="24" xfId="0" applyNumberFormat="1" applyFont="1" applyFill="1" applyBorder="1" applyAlignment="1">
      <alignment horizontal="center" vertical="center"/>
    </xf>
    <xf numFmtId="166" fontId="6" fillId="3" borderId="27" xfId="0" applyNumberFormat="1" applyFont="1" applyFill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166" fontId="1" fillId="3" borderId="24" xfId="0" applyNumberFormat="1" applyFont="1" applyFill="1" applyBorder="1" applyAlignment="1">
      <alignment horizontal="center" vertical="center"/>
    </xf>
    <xf numFmtId="166" fontId="1" fillId="0" borderId="27" xfId="0" applyNumberFormat="1" applyFont="1" applyBorder="1" applyAlignment="1">
      <alignment horizontal="center" vertical="center"/>
    </xf>
    <xf numFmtId="166" fontId="1" fillId="3" borderId="27" xfId="0" applyNumberFormat="1" applyFont="1" applyFill="1" applyBorder="1" applyAlignment="1">
      <alignment horizontal="center" vertical="center"/>
    </xf>
    <xf numFmtId="166" fontId="6" fillId="0" borderId="43" xfId="0" applyNumberFormat="1" applyFont="1" applyBorder="1" applyAlignment="1">
      <alignment horizontal="center" vertical="center"/>
    </xf>
    <xf numFmtId="166" fontId="3" fillId="0" borderId="32" xfId="0" applyNumberFormat="1" applyFont="1" applyBorder="1" applyAlignment="1">
      <alignment horizontal="center" vertical="center"/>
    </xf>
    <xf numFmtId="166" fontId="6" fillId="3" borderId="42" xfId="0" applyNumberFormat="1" applyFont="1" applyFill="1" applyBorder="1" applyAlignment="1">
      <alignment horizontal="center" vertical="center"/>
    </xf>
    <xf numFmtId="166" fontId="6" fillId="3" borderId="43" xfId="0" applyNumberFormat="1" applyFont="1" applyFill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65" fontId="6" fillId="0" borderId="46" xfId="0" applyNumberFormat="1" applyFont="1" applyBorder="1" applyAlignment="1">
      <alignment horizontal="right" vertical="center"/>
    </xf>
    <xf numFmtId="2" fontId="6" fillId="0" borderId="48" xfId="0" applyNumberFormat="1" applyFont="1" applyBorder="1" applyAlignment="1">
      <alignment horizontal="right"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166" fontId="6" fillId="3" borderId="41" xfId="0" applyNumberFormat="1" applyFont="1" applyFill="1" applyBorder="1" applyAlignment="1">
      <alignment horizontal="center"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9" fillId="5" borderId="0" xfId="0" applyFont="1" applyFill="1"/>
    <xf numFmtId="2" fontId="6" fillId="0" borderId="55" xfId="0" applyNumberFormat="1" applyFont="1" applyBorder="1" applyAlignment="1">
      <alignment horizontal="right"/>
    </xf>
    <xf numFmtId="0" fontId="6" fillId="0" borderId="42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165" fontId="3" fillId="0" borderId="46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7" fillId="6" borderId="0" xfId="0" applyFont="1" applyFill="1"/>
    <xf numFmtId="167" fontId="6" fillId="0" borderId="37" xfId="0" applyNumberFormat="1" applyFont="1" applyBorder="1" applyAlignment="1">
      <alignment horizontal="right" vertical="center"/>
    </xf>
    <xf numFmtId="167" fontId="6" fillId="0" borderId="46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/>
    </xf>
    <xf numFmtId="2" fontId="1" fillId="0" borderId="39" xfId="0" applyNumberFormat="1" applyFont="1" applyBorder="1" applyAlignment="1">
      <alignment horizontal="right"/>
    </xf>
    <xf numFmtId="0" fontId="1" fillId="0" borderId="42" xfId="0" applyFont="1" applyBorder="1" applyAlignment="1">
      <alignment horizontal="left"/>
    </xf>
    <xf numFmtId="2" fontId="1" fillId="0" borderId="36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3" fillId="0" borderId="5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165" fontId="1" fillId="0" borderId="62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5" fontId="1" fillId="0" borderId="44" xfId="0" applyNumberFormat="1" applyFont="1" applyBorder="1" applyAlignment="1">
      <alignment horizontal="right"/>
    </xf>
    <xf numFmtId="1" fontId="1" fillId="5" borderId="45" xfId="0" applyNumberFormat="1" applyFont="1" applyFill="1" applyBorder="1" applyAlignment="1">
      <alignment horizontal="center"/>
    </xf>
    <xf numFmtId="1" fontId="1" fillId="5" borderId="23" xfId="0" applyNumberFormat="1" applyFont="1" applyFill="1" applyBorder="1" applyAlignment="1">
      <alignment horizontal="center"/>
    </xf>
    <xf numFmtId="1" fontId="1" fillId="5" borderId="24" xfId="0" applyNumberFormat="1" applyFont="1" applyFill="1" applyBorder="1" applyAlignment="1">
      <alignment horizontal="center"/>
    </xf>
    <xf numFmtId="1" fontId="1" fillId="5" borderId="42" xfId="0" applyNumberFormat="1" applyFont="1" applyFill="1" applyBorder="1" applyAlignment="1">
      <alignment horizontal="center"/>
    </xf>
    <xf numFmtId="1" fontId="2" fillId="5" borderId="62" xfId="0" applyNumberFormat="1" applyFont="1" applyFill="1" applyBorder="1" applyAlignment="1">
      <alignment horizontal="center"/>
    </xf>
    <xf numFmtId="1" fontId="2" fillId="5" borderId="26" xfId="0" applyNumberFormat="1" applyFont="1" applyFill="1" applyBorder="1" applyAlignment="1">
      <alignment horizontal="center"/>
    </xf>
    <xf numFmtId="1" fontId="2" fillId="5" borderId="44" xfId="0" applyNumberFormat="1" applyFont="1" applyFill="1" applyBorder="1" applyAlignment="1">
      <alignment horizontal="center"/>
    </xf>
    <xf numFmtId="1" fontId="2" fillId="4" borderId="62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1" fontId="2" fillId="4" borderId="44" xfId="0" applyNumberFormat="1" applyFont="1" applyFill="1" applyBorder="1" applyAlignment="1">
      <alignment horizontal="center"/>
    </xf>
    <xf numFmtId="1" fontId="2" fillId="5" borderId="20" xfId="0" applyNumberFormat="1" applyFont="1" applyFill="1" applyBorder="1" applyAlignment="1">
      <alignment horizontal="center"/>
    </xf>
    <xf numFmtId="1" fontId="2" fillId="5" borderId="25" xfId="0" applyNumberFormat="1" applyFont="1" applyFill="1" applyBorder="1" applyAlignment="1">
      <alignment horizontal="center"/>
    </xf>
    <xf numFmtId="1" fontId="2" fillId="5" borderId="61" xfId="0" applyNumberFormat="1" applyFont="1" applyFill="1" applyBorder="1" applyAlignment="1">
      <alignment horizontal="center"/>
    </xf>
    <xf numFmtId="2" fontId="1" fillId="0" borderId="63" xfId="0" applyNumberFormat="1" applyFont="1" applyBorder="1" applyAlignment="1">
      <alignment horizontal="right"/>
    </xf>
    <xf numFmtId="0" fontId="1" fillId="0" borderId="64" xfId="0" applyFont="1" applyBorder="1" applyAlignment="1">
      <alignment horizontal="left"/>
    </xf>
    <xf numFmtId="0" fontId="1" fillId="0" borderId="65" xfId="0" applyFont="1" applyFill="1" applyBorder="1" applyAlignment="1">
      <alignment horizontal="center"/>
    </xf>
    <xf numFmtId="1" fontId="1" fillId="5" borderId="66" xfId="0" applyNumberFormat="1" applyFont="1" applyFill="1" applyBorder="1" applyAlignment="1">
      <alignment horizontal="center"/>
    </xf>
    <xf numFmtId="1" fontId="2" fillId="5" borderId="67" xfId="0" applyNumberFormat="1" applyFont="1" applyFill="1" applyBorder="1" applyAlignment="1">
      <alignment horizontal="center"/>
    </xf>
    <xf numFmtId="1" fontId="2" fillId="5" borderId="65" xfId="0" applyNumberFormat="1" applyFont="1" applyFill="1" applyBorder="1" applyAlignment="1">
      <alignment horizontal="center"/>
    </xf>
    <xf numFmtId="0" fontId="7" fillId="0" borderId="0" xfId="0" applyFont="1" applyFill="1"/>
    <xf numFmtId="1" fontId="1" fillId="8" borderId="23" xfId="0" applyNumberFormat="1" applyFont="1" applyFill="1" applyBorder="1" applyAlignment="1">
      <alignment horizontal="center"/>
    </xf>
    <xf numFmtId="167" fontId="6" fillId="0" borderId="68" xfId="0" applyNumberFormat="1" applyFont="1" applyBorder="1" applyAlignment="1">
      <alignment horizontal="right" vertical="center"/>
    </xf>
    <xf numFmtId="165" fontId="3" fillId="0" borderId="44" xfId="0" applyNumberFormat="1" applyFont="1" applyBorder="1" applyAlignment="1">
      <alignment horizontal="right" vertical="center"/>
    </xf>
    <xf numFmtId="0" fontId="10" fillId="5" borderId="0" xfId="0" applyFont="1" applyFill="1" applyBorder="1" applyAlignment="1">
      <alignment horizontal="center" vertical="center"/>
    </xf>
    <xf numFmtId="2" fontId="6" fillId="0" borderId="36" xfId="0" applyNumberFormat="1" applyFont="1" applyBorder="1" applyAlignment="1">
      <alignment horizontal="right"/>
    </xf>
    <xf numFmtId="0" fontId="1" fillId="0" borderId="49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" fillId="0" borderId="5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1" fontId="2" fillId="5" borderId="22" xfId="0" applyNumberFormat="1" applyFont="1" applyFill="1" applyBorder="1" applyAlignment="1">
      <alignment horizontal="center"/>
    </xf>
    <xf numFmtId="166" fontId="3" fillId="0" borderId="20" xfId="0" applyNumberFormat="1" applyFont="1" applyBorder="1" applyAlignment="1">
      <alignment horizontal="center" vertical="center"/>
    </xf>
    <xf numFmtId="2" fontId="1" fillId="0" borderId="69" xfId="0" applyNumberFormat="1" applyFont="1" applyBorder="1" applyAlignment="1">
      <alignment horizontal="right"/>
    </xf>
    <xf numFmtId="1" fontId="1" fillId="8" borderId="47" xfId="0" applyNumberFormat="1" applyFont="1" applyFill="1" applyBorder="1" applyAlignment="1">
      <alignment horizontal="center"/>
    </xf>
    <xf numFmtId="1" fontId="1" fillId="8" borderId="45" xfId="0" applyNumberFormat="1" applyFont="1" applyFill="1" applyBorder="1" applyAlignment="1">
      <alignment horizontal="center"/>
    </xf>
    <xf numFmtId="166" fontId="6" fillId="10" borderId="42" xfId="0" applyNumberFormat="1" applyFont="1" applyFill="1" applyBorder="1" applyAlignment="1">
      <alignment horizontal="center" vertical="center"/>
    </xf>
    <xf numFmtId="166" fontId="6" fillId="10" borderId="43" xfId="0" applyNumberFormat="1" applyFont="1" applyFill="1" applyBorder="1" applyAlignment="1">
      <alignment horizontal="center" vertical="center"/>
    </xf>
    <xf numFmtId="166" fontId="6" fillId="10" borderId="41" xfId="0" applyNumberFormat="1" applyFont="1" applyFill="1" applyBorder="1" applyAlignment="1">
      <alignment horizontal="center" vertical="center"/>
    </xf>
    <xf numFmtId="1" fontId="1" fillId="8" borderId="24" xfId="0" applyNumberFormat="1" applyFont="1" applyFill="1" applyBorder="1" applyAlignment="1">
      <alignment horizontal="center"/>
    </xf>
    <xf numFmtId="166" fontId="6" fillId="10" borderId="70" xfId="0" applyNumberFormat="1" applyFont="1" applyFill="1" applyBorder="1" applyAlignment="1">
      <alignment horizontal="center" vertical="center"/>
    </xf>
    <xf numFmtId="166" fontId="1" fillId="10" borderId="24" xfId="0" applyNumberFormat="1" applyFont="1" applyFill="1" applyBorder="1" applyAlignment="1">
      <alignment horizontal="center" vertical="center"/>
    </xf>
    <xf numFmtId="166" fontId="6" fillId="10" borderId="24" xfId="0" applyNumberFormat="1" applyFont="1" applyFill="1" applyBorder="1" applyAlignment="1">
      <alignment horizontal="center" vertical="center"/>
    </xf>
    <xf numFmtId="1" fontId="1" fillId="8" borderId="39" xfId="0" applyNumberFormat="1" applyFont="1" applyFill="1" applyBorder="1" applyAlignment="1">
      <alignment horizontal="center"/>
    </xf>
    <xf numFmtId="1" fontId="1" fillId="8" borderId="42" xfId="0" applyNumberFormat="1" applyFont="1" applyFill="1" applyBorder="1" applyAlignment="1">
      <alignment horizontal="center"/>
    </xf>
    <xf numFmtId="166" fontId="6" fillId="10" borderId="17" xfId="0" applyNumberFormat="1" applyFont="1" applyFill="1" applyBorder="1" applyAlignment="1">
      <alignment horizontal="center" vertical="center"/>
    </xf>
    <xf numFmtId="166" fontId="6" fillId="8" borderId="43" xfId="0" applyNumberFormat="1" applyFont="1" applyFill="1" applyBorder="1" applyAlignment="1">
      <alignment horizontal="center" vertical="center"/>
    </xf>
    <xf numFmtId="166" fontId="1" fillId="10" borderId="27" xfId="0" applyNumberFormat="1" applyFont="1" applyFill="1" applyBorder="1" applyAlignment="1">
      <alignment horizontal="center" vertical="center"/>
    </xf>
    <xf numFmtId="166" fontId="6" fillId="8" borderId="27" xfId="0" applyNumberFormat="1" applyFont="1" applyFill="1" applyBorder="1" applyAlignment="1">
      <alignment horizontal="center" vertical="center"/>
    </xf>
    <xf numFmtId="166" fontId="6" fillId="10" borderId="71" xfId="0" applyNumberFormat="1" applyFont="1" applyFill="1" applyBorder="1" applyAlignment="1">
      <alignment horizontal="center" vertical="center"/>
    </xf>
    <xf numFmtId="166" fontId="1" fillId="8" borderId="27" xfId="0" applyNumberFormat="1" applyFont="1" applyFill="1" applyBorder="1" applyAlignment="1">
      <alignment horizontal="center" vertical="center"/>
    </xf>
    <xf numFmtId="166" fontId="1" fillId="10" borderId="0" xfId="0" applyNumberFormat="1" applyFont="1" applyFill="1" applyBorder="1" applyAlignment="1">
      <alignment horizontal="center" vertical="center"/>
    </xf>
    <xf numFmtId="166" fontId="6" fillId="10" borderId="36" xfId="0" applyNumberFormat="1" applyFont="1" applyFill="1" applyBorder="1" applyAlignment="1">
      <alignment horizontal="center" vertical="center"/>
    </xf>
    <xf numFmtId="166" fontId="6" fillId="8" borderId="36" xfId="0" applyNumberFormat="1" applyFont="1" applyFill="1" applyBorder="1" applyAlignment="1">
      <alignment horizontal="center" vertical="center"/>
    </xf>
    <xf numFmtId="166" fontId="6" fillId="8" borderId="24" xfId="0" applyNumberFormat="1" applyFont="1" applyFill="1" applyBorder="1" applyAlignment="1">
      <alignment horizontal="center" vertical="center"/>
    </xf>
    <xf numFmtId="1" fontId="1" fillId="8" borderId="27" xfId="0" applyNumberFormat="1" applyFont="1" applyFill="1" applyBorder="1" applyAlignment="1">
      <alignment horizontal="center"/>
    </xf>
    <xf numFmtId="165" fontId="1" fillId="0" borderId="70" xfId="0" applyNumberFormat="1" applyFont="1" applyBorder="1" applyAlignment="1">
      <alignment horizontal="right"/>
    </xf>
    <xf numFmtId="1" fontId="2" fillId="4" borderId="22" xfId="0" applyNumberFormat="1" applyFont="1" applyFill="1" applyBorder="1" applyAlignment="1">
      <alignment horizontal="center"/>
    </xf>
    <xf numFmtId="1" fontId="1" fillId="8" borderId="64" xfId="0" applyNumberFormat="1" applyFont="1" applyFill="1" applyBorder="1" applyAlignment="1">
      <alignment horizontal="center"/>
    </xf>
    <xf numFmtId="1" fontId="1" fillId="8" borderId="66" xfId="0" applyNumberFormat="1" applyFont="1" applyFill="1" applyBorder="1" applyAlignment="1">
      <alignment horizontal="center"/>
    </xf>
    <xf numFmtId="166" fontId="3" fillId="0" borderId="30" xfId="0" applyNumberFormat="1" applyFont="1" applyBorder="1" applyAlignment="1">
      <alignment horizontal="center" vertical="center"/>
    </xf>
    <xf numFmtId="1" fontId="11" fillId="8" borderId="39" xfId="0" applyNumberFormat="1" applyFont="1" applyFill="1" applyBorder="1" applyAlignment="1">
      <alignment horizontal="center"/>
    </xf>
    <xf numFmtId="1" fontId="1" fillId="9" borderId="42" xfId="0" applyNumberFormat="1" applyFont="1" applyFill="1" applyBorder="1" applyAlignment="1">
      <alignment horizontal="center"/>
    </xf>
    <xf numFmtId="1" fontId="1" fillId="8" borderId="36" xfId="0" applyNumberFormat="1" applyFont="1" applyFill="1" applyBorder="1" applyAlignment="1">
      <alignment horizontal="center"/>
    </xf>
    <xf numFmtId="1" fontId="1" fillId="8" borderId="17" xfId="0" applyNumberFormat="1" applyFont="1" applyFill="1" applyBorder="1" applyAlignment="1">
      <alignment horizontal="center"/>
    </xf>
    <xf numFmtId="1" fontId="1" fillId="8" borderId="31" xfId="0" applyNumberFormat="1" applyFont="1" applyFill="1" applyBorder="1" applyAlignment="1">
      <alignment horizontal="center"/>
    </xf>
    <xf numFmtId="165" fontId="0" fillId="0" borderId="0" xfId="0" applyNumberFormat="1"/>
    <xf numFmtId="0" fontId="10" fillId="5" borderId="0" xfId="0" applyFont="1" applyFill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54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2" fillId="7" borderId="56" xfId="0" applyFont="1" applyFill="1" applyBorder="1" applyAlignment="1">
      <alignment horizontal="center"/>
    </xf>
    <xf numFmtId="0" fontId="2" fillId="7" borderId="57" xfId="0" applyFont="1" applyFill="1" applyBorder="1" applyAlignment="1">
      <alignment horizontal="center"/>
    </xf>
    <xf numFmtId="0" fontId="2" fillId="7" borderId="58" xfId="0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</cellXfs>
  <cellStyles count="2">
    <cellStyle name="Normální" xfId="0" builtinId="0"/>
    <cellStyle name="Vysvětlující text" xfId="1" builtinId="53" customBuiltin="1"/>
  </cellStyles>
  <dxfs count="4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C7CE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zoomScaleNormal="100" workbookViewId="0">
      <selection sqref="A1:P3"/>
    </sheetView>
  </sheetViews>
  <sheetFormatPr defaultRowHeight="15" x14ac:dyDescent="0.25"/>
  <cols>
    <col min="1" max="1" width="6.42578125" customWidth="1"/>
    <col min="2" max="2" width="17.85546875" bestFit="1" customWidth="1"/>
    <col min="3" max="3" width="6" customWidth="1"/>
    <col min="4" max="11" width="6.7109375" customWidth="1"/>
    <col min="12" max="12" width="8.42578125" customWidth="1"/>
    <col min="13" max="13" width="9.7109375" customWidth="1"/>
    <col min="14" max="14" width="5.5703125" customWidth="1"/>
    <col min="15" max="15" width="9.5703125" customWidth="1"/>
    <col min="16" max="16" width="11" customWidth="1"/>
    <col min="17" max="17" width="11.5703125" hidden="1"/>
    <col min="18" max="1026" width="8.7109375" customWidth="1"/>
  </cols>
  <sheetData>
    <row r="1" spans="1:19" ht="26.25" customHeight="1" x14ac:dyDescent="0.25">
      <c r="A1" s="149" t="s">
        <v>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57"/>
      <c r="R1" s="58"/>
    </row>
    <row r="2" spans="1:19" ht="1.1499999999999999" customHeight="1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57"/>
      <c r="R2" s="58"/>
    </row>
    <row r="3" spans="1:19" ht="18.75" x14ac:dyDescent="0.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57"/>
      <c r="R3" s="59"/>
    </row>
    <row r="4" spans="1:19" ht="1.1499999999999999" customHeight="1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</row>
    <row r="5" spans="1:19" ht="16.5" thickTop="1" thickBot="1" x14ac:dyDescent="0.3">
      <c r="A5" s="4" t="s">
        <v>0</v>
      </c>
      <c r="B5" s="5" t="s">
        <v>1</v>
      </c>
      <c r="C5" s="6" t="s">
        <v>2</v>
      </c>
      <c r="D5" s="162" t="s">
        <v>3</v>
      </c>
      <c r="E5" s="162"/>
      <c r="F5" s="162"/>
      <c r="G5" s="162"/>
      <c r="H5" s="163" t="s">
        <v>4</v>
      </c>
      <c r="I5" s="163"/>
      <c r="J5" s="163"/>
      <c r="K5" s="163"/>
      <c r="L5" s="7" t="s">
        <v>5</v>
      </c>
      <c r="M5" s="9" t="s">
        <v>6</v>
      </c>
      <c r="N5" s="9" t="s">
        <v>16</v>
      </c>
      <c r="O5" s="8" t="s">
        <v>7</v>
      </c>
      <c r="P5" s="164"/>
      <c r="Q5" s="3"/>
      <c r="R5" s="156" t="s">
        <v>8</v>
      </c>
    </row>
    <row r="6" spans="1:19" ht="16.5" thickTop="1" thickBot="1" x14ac:dyDescent="0.3">
      <c r="A6" s="10" t="s">
        <v>9</v>
      </c>
      <c r="B6" s="11"/>
      <c r="C6" s="12" t="s">
        <v>10</v>
      </c>
      <c r="D6" s="15" t="s">
        <v>11</v>
      </c>
      <c r="E6" s="13" t="s">
        <v>12</v>
      </c>
      <c r="F6" s="16" t="s">
        <v>13</v>
      </c>
      <c r="G6" s="14" t="s">
        <v>14</v>
      </c>
      <c r="H6" s="17" t="s">
        <v>11</v>
      </c>
      <c r="I6" s="13" t="s">
        <v>12</v>
      </c>
      <c r="J6" s="16" t="s">
        <v>13</v>
      </c>
      <c r="K6" s="14" t="s">
        <v>14</v>
      </c>
      <c r="L6" s="18"/>
      <c r="M6" s="19"/>
      <c r="N6" s="19"/>
      <c r="O6" s="19" t="s">
        <v>15</v>
      </c>
      <c r="P6" s="164"/>
      <c r="Q6" s="3"/>
      <c r="R6" s="156"/>
    </row>
    <row r="7" spans="1:19" ht="19.5" thickTop="1" thickBot="1" x14ac:dyDescent="0.3">
      <c r="A7" s="157" t="s">
        <v>54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20">
        <f>SUM(O8:O11)-MIN(O8:O11)</f>
        <v>762.70820000000003</v>
      </c>
      <c r="Q7" s="21">
        <f>RANK(P7,P7:P16,0)</f>
        <v>2</v>
      </c>
      <c r="R7" s="22">
        <f>RANK(P7,P7:P17)</f>
        <v>3</v>
      </c>
    </row>
    <row r="8" spans="1:19" ht="16.5" customHeight="1" thickTop="1" thickBot="1" x14ac:dyDescent="0.3">
      <c r="A8" s="71">
        <v>80.400000000000006</v>
      </c>
      <c r="B8" s="72" t="s">
        <v>38</v>
      </c>
      <c r="C8" s="76">
        <v>1986</v>
      </c>
      <c r="D8" s="116">
        <v>35</v>
      </c>
      <c r="E8" s="117">
        <v>38</v>
      </c>
      <c r="F8" s="82">
        <v>-41</v>
      </c>
      <c r="G8" s="92">
        <f>IF(MAX(D8:F8)&lt;0,0,MAX(D8:F8))</f>
        <v>38</v>
      </c>
      <c r="H8" s="116">
        <v>55</v>
      </c>
      <c r="I8" s="127">
        <v>60</v>
      </c>
      <c r="J8" s="82">
        <v>-63</v>
      </c>
      <c r="K8" s="29">
        <f>IF(MAX(H8:J8)&lt;0,0,MAX(H8:J8))</f>
        <v>60</v>
      </c>
      <c r="L8" s="30">
        <f>SUM(G8,K8)</f>
        <v>98</v>
      </c>
      <c r="M8" s="80">
        <f>IF(ISNUMBER(A8), (IF(153.655&lt; A8,L8, TRUNC(10^(0.783497476*((LOG((A8/153.655)/LOG(10))*(LOG((A8/153.655)/LOG(10)))))),4)*L8)), 0)</f>
        <v>113.03319999999999</v>
      </c>
      <c r="N8" s="66">
        <v>1.5</v>
      </c>
      <c r="O8" s="32">
        <f>IF(ISNUMBER(A8), (IF(153.655&lt; A8,L8, TRUNC(10^(0.783497476*((LOG((A8/153.655)/LOG(10))*(LOG((A8/153.655)/LOG(10)))))),4)*L8)), 0)*N8</f>
        <v>169.5498</v>
      </c>
      <c r="P8" s="152"/>
      <c r="Q8" s="1"/>
      <c r="R8" s="158"/>
      <c r="S8" s="65" t="s">
        <v>16</v>
      </c>
    </row>
    <row r="9" spans="1:19" ht="14.65" hidden="1" customHeight="1" thickTop="1" thickBot="1" x14ac:dyDescent="0.3">
      <c r="A9" s="71">
        <v>22</v>
      </c>
      <c r="B9" s="68"/>
      <c r="C9" s="77"/>
      <c r="D9" s="83"/>
      <c r="E9" s="84"/>
      <c r="F9" s="84"/>
      <c r="G9" s="93">
        <f t="shared" ref="G9" si="0">IF(MAX(D9:F9)&lt;0,0,MAX(D9:F9))</f>
        <v>0</v>
      </c>
      <c r="H9" s="83"/>
      <c r="I9" s="34"/>
      <c r="J9" s="55"/>
      <c r="K9" s="46">
        <f>IF(MAX(H9:J9)&lt;0,0,MAX(H9:J9))</f>
        <v>0</v>
      </c>
      <c r="L9" s="30">
        <f>SUM(G9,K9)</f>
        <v>0</v>
      </c>
      <c r="M9" s="31">
        <f>IF(ISNUMBER(A9), (IF(175.508&lt; A9,L9, TRUNC(10^(0.75194503*((LOG((A9/175.508)/LOG(10))*(LOG((A9/175.508)/LOG(10)))))),4)*L9)), 0)</f>
        <v>0</v>
      </c>
      <c r="N9" s="66">
        <v>1.5</v>
      </c>
      <c r="O9" s="32">
        <f>IF(ISNUMBER(A9), (IF(153.655&lt; A9,L9, TRUNC(10^(0.783497476*((LOG((A9/153.655)/LOG(10))*(LOG((A9/153.655)/LOG(10)))))),4)*L9)), 0)*N9</f>
        <v>0</v>
      </c>
      <c r="P9" s="152"/>
      <c r="Q9" s="1"/>
      <c r="R9" s="158"/>
      <c r="S9" s="65" t="s">
        <v>16</v>
      </c>
    </row>
    <row r="10" spans="1:19" ht="14.25" customHeight="1" thickTop="1" thickBot="1" x14ac:dyDescent="0.3">
      <c r="A10" s="48">
        <v>109.8</v>
      </c>
      <c r="B10" s="51" t="s">
        <v>26</v>
      </c>
      <c r="C10" s="52">
        <v>1979</v>
      </c>
      <c r="D10" s="122">
        <v>142</v>
      </c>
      <c r="E10" s="123">
        <v>148</v>
      </c>
      <c r="F10" s="124">
        <v>151</v>
      </c>
      <c r="G10" s="26">
        <f>IF(MAX(D10:F10)&lt;0,0,MAX(D10:F10))</f>
        <v>151</v>
      </c>
      <c r="H10" s="132">
        <v>165</v>
      </c>
      <c r="I10" s="123">
        <v>175</v>
      </c>
      <c r="J10" s="129">
        <v>180</v>
      </c>
      <c r="K10" s="46">
        <f>IF(MAX(H10:J10)&lt;0,0,MAX(H10:J10))</f>
        <v>180</v>
      </c>
      <c r="L10" s="30">
        <f>SUM(G10,K10)</f>
        <v>331</v>
      </c>
      <c r="M10" s="80">
        <f t="shared" ref="M10:M16" si="1">IF(ISNUMBER(A10), (IF(175.508&lt; A10,L10, TRUNC(10^(0.75194503*((LOG((A10/175.508)/LOG(10))*(LOG((A10/175.508)/LOG(10)))))),4)*L10)), 0)</f>
        <v>355.62639999999999</v>
      </c>
      <c r="N10" s="66"/>
      <c r="O10" s="32">
        <f>IF(ISNUMBER(A10), (IF(175.508&lt; A10,L10, TRUNC(10^(0.75194503*((LOG((A10/175.508)/LOG(10))*(LOG((A10/175.508)/LOG(10)))))),4)*L10)), 0)</f>
        <v>355.62639999999999</v>
      </c>
      <c r="P10" s="152"/>
      <c r="Q10" s="1"/>
      <c r="R10" s="158"/>
    </row>
    <row r="11" spans="1:19" ht="15" customHeight="1" thickTop="1" thickBot="1" x14ac:dyDescent="0.3">
      <c r="A11" s="48">
        <v>101</v>
      </c>
      <c r="B11" s="51" t="s">
        <v>28</v>
      </c>
      <c r="C11" s="52">
        <v>1998</v>
      </c>
      <c r="D11" s="85">
        <v>-90</v>
      </c>
      <c r="E11" s="118">
        <v>90</v>
      </c>
      <c r="F11" s="119">
        <v>95</v>
      </c>
      <c r="G11" s="41">
        <f>IF(MAX(D11:F11)&lt;0,0,MAX(D11:F11))</f>
        <v>95</v>
      </c>
      <c r="H11" s="128">
        <v>110</v>
      </c>
      <c r="I11" s="118">
        <v>117</v>
      </c>
      <c r="J11" s="119">
        <v>120</v>
      </c>
      <c r="K11" s="44">
        <f>IF(MAX(H11:J11)&lt;0,0,MAX(H11:J11))</f>
        <v>120</v>
      </c>
      <c r="L11" s="45">
        <f>SUM(G11,K11)</f>
        <v>215</v>
      </c>
      <c r="M11" s="80">
        <f t="shared" si="1"/>
        <v>237.53200000000001</v>
      </c>
      <c r="N11" s="66"/>
      <c r="O11" s="32">
        <f>IF(ISNUMBER(A11), (IF(175.508&lt; A11,L11, TRUNC(10^(0.75194503*((LOG((A11/175.508)/LOG(10))*(LOG((A11/175.508)/LOG(10)))))),4)*L11)), 0)</f>
        <v>237.53200000000001</v>
      </c>
      <c r="P11" s="152"/>
      <c r="Q11" s="3"/>
      <c r="R11" s="158"/>
    </row>
    <row r="12" spans="1:19" ht="19.5" thickTop="1" thickBot="1" x14ac:dyDescent="0.3">
      <c r="A12" s="159" t="s">
        <v>19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1"/>
      <c r="P12" s="20">
        <f>SUM(O13:O16)-MIN(O13:O16)</f>
        <v>998.94380000000001</v>
      </c>
      <c r="Q12" s="21">
        <f>RANK(P12,P12:P16,0)</f>
        <v>1</v>
      </c>
      <c r="R12" s="22">
        <f>RANK(P12,P7:P17)</f>
        <v>1</v>
      </c>
    </row>
    <row r="13" spans="1:19" ht="15" customHeight="1" thickTop="1" x14ac:dyDescent="0.25">
      <c r="A13" s="71">
        <v>92.8</v>
      </c>
      <c r="B13" s="72" t="s">
        <v>21</v>
      </c>
      <c r="C13" s="76">
        <v>1995</v>
      </c>
      <c r="D13" s="116">
        <v>125</v>
      </c>
      <c r="E13" s="117">
        <v>130</v>
      </c>
      <c r="F13" s="117">
        <v>134</v>
      </c>
      <c r="G13" s="92">
        <f>IF(MAX(D13:F13)&lt;0,0,MAX(D13:F13))</f>
        <v>134</v>
      </c>
      <c r="H13" s="116">
        <v>158</v>
      </c>
      <c r="I13" s="131">
        <v>163</v>
      </c>
      <c r="J13" s="133">
        <v>170</v>
      </c>
      <c r="K13" s="29">
        <f>IF(MAX(H13:J13)&lt;0,0,MAX(H13:J13))</f>
        <v>170</v>
      </c>
      <c r="L13" s="30">
        <f>SUM(G13,K13)</f>
        <v>304</v>
      </c>
      <c r="M13" s="80">
        <f>IF(ISNUMBER(A13), (IF(175.508&lt; A13,L13, TRUNC(10^(0.75194503*((LOG((A13/175.508)/LOG(10))*(LOG((A13/175.508)/LOG(10)))))),4)*L13)), 0)</f>
        <v>347.10719999999998</v>
      </c>
      <c r="N13" s="66"/>
      <c r="O13" s="32">
        <f t="shared" ref="O13:O14" si="2">IF(ISNUMBER(A13), (IF(175.508&lt; A13,L13, TRUNC(10^(0.75194503*((LOG((A13/175.508)/LOG(10))*(LOG((A13/175.508)/LOG(10)))))),4)*L13)), 0)</f>
        <v>347.10719999999998</v>
      </c>
      <c r="P13" s="150"/>
      <c r="Q13" s="1"/>
      <c r="R13" s="153"/>
      <c r="S13" s="101"/>
    </row>
    <row r="14" spans="1:19" ht="15" customHeight="1" x14ac:dyDescent="0.25">
      <c r="A14" s="71">
        <v>95.1</v>
      </c>
      <c r="B14" s="68" t="s">
        <v>22</v>
      </c>
      <c r="C14" s="77">
        <v>1994</v>
      </c>
      <c r="D14" s="102">
        <v>130</v>
      </c>
      <c r="E14" s="84">
        <v>-140</v>
      </c>
      <c r="F14" s="121">
        <v>142</v>
      </c>
      <c r="G14" s="93">
        <f t="shared" ref="G14" si="3">IF(MAX(D14:F14)&lt;0,0,MAX(D14:F14))</f>
        <v>142</v>
      </c>
      <c r="H14" s="102">
        <v>150</v>
      </c>
      <c r="I14" s="84">
        <v>-160</v>
      </c>
      <c r="J14" s="130">
        <v>162</v>
      </c>
      <c r="K14" s="46">
        <f>IF(MAX(H14:J14)&lt;0,0,MAX(H14:J14))</f>
        <v>162</v>
      </c>
      <c r="L14" s="30">
        <f>SUM(G14,K14)</f>
        <v>304</v>
      </c>
      <c r="M14" s="80">
        <f t="shared" si="1"/>
        <v>343.64160000000004</v>
      </c>
      <c r="N14" s="66"/>
      <c r="O14" s="32">
        <f t="shared" si="2"/>
        <v>343.64160000000004</v>
      </c>
      <c r="P14" s="151"/>
      <c r="Q14" s="1"/>
      <c r="R14" s="154"/>
      <c r="S14" s="101"/>
    </row>
    <row r="15" spans="1:19" ht="15.75" customHeight="1" x14ac:dyDescent="0.25">
      <c r="A15" s="71">
        <v>88.9</v>
      </c>
      <c r="B15" s="68" t="s">
        <v>23</v>
      </c>
      <c r="C15" s="77">
        <v>1992</v>
      </c>
      <c r="D15" s="102">
        <v>110</v>
      </c>
      <c r="E15" s="121">
        <v>115</v>
      </c>
      <c r="F15" s="121">
        <v>120</v>
      </c>
      <c r="G15" s="93">
        <f>IF(MAX(D15:F15)&lt;0,0,MAX(D15:F15))</f>
        <v>120</v>
      </c>
      <c r="H15" s="102">
        <v>135</v>
      </c>
      <c r="I15" s="123">
        <v>140</v>
      </c>
      <c r="J15" s="129">
        <v>145</v>
      </c>
      <c r="K15" s="46">
        <f>IF(MAX(H15:J15)&lt;0,0,MAX(H15:J15))</f>
        <v>145</v>
      </c>
      <c r="L15" s="30">
        <f>SUM(G15,K15)</f>
        <v>265</v>
      </c>
      <c r="M15" s="80">
        <f t="shared" si="1"/>
        <v>308.19499999999999</v>
      </c>
      <c r="N15" s="66"/>
      <c r="O15" s="32">
        <f>IF(ISNUMBER(A15), (IF(175.508&lt; A15,L15, TRUNC(10^(0.75194503*((LOG((A15/175.508)/LOG(10))*(LOG((A15/175.508)/LOG(10)))))),4)*L15)), 0)</f>
        <v>308.19499999999999</v>
      </c>
      <c r="P15" s="151"/>
      <c r="Q15" s="1"/>
      <c r="R15" s="154"/>
    </row>
    <row r="16" spans="1:19" ht="15.75" customHeight="1" thickBot="1" x14ac:dyDescent="0.3">
      <c r="A16" s="60">
        <v>92.5</v>
      </c>
      <c r="B16" s="61" t="s">
        <v>24</v>
      </c>
      <c r="C16" s="62">
        <v>1993</v>
      </c>
      <c r="D16" s="120">
        <v>100</v>
      </c>
      <c r="E16" s="118">
        <v>105</v>
      </c>
      <c r="F16" s="119">
        <v>110</v>
      </c>
      <c r="G16" s="41">
        <f>IF(MAX(D16:F16)&lt;0,0,MAX(D16:F16))</f>
        <v>110</v>
      </c>
      <c r="H16" s="128">
        <v>130</v>
      </c>
      <c r="I16" s="118">
        <v>135</v>
      </c>
      <c r="J16" s="43" t="s">
        <v>55</v>
      </c>
      <c r="K16" s="44">
        <f>IF(MAX(H16:J16)&lt;0,0,MAX(H16:J16))</f>
        <v>135</v>
      </c>
      <c r="L16" s="45">
        <f>SUM(G16,K16)</f>
        <v>245</v>
      </c>
      <c r="M16" s="80">
        <f t="shared" si="1"/>
        <v>280.10849999999999</v>
      </c>
      <c r="N16" s="67"/>
      <c r="O16" s="63">
        <f>IF(ISNUMBER(A16), (IF(175.508&lt; A16,L16, TRUNC(10^(0.75194503*((LOG((A16/175.508)/LOG(10))*(LOG((A16/175.508)/LOG(10)))))),4)*L16)), 0)</f>
        <v>280.10849999999999</v>
      </c>
      <c r="P16" s="152"/>
      <c r="Q16" s="3"/>
      <c r="R16" s="155"/>
    </row>
    <row r="17" spans="1:19" ht="19.5" thickTop="1" thickBot="1" x14ac:dyDescent="0.3">
      <c r="A17" s="159" t="s">
        <v>20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1"/>
      <c r="P17" s="20">
        <f>SUM(O18:O21)-MIN(O18:O21)</f>
        <v>923.16030000000001</v>
      </c>
      <c r="Q17" s="21" t="e">
        <f>RANK(P17,P22:P34,0)</f>
        <v>#N/A</v>
      </c>
      <c r="R17" s="22">
        <f>RANK(P17,P7:P17)</f>
        <v>2</v>
      </c>
    </row>
    <row r="18" spans="1:19" ht="15" customHeight="1" thickTop="1" thickBot="1" x14ac:dyDescent="0.3">
      <c r="A18" s="95">
        <v>70.2</v>
      </c>
      <c r="B18" s="96" t="s">
        <v>25</v>
      </c>
      <c r="C18" s="97">
        <v>1993</v>
      </c>
      <c r="D18" s="102">
        <v>70</v>
      </c>
      <c r="E18" s="121">
        <v>75</v>
      </c>
      <c r="F18" s="121">
        <v>80</v>
      </c>
      <c r="G18" s="93">
        <f>IF(MAX(D18:F18)&lt;0,0,MAX(D18:F18))</f>
        <v>80</v>
      </c>
      <c r="H18" s="102">
        <v>90</v>
      </c>
      <c r="I18" s="121">
        <v>95</v>
      </c>
      <c r="J18" s="84">
        <v>-100</v>
      </c>
      <c r="K18" s="29">
        <f>IF(MAX(H18:J18)&lt;0,0,MAX(H18:J18))</f>
        <v>95</v>
      </c>
      <c r="L18" s="30">
        <f>SUM(G18,K18)</f>
        <v>175</v>
      </c>
      <c r="M18" s="80">
        <f>IF(ISNUMBER(A18), (IF(153.655&lt; A18,L18, TRUNC(10^(0.783497476*((LOG((A18/153.655)/LOG(10))*(LOG((A18/153.655)/LOG(10)))))),4)*L18)), 0)</f>
        <v>215.63499999999999</v>
      </c>
      <c r="N18" s="66">
        <v>1.5</v>
      </c>
      <c r="O18" s="32">
        <f>IF(ISNUMBER(A18), (IF(153.655&lt; A18,L18, TRUNC(10^(0.783497476*((LOG((A18/153.655)/LOG(10))*(LOG((A18/153.655)/LOG(10)))))),4)*L18)), 0)*N18</f>
        <v>323.45249999999999</v>
      </c>
      <c r="P18" s="150"/>
      <c r="Q18" s="1"/>
      <c r="R18" s="153"/>
      <c r="S18" s="65" t="s">
        <v>16</v>
      </c>
    </row>
    <row r="19" spans="1:19" ht="15" customHeight="1" thickTop="1" x14ac:dyDescent="0.25">
      <c r="A19" s="71">
        <v>66.900000000000006</v>
      </c>
      <c r="B19" s="68" t="s">
        <v>27</v>
      </c>
      <c r="C19" s="77">
        <v>1995</v>
      </c>
      <c r="D19" s="116">
        <v>70</v>
      </c>
      <c r="E19" s="82">
        <v>-75</v>
      </c>
      <c r="F19" s="82">
        <v>-80</v>
      </c>
      <c r="G19" s="92">
        <f>IF(MAX(D19:F19)&lt;0,0,MAX(D19:F19))</f>
        <v>70</v>
      </c>
      <c r="H19" s="116">
        <v>90</v>
      </c>
      <c r="I19" s="117">
        <v>95</v>
      </c>
      <c r="J19" s="82">
        <v>-100</v>
      </c>
      <c r="K19" s="46">
        <f>IF(MAX(H19:J19)&lt;0,0,MAX(H19:J19))</f>
        <v>95</v>
      </c>
      <c r="L19" s="30">
        <f>SUM(G19,K19)</f>
        <v>165</v>
      </c>
      <c r="M19" s="80">
        <f>IF(ISNUMBER(A19), (IF(153.655&lt; A19,L19, TRUNC(10^(0.783497476*((LOG((A19/153.655)/LOG(10))*(LOG((A19/153.655)/LOG(10)))))),4)*L19)), 0)</f>
        <v>208.75800000000001</v>
      </c>
      <c r="N19" s="66">
        <v>1.5</v>
      </c>
      <c r="O19" s="32">
        <f>IF(ISNUMBER(A19), (IF(153.655&lt; A19,L19, TRUNC(10^(0.783497476*((LOG((A19/153.655)/LOG(10))*(LOG((A19/153.655)/LOG(10)))))),4)*L19)), 0)*N19</f>
        <v>313.137</v>
      </c>
      <c r="P19" s="151"/>
      <c r="Q19" s="1"/>
      <c r="R19" s="154"/>
      <c r="S19" s="65" t="s">
        <v>16</v>
      </c>
    </row>
    <row r="20" spans="1:19" ht="15.75" customHeight="1" x14ac:dyDescent="0.25">
      <c r="A20" s="48">
        <v>57.8</v>
      </c>
      <c r="B20" s="51" t="s">
        <v>51</v>
      </c>
      <c r="C20" s="52">
        <v>1994</v>
      </c>
      <c r="D20" s="102">
        <v>60</v>
      </c>
      <c r="E20" s="121">
        <v>63</v>
      </c>
      <c r="F20" s="121">
        <v>65</v>
      </c>
      <c r="G20" s="93">
        <f>IF(MAX(D20:F20)&lt;0,0,MAX(D20:F20))</f>
        <v>65</v>
      </c>
      <c r="H20" s="102">
        <v>73</v>
      </c>
      <c r="I20" s="84">
        <v>-76</v>
      </c>
      <c r="J20" s="84">
        <v>-76</v>
      </c>
      <c r="K20" s="46">
        <f>IF(MAX(H20:J20)&lt;0,0,MAX(H20:J20))</f>
        <v>73</v>
      </c>
      <c r="L20" s="30">
        <f>SUM(G20,K20)</f>
        <v>138</v>
      </c>
      <c r="M20" s="80">
        <f>IF(ISNUMBER(A20), (IF(153.655&lt; A20,L20, TRUNC(10^(0.783497476*((LOG((A20/153.655)/LOG(10))*(LOG((A20/153.655)/LOG(10)))))),4)*L20)), 0)</f>
        <v>191.0472</v>
      </c>
      <c r="N20" s="66">
        <v>1.5</v>
      </c>
      <c r="O20" s="32">
        <f t="shared" ref="O20:O21" si="4">IF(ISNUMBER(A20), (IF(153.655&lt; A20,L20, TRUNC(10^(0.783497476*((LOG((A20/153.655)/LOG(10))*(LOG((A20/153.655)/LOG(10)))))),4)*L20)), 0)*N20</f>
        <v>286.57080000000002</v>
      </c>
      <c r="P20" s="151"/>
      <c r="Q20" s="1"/>
      <c r="R20" s="154"/>
      <c r="S20" s="65" t="s">
        <v>16</v>
      </c>
    </row>
    <row r="21" spans="1:19" ht="15.75" thickBot="1" x14ac:dyDescent="0.3">
      <c r="A21" s="69">
        <v>58</v>
      </c>
      <c r="B21" s="70" t="s">
        <v>46</v>
      </c>
      <c r="C21" s="78">
        <v>1994</v>
      </c>
      <c r="D21" s="125">
        <v>55</v>
      </c>
      <c r="E21" s="126">
        <v>58</v>
      </c>
      <c r="F21" s="126">
        <v>60</v>
      </c>
      <c r="G21" s="94">
        <f>IF(MAX(D21:F21)&lt;0,0,MAX(D21:F21))</f>
        <v>60</v>
      </c>
      <c r="H21" s="125">
        <v>65</v>
      </c>
      <c r="I21" s="126">
        <v>69</v>
      </c>
      <c r="J21" s="126">
        <v>72</v>
      </c>
      <c r="K21" s="44">
        <f>IF(MAX(H21:J21)&lt;0,0,MAX(H21:J21))</f>
        <v>72</v>
      </c>
      <c r="L21" s="45">
        <f>SUM(G21,K21)</f>
        <v>132</v>
      </c>
      <c r="M21" s="81">
        <f>IF(ISNUMBER(A21), (IF(153.655&lt; A21,L21, TRUNC(10^(0.783497476*((LOG((A21/153.655)/LOG(10))*(LOG((A21/153.655)/LOG(10)))))),4)*L21)), 0)</f>
        <v>182.3184</v>
      </c>
      <c r="N21" s="103">
        <v>1.5</v>
      </c>
      <c r="O21" s="104">
        <f t="shared" si="4"/>
        <v>273.4776</v>
      </c>
      <c r="P21" s="152"/>
      <c r="Q21" s="3"/>
      <c r="R21" s="155"/>
      <c r="S21" s="65" t="s">
        <v>16</v>
      </c>
    </row>
    <row r="22" spans="1:19" ht="16.5" hidden="1" customHeight="1" thickTop="1" thickBot="1" x14ac:dyDescent="0.3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20">
        <f>SUM(O23:O26)-MIN(O23:O26)</f>
        <v>0</v>
      </c>
      <c r="Q22" s="21">
        <f>RANK(P22,P22:P37,0)</f>
        <v>1</v>
      </c>
      <c r="R22" s="22">
        <f>RANK(P22,P7:P22)</f>
        <v>4</v>
      </c>
    </row>
    <row r="23" spans="1:19" ht="15.75" hidden="1" customHeight="1" thickTop="1" thickBot="1" x14ac:dyDescent="0.3">
      <c r="A23" s="48">
        <v>22</v>
      </c>
      <c r="B23" s="49"/>
      <c r="C23" s="50"/>
      <c r="D23" s="23"/>
      <c r="E23" s="24"/>
      <c r="F23" s="25"/>
      <c r="G23" s="26">
        <f>IF(MAX(D23:F23)&lt;0,0,MAX(D23:F23))</f>
        <v>0</v>
      </c>
      <c r="H23" s="27"/>
      <c r="I23" s="24"/>
      <c r="J23" s="28"/>
      <c r="K23" s="29">
        <f>IF(MAX(H23:J23)&lt;0,0,MAX(H23:J23))</f>
        <v>0</v>
      </c>
      <c r="L23" s="30">
        <f>SUM(G23,K23)</f>
        <v>0</v>
      </c>
      <c r="M23" s="31">
        <f>IF(ISNUMBER(A23), (IF(175.508&lt; A23,L23, TRUNC(10^(0.75194503*((LOG((A23/175.508)/LOG(10))*(LOG((A23/175.508)/LOG(10)))))),4)*L23)), 0)</f>
        <v>0</v>
      </c>
      <c r="N23" s="66">
        <v>1.5</v>
      </c>
      <c r="O23" s="32">
        <f>IF(ISNUMBER(A23), (IF(153.655&lt; A23,L23, TRUNC(10^(0.783497476*((LOG((A23/153.655)/LOG(10))*(LOG((A23/153.655)/LOG(10)))))),4)*L23)), 0)*N23</f>
        <v>0</v>
      </c>
      <c r="P23" s="152"/>
      <c r="Q23" s="1"/>
      <c r="R23" s="158"/>
      <c r="S23" s="65" t="s">
        <v>16</v>
      </c>
    </row>
    <row r="24" spans="1:19" ht="15.75" hidden="1" customHeight="1" thickTop="1" thickBot="1" x14ac:dyDescent="0.3">
      <c r="A24" s="48">
        <v>22</v>
      </c>
      <c r="B24" s="51"/>
      <c r="C24" s="52"/>
      <c r="D24" s="33"/>
      <c r="E24" s="54"/>
      <c r="F24" s="35"/>
      <c r="G24" s="26">
        <f>IF(MAX(D24:F24)&lt;0,0,MAX(D24:F24))</f>
        <v>0</v>
      </c>
      <c r="H24" s="36"/>
      <c r="I24" s="34"/>
      <c r="J24" s="55"/>
      <c r="K24" s="46">
        <f>IF(MAX(H24:J24)&lt;0,0,MAX(H24:J24))</f>
        <v>0</v>
      </c>
      <c r="L24" s="30">
        <f>SUM(G24,K24)</f>
        <v>0</v>
      </c>
      <c r="M24" s="31">
        <f>IF(ISNUMBER(A24), (IF(175.508&lt; A24,L24, TRUNC(10^(0.75194503*((LOG((A24/175.508)/LOG(10))*(LOG((A24/175.508)/LOG(10)))))),4)*L24)), 0)</f>
        <v>0</v>
      </c>
      <c r="N24" s="66">
        <v>1.5</v>
      </c>
      <c r="O24" s="32">
        <f>IF(ISNUMBER(A24), (IF(153.655&lt; A24,L24, TRUNC(10^(0.783497476*((LOG((A24/153.655)/LOG(10))*(LOG((A24/153.655)/LOG(10)))))),4)*L24)), 0)*N24</f>
        <v>0</v>
      </c>
      <c r="P24" s="152"/>
      <c r="Q24" s="1"/>
      <c r="R24" s="158"/>
      <c r="S24" s="65" t="s">
        <v>16</v>
      </c>
    </row>
    <row r="25" spans="1:19" ht="16.5" hidden="1" customHeight="1" thickTop="1" thickBot="1" x14ac:dyDescent="0.3">
      <c r="A25" s="48">
        <v>22</v>
      </c>
      <c r="B25" s="51"/>
      <c r="C25" s="52"/>
      <c r="D25" s="33"/>
      <c r="E25" s="37"/>
      <c r="F25" s="34"/>
      <c r="G25" s="26">
        <f>IF(MAX(D25:F25)&lt;0,0,MAX(D25:F25))</f>
        <v>0</v>
      </c>
      <c r="H25" s="38"/>
      <c r="I25" s="37"/>
      <c r="J25" s="39"/>
      <c r="K25" s="46">
        <f>IF(MAX(H25:J25)&lt;0,0,MAX(H25:J25))</f>
        <v>0</v>
      </c>
      <c r="L25" s="30">
        <f>SUM(G25,K25)</f>
        <v>0</v>
      </c>
      <c r="M25" s="31">
        <f>IF(ISNUMBER(A25), (IF(175.508&lt; A25,L25, TRUNC(10^(0.75194503*((LOG((A25/175.508)/LOG(10))*(LOG((A25/175.508)/LOG(10)))))),4)*L25)), 0)</f>
        <v>0</v>
      </c>
      <c r="N25" s="66"/>
      <c r="O25" s="32">
        <f>IF(ISNUMBER(A25), (IF(175.508&lt; A25,L25, TRUNC(10^(0.75194503*((LOG((A25/175.508)/LOG(10))*(LOG((A25/175.508)/LOG(10)))))),4)*L25)), 0)</f>
        <v>0</v>
      </c>
      <c r="P25" s="152"/>
      <c r="Q25" s="1"/>
      <c r="R25" s="158"/>
    </row>
    <row r="26" spans="1:19" ht="15.75" hidden="1" customHeight="1" thickTop="1" thickBot="1" x14ac:dyDescent="0.3">
      <c r="A26" s="60">
        <v>22</v>
      </c>
      <c r="B26" s="61"/>
      <c r="C26" s="62"/>
      <c r="D26" s="53"/>
      <c r="E26" s="42"/>
      <c r="F26" s="43"/>
      <c r="G26" s="41">
        <f>IF(MAX(D26:F26)&lt;0,0,MAX(D26:F26))</f>
        <v>0</v>
      </c>
      <c r="H26" s="40"/>
      <c r="I26" s="42"/>
      <c r="J26" s="43"/>
      <c r="K26" s="44">
        <f>IF(MAX(H26:J26)&lt;0,0,MAX(H26:J26))</f>
        <v>0</v>
      </c>
      <c r="L26" s="45">
        <f>SUM(G26,K26)</f>
        <v>0</v>
      </c>
      <c r="M26" s="47">
        <f>IF(ISNUMBER(A26), (IF(175.508&lt; A26,L26, TRUNC(10^(0.75194503*((LOG((A26/175.508)/LOG(10))*(LOG((A26/175.508)/LOG(10)))))),4)*L26)), 0)</f>
        <v>0</v>
      </c>
      <c r="N26" s="67"/>
      <c r="O26" s="63">
        <f>IF(ISNUMBER(A26), (IF(175.508&lt; A26,L26, TRUNC(10^(0.75194503*((LOG((A26/175.508)/LOG(10))*(LOG((A26/175.508)/LOG(10)))))),4)*L26)), 0)</f>
        <v>0</v>
      </c>
      <c r="P26" s="152"/>
      <c r="Q26" s="64"/>
      <c r="R26" s="158"/>
    </row>
    <row r="27" spans="1:19" ht="15.75" thickTop="1" x14ac:dyDescent="0.25">
      <c r="O27" s="148"/>
    </row>
  </sheetData>
  <mergeCells count="17">
    <mergeCell ref="A17:O17"/>
    <mergeCell ref="P18:P21"/>
    <mergeCell ref="R18:R21"/>
    <mergeCell ref="A22:O22"/>
    <mergeCell ref="P23:P26"/>
    <mergeCell ref="R23:R26"/>
    <mergeCell ref="A1:P3"/>
    <mergeCell ref="P13:P16"/>
    <mergeCell ref="R13:R16"/>
    <mergeCell ref="R5:R6"/>
    <mergeCell ref="A7:O7"/>
    <mergeCell ref="P8:P11"/>
    <mergeCell ref="R8:R11"/>
    <mergeCell ref="A12:O12"/>
    <mergeCell ref="D5:G5"/>
    <mergeCell ref="H5:K5"/>
    <mergeCell ref="P5:P6"/>
  </mergeCells>
  <conditionalFormatting sqref="H23:I23 D25 D23:F24 F25 H24:J26 D26:F26 D10 D8:F9 F10 D13:F21 D11:F11 H8:J11 H13:J21">
    <cfRule type="cellIs" dxfId="40" priority="46" operator="lessThan">
      <formula>0</formula>
    </cfRule>
    <cfRule type="cellIs" dxfId="39" priority="47" operator="lessThan">
      <formula>0</formula>
    </cfRule>
  </conditionalFormatting>
  <conditionalFormatting sqref="D8:F9 H8:H9 D13:F15 H13:H15 D11 J8 I14">
    <cfRule type="cellIs" dxfId="38" priority="20" stopIfTrue="1" operator="lessThan">
      <formula>0</formula>
    </cfRule>
  </conditionalFormatting>
  <conditionalFormatting sqref="D18:F18 H18">
    <cfRule type="cellIs" dxfId="37" priority="14" stopIfTrue="1" operator="lessThan">
      <formula>0</formula>
    </cfRule>
  </conditionalFormatting>
  <conditionalFormatting sqref="D19:F19 H19">
    <cfRule type="cellIs" dxfId="36" priority="13" stopIfTrue="1" operator="lessThan">
      <formula>0</formula>
    </cfRule>
  </conditionalFormatting>
  <conditionalFormatting sqref="D21:F21 H21">
    <cfRule type="cellIs" dxfId="35" priority="12" stopIfTrue="1" operator="lessThan">
      <formula>0</formula>
    </cfRule>
  </conditionalFormatting>
  <conditionalFormatting sqref="D20:F20 H20:J20">
    <cfRule type="cellIs" dxfId="34" priority="4" stopIfTrue="1" operator="lessThan">
      <formula>0</formula>
    </cfRule>
  </conditionalFormatting>
  <conditionalFormatting sqref="D21:F21 H21:J21">
    <cfRule type="cellIs" dxfId="33" priority="3" stopIfTrue="1" operator="lessThan">
      <formula>0</formula>
    </cfRule>
  </conditionalFormatting>
  <conditionalFormatting sqref="D18:F18 H18:J18">
    <cfRule type="cellIs" dxfId="32" priority="2" stopIfTrue="1" operator="lessThan">
      <formula>0</formula>
    </cfRule>
  </conditionalFormatting>
  <conditionalFormatting sqref="D19:F19 H19:J19">
    <cfRule type="cellIs" dxfId="31" priority="1" stopIfTrue="1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4" zoomScale="90" zoomScaleNormal="90" workbookViewId="0">
      <selection activeCell="Q11" sqref="Q11"/>
    </sheetView>
  </sheetViews>
  <sheetFormatPr defaultRowHeight="15" x14ac:dyDescent="0.25"/>
  <cols>
    <col min="3" max="3" width="17.7109375" bestFit="1" customWidth="1"/>
  </cols>
  <sheetData>
    <row r="1" spans="1:16" ht="26.25" customHeight="1" x14ac:dyDescent="0.25">
      <c r="A1" s="149" t="s">
        <v>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5.75" thickBot="1" x14ac:dyDescent="0.3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6.5" thickTop="1" thickBot="1" x14ac:dyDescent="0.3">
      <c r="B3" s="165" t="s">
        <v>18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6" ht="16.5" thickTop="1" thickBot="1" x14ac:dyDescent="0.3">
      <c r="B4" s="4" t="s">
        <v>0</v>
      </c>
      <c r="C4" s="5" t="s">
        <v>1</v>
      </c>
      <c r="D4" s="6" t="s">
        <v>2</v>
      </c>
      <c r="E4" s="162" t="s">
        <v>3</v>
      </c>
      <c r="F4" s="162"/>
      <c r="G4" s="162"/>
      <c r="H4" s="162"/>
      <c r="I4" s="163" t="s">
        <v>4</v>
      </c>
      <c r="J4" s="163"/>
      <c r="K4" s="163"/>
      <c r="L4" s="163"/>
      <c r="M4" s="56" t="s">
        <v>5</v>
      </c>
      <c r="N4" s="9" t="s">
        <v>6</v>
      </c>
      <c r="O4" s="168" t="s">
        <v>8</v>
      </c>
    </row>
    <row r="5" spans="1:16" ht="15.75" thickBot="1" x14ac:dyDescent="0.3">
      <c r="B5" s="10" t="s">
        <v>9</v>
      </c>
      <c r="C5" s="11"/>
      <c r="D5" s="12" t="s">
        <v>10</v>
      </c>
      <c r="E5" s="10" t="s">
        <v>11</v>
      </c>
      <c r="F5" s="11" t="s">
        <v>12</v>
      </c>
      <c r="G5" s="73" t="s">
        <v>13</v>
      </c>
      <c r="H5" s="74" t="s">
        <v>14</v>
      </c>
      <c r="I5" s="75" t="s">
        <v>11</v>
      </c>
      <c r="J5" s="11" t="s">
        <v>12</v>
      </c>
      <c r="K5" s="73" t="s">
        <v>13</v>
      </c>
      <c r="L5" s="74" t="s">
        <v>14</v>
      </c>
      <c r="M5" s="18"/>
      <c r="N5" s="19"/>
      <c r="O5" s="169"/>
    </row>
    <row r="6" spans="1:16" ht="15.75" thickTop="1" x14ac:dyDescent="0.25">
      <c r="B6" s="106">
        <v>109.8</v>
      </c>
      <c r="C6" s="108" t="s">
        <v>26</v>
      </c>
      <c r="D6" s="110">
        <v>1979</v>
      </c>
      <c r="E6" s="122">
        <v>142</v>
      </c>
      <c r="F6" s="123">
        <v>148</v>
      </c>
      <c r="G6" s="124">
        <v>151</v>
      </c>
      <c r="H6" s="142">
        <f t="shared" ref="H6:H25" si="0">IF(MAX(E6:G6)&lt;0,0,MAX(E6:G6))</f>
        <v>151</v>
      </c>
      <c r="I6" s="132">
        <v>165</v>
      </c>
      <c r="J6" s="123">
        <v>175</v>
      </c>
      <c r="K6" s="129">
        <v>180</v>
      </c>
      <c r="L6" s="92">
        <f t="shared" ref="L6:L25" si="1">IF(MAX(I6:K6)&lt;0,0,MAX(I6:K6))</f>
        <v>180</v>
      </c>
      <c r="M6" s="86">
        <f t="shared" ref="M6:M25" si="2">SUM(H6,L6)</f>
        <v>331</v>
      </c>
      <c r="N6" s="79">
        <f t="shared" ref="N6:N25" si="3">IF(ISNUMBER(B6), (IF(175.508&lt; B6,M6, TRUNC(10^(0.75194503*((LOG((B6/175.508)/LOG(10))*(LOG((B6/175.508)/LOG(10)))))),4)*M6)), 0)</f>
        <v>355.62639999999999</v>
      </c>
      <c r="O6" s="89">
        <f t="shared" ref="O6:O12" si="4">RANK(N6,($N$6:$N$25))</f>
        <v>1</v>
      </c>
    </row>
    <row r="7" spans="1:16" x14ac:dyDescent="0.25">
      <c r="B7" s="115">
        <v>92.8</v>
      </c>
      <c r="C7" s="107" t="s">
        <v>21</v>
      </c>
      <c r="D7" s="109">
        <v>1995</v>
      </c>
      <c r="E7" s="102">
        <v>125</v>
      </c>
      <c r="F7" s="121">
        <v>130</v>
      </c>
      <c r="G7" s="121">
        <v>134</v>
      </c>
      <c r="H7" s="113">
        <f t="shared" si="0"/>
        <v>134</v>
      </c>
      <c r="I7" s="102">
        <v>158</v>
      </c>
      <c r="J7" s="121">
        <v>163</v>
      </c>
      <c r="K7" s="137">
        <v>170</v>
      </c>
      <c r="L7" s="93">
        <f t="shared" si="1"/>
        <v>170</v>
      </c>
      <c r="M7" s="87">
        <f t="shared" si="2"/>
        <v>304</v>
      </c>
      <c r="N7" s="80">
        <f t="shared" si="3"/>
        <v>347.10719999999998</v>
      </c>
      <c r="O7" s="90">
        <f t="shared" si="4"/>
        <v>2</v>
      </c>
    </row>
    <row r="8" spans="1:16" x14ac:dyDescent="0.25">
      <c r="B8" s="71">
        <v>95.1</v>
      </c>
      <c r="C8" s="68" t="s">
        <v>22</v>
      </c>
      <c r="D8" s="77">
        <v>1994</v>
      </c>
      <c r="E8" s="102">
        <v>130</v>
      </c>
      <c r="F8" s="84">
        <v>-140</v>
      </c>
      <c r="G8" s="121">
        <v>142</v>
      </c>
      <c r="H8" s="93">
        <f t="shared" si="0"/>
        <v>142</v>
      </c>
      <c r="I8" s="102">
        <v>150</v>
      </c>
      <c r="J8" s="84">
        <v>-160</v>
      </c>
      <c r="K8" s="136">
        <v>162</v>
      </c>
      <c r="L8" s="93">
        <f t="shared" si="1"/>
        <v>162</v>
      </c>
      <c r="M8" s="87">
        <f t="shared" si="2"/>
        <v>304</v>
      </c>
      <c r="N8" s="80">
        <f t="shared" si="3"/>
        <v>343.64160000000004</v>
      </c>
      <c r="O8" s="90">
        <f t="shared" si="4"/>
        <v>3</v>
      </c>
    </row>
    <row r="9" spans="1:16" x14ac:dyDescent="0.25">
      <c r="B9" s="71">
        <v>96.1</v>
      </c>
      <c r="C9" s="68" t="s">
        <v>41</v>
      </c>
      <c r="D9" s="77">
        <v>2002</v>
      </c>
      <c r="E9" s="102">
        <v>115</v>
      </c>
      <c r="F9" s="121">
        <v>120</v>
      </c>
      <c r="G9" s="121">
        <v>126</v>
      </c>
      <c r="H9" s="93">
        <f t="shared" si="0"/>
        <v>126</v>
      </c>
      <c r="I9" s="102">
        <v>149</v>
      </c>
      <c r="J9" s="121">
        <v>154</v>
      </c>
      <c r="K9" s="84">
        <v>-160</v>
      </c>
      <c r="L9" s="93">
        <f t="shared" si="1"/>
        <v>154</v>
      </c>
      <c r="M9" s="87">
        <f t="shared" si="2"/>
        <v>280</v>
      </c>
      <c r="N9" s="80">
        <f t="shared" si="3"/>
        <v>315.19599999999997</v>
      </c>
      <c r="O9" s="90">
        <f t="shared" si="4"/>
        <v>4</v>
      </c>
    </row>
    <row r="10" spans="1:16" x14ac:dyDescent="0.25">
      <c r="B10" s="115">
        <v>88.9</v>
      </c>
      <c r="C10" s="68" t="s">
        <v>23</v>
      </c>
      <c r="D10" s="111">
        <v>1992</v>
      </c>
      <c r="E10" s="102">
        <v>110</v>
      </c>
      <c r="F10" s="121">
        <v>115</v>
      </c>
      <c r="G10" s="121">
        <v>120</v>
      </c>
      <c r="H10" s="113">
        <f t="shared" si="0"/>
        <v>120</v>
      </c>
      <c r="I10" s="102">
        <v>135</v>
      </c>
      <c r="J10" s="123">
        <v>140</v>
      </c>
      <c r="K10" s="129">
        <v>145</v>
      </c>
      <c r="L10" s="93">
        <f t="shared" si="1"/>
        <v>145</v>
      </c>
      <c r="M10" s="87">
        <f t="shared" si="2"/>
        <v>265</v>
      </c>
      <c r="N10" s="80">
        <f t="shared" si="3"/>
        <v>308.19499999999999</v>
      </c>
      <c r="O10" s="90">
        <f t="shared" si="4"/>
        <v>5</v>
      </c>
    </row>
    <row r="11" spans="1:16" x14ac:dyDescent="0.25">
      <c r="B11" s="106">
        <v>92.5</v>
      </c>
      <c r="C11" s="51" t="s">
        <v>24</v>
      </c>
      <c r="D11" s="112">
        <v>1993</v>
      </c>
      <c r="E11" s="134">
        <v>100</v>
      </c>
      <c r="F11" s="127">
        <v>105</v>
      </c>
      <c r="G11" s="127">
        <v>110</v>
      </c>
      <c r="H11" s="114">
        <f t="shared" si="0"/>
        <v>110</v>
      </c>
      <c r="I11" s="135">
        <v>130</v>
      </c>
      <c r="J11" s="124">
        <v>135</v>
      </c>
      <c r="K11" s="34" t="s">
        <v>55</v>
      </c>
      <c r="L11" s="93">
        <f t="shared" si="1"/>
        <v>135</v>
      </c>
      <c r="M11" s="87">
        <f t="shared" si="2"/>
        <v>245</v>
      </c>
      <c r="N11" s="80">
        <f t="shared" si="3"/>
        <v>280.10849999999999</v>
      </c>
      <c r="O11" s="90">
        <f t="shared" si="4"/>
        <v>6</v>
      </c>
    </row>
    <row r="12" spans="1:16" x14ac:dyDescent="0.25">
      <c r="B12" s="71">
        <v>77.599999999999994</v>
      </c>
      <c r="C12" s="68" t="s">
        <v>32</v>
      </c>
      <c r="D12" s="77">
        <v>2000</v>
      </c>
      <c r="E12" s="102">
        <v>85</v>
      </c>
      <c r="F12" s="121">
        <v>90</v>
      </c>
      <c r="G12" s="121">
        <v>95</v>
      </c>
      <c r="H12" s="93">
        <f t="shared" si="0"/>
        <v>95</v>
      </c>
      <c r="I12" s="102">
        <v>115</v>
      </c>
      <c r="J12" s="121">
        <v>122</v>
      </c>
      <c r="K12" s="147">
        <v>128</v>
      </c>
      <c r="L12" s="93">
        <f t="shared" si="1"/>
        <v>128</v>
      </c>
      <c r="M12" s="87">
        <f t="shared" si="2"/>
        <v>223</v>
      </c>
      <c r="N12" s="80">
        <f t="shared" si="3"/>
        <v>277.16669999999999</v>
      </c>
      <c r="O12" s="90">
        <f t="shared" si="4"/>
        <v>7</v>
      </c>
    </row>
    <row r="13" spans="1:16" x14ac:dyDescent="0.25">
      <c r="B13" s="71">
        <v>100.5</v>
      </c>
      <c r="C13" s="68" t="s">
        <v>53</v>
      </c>
      <c r="D13" s="77">
        <v>1991</v>
      </c>
      <c r="E13" s="102">
        <v>105</v>
      </c>
      <c r="F13" s="84">
        <v>-110</v>
      </c>
      <c r="G13" s="121">
        <v>111</v>
      </c>
      <c r="H13" s="93">
        <f t="shared" si="0"/>
        <v>111</v>
      </c>
      <c r="I13" s="145">
        <v>-125</v>
      </c>
      <c r="J13" s="146">
        <v>130</v>
      </c>
      <c r="K13" s="146">
        <v>135</v>
      </c>
      <c r="L13" s="93">
        <f t="shared" si="1"/>
        <v>135</v>
      </c>
      <c r="M13" s="87">
        <f t="shared" si="2"/>
        <v>246</v>
      </c>
      <c r="N13" s="80">
        <f t="shared" si="3"/>
        <v>272.27280000000002</v>
      </c>
      <c r="O13" s="90">
        <f>RANK(N13,(N1:N13))</f>
        <v>8</v>
      </c>
    </row>
    <row r="14" spans="1:16" x14ac:dyDescent="0.25">
      <c r="B14" s="71">
        <v>81.400000000000006</v>
      </c>
      <c r="C14" s="68" t="s">
        <v>56</v>
      </c>
      <c r="D14" s="77">
        <v>1997</v>
      </c>
      <c r="E14" s="102">
        <v>95</v>
      </c>
      <c r="F14" s="121">
        <v>103</v>
      </c>
      <c r="G14" s="84">
        <v>-108</v>
      </c>
      <c r="H14" s="93">
        <f t="shared" si="0"/>
        <v>103</v>
      </c>
      <c r="I14" s="102">
        <v>105</v>
      </c>
      <c r="J14" s="121">
        <v>112</v>
      </c>
      <c r="K14" s="121">
        <v>118</v>
      </c>
      <c r="L14" s="93">
        <f t="shared" si="1"/>
        <v>118</v>
      </c>
      <c r="M14" s="87">
        <f t="shared" si="2"/>
        <v>221</v>
      </c>
      <c r="N14" s="80">
        <f t="shared" si="3"/>
        <v>267.9846</v>
      </c>
      <c r="O14" s="90">
        <f t="shared" ref="O14:O25" si="5">RANK(N14,($N$6:$N$25))</f>
        <v>9</v>
      </c>
    </row>
    <row r="15" spans="1:16" x14ac:dyDescent="0.25">
      <c r="B15" s="71">
        <v>100</v>
      </c>
      <c r="C15" s="68" t="s">
        <v>34</v>
      </c>
      <c r="D15" s="77">
        <v>1998</v>
      </c>
      <c r="E15" s="102">
        <v>105</v>
      </c>
      <c r="F15" s="121">
        <v>110</v>
      </c>
      <c r="G15" s="84">
        <v>-113</v>
      </c>
      <c r="H15" s="93">
        <f t="shared" si="0"/>
        <v>110</v>
      </c>
      <c r="I15" s="102">
        <v>125</v>
      </c>
      <c r="J15" s="121">
        <v>130</v>
      </c>
      <c r="K15" s="84">
        <v>-132</v>
      </c>
      <c r="L15" s="93">
        <f t="shared" si="1"/>
        <v>130</v>
      </c>
      <c r="M15" s="87">
        <f t="shared" si="2"/>
        <v>240</v>
      </c>
      <c r="N15" s="80">
        <f t="shared" si="3"/>
        <v>266.11200000000002</v>
      </c>
      <c r="O15" s="90">
        <f t="shared" si="5"/>
        <v>10</v>
      </c>
    </row>
    <row r="16" spans="1:16" x14ac:dyDescent="0.25">
      <c r="B16" s="71">
        <v>99</v>
      </c>
      <c r="C16" s="68" t="s">
        <v>37</v>
      </c>
      <c r="D16" s="77">
        <v>1989</v>
      </c>
      <c r="E16" s="83">
        <v>-99</v>
      </c>
      <c r="F16" s="84">
        <v>-99</v>
      </c>
      <c r="G16" s="121">
        <v>103</v>
      </c>
      <c r="H16" s="93">
        <f t="shared" si="0"/>
        <v>103</v>
      </c>
      <c r="I16" s="102">
        <v>130</v>
      </c>
      <c r="J16" s="121">
        <v>136</v>
      </c>
      <c r="K16" s="84">
        <v>-142</v>
      </c>
      <c r="L16" s="93">
        <f t="shared" si="1"/>
        <v>136</v>
      </c>
      <c r="M16" s="87">
        <f t="shared" si="2"/>
        <v>239</v>
      </c>
      <c r="N16" s="80">
        <f t="shared" si="3"/>
        <v>265.98309999999998</v>
      </c>
      <c r="O16" s="90">
        <f t="shared" si="5"/>
        <v>11</v>
      </c>
    </row>
    <row r="17" spans="2:15" x14ac:dyDescent="0.25">
      <c r="B17" s="71">
        <v>142.69999999999999</v>
      </c>
      <c r="C17" s="68" t="s">
        <v>40</v>
      </c>
      <c r="D17" s="77">
        <v>1998</v>
      </c>
      <c r="E17" s="102">
        <v>110</v>
      </c>
      <c r="F17" s="84">
        <v>-115</v>
      </c>
      <c r="G17" s="121">
        <v>115</v>
      </c>
      <c r="H17" s="93">
        <f t="shared" si="0"/>
        <v>115</v>
      </c>
      <c r="I17" s="102">
        <v>125</v>
      </c>
      <c r="J17" s="84">
        <v>-135</v>
      </c>
      <c r="K17" s="121">
        <v>135</v>
      </c>
      <c r="L17" s="93">
        <f t="shared" si="1"/>
        <v>135</v>
      </c>
      <c r="M17" s="87">
        <f t="shared" si="2"/>
        <v>250</v>
      </c>
      <c r="N17" s="80">
        <f t="shared" si="3"/>
        <v>253.5</v>
      </c>
      <c r="O17" s="90">
        <f t="shared" si="5"/>
        <v>12</v>
      </c>
    </row>
    <row r="18" spans="2:15" x14ac:dyDescent="0.25">
      <c r="B18" s="71">
        <v>94.8</v>
      </c>
      <c r="C18" s="68" t="s">
        <v>39</v>
      </c>
      <c r="D18" s="77">
        <v>1992</v>
      </c>
      <c r="E18" s="102">
        <v>99</v>
      </c>
      <c r="F18" s="121">
        <v>103</v>
      </c>
      <c r="G18" s="84">
        <v>-105</v>
      </c>
      <c r="H18" s="93">
        <f t="shared" si="0"/>
        <v>103</v>
      </c>
      <c r="I18" s="102">
        <v>120</v>
      </c>
      <c r="J18" s="84">
        <v>-125</v>
      </c>
      <c r="K18" s="84">
        <v>-128</v>
      </c>
      <c r="L18" s="93">
        <f t="shared" si="1"/>
        <v>120</v>
      </c>
      <c r="M18" s="87">
        <f t="shared" si="2"/>
        <v>223</v>
      </c>
      <c r="N18" s="80">
        <f t="shared" si="3"/>
        <v>252.39139999999998</v>
      </c>
      <c r="O18" s="90">
        <f t="shared" si="5"/>
        <v>13</v>
      </c>
    </row>
    <row r="19" spans="2:15" x14ac:dyDescent="0.25">
      <c r="B19" s="71">
        <v>104.2</v>
      </c>
      <c r="C19" s="68" t="s">
        <v>29</v>
      </c>
      <c r="D19" s="77">
        <v>1987</v>
      </c>
      <c r="E19" s="102">
        <v>90</v>
      </c>
      <c r="F19" s="121">
        <v>94</v>
      </c>
      <c r="G19" s="84">
        <v>-97</v>
      </c>
      <c r="H19" s="93">
        <f t="shared" si="0"/>
        <v>94</v>
      </c>
      <c r="I19" s="102">
        <v>120</v>
      </c>
      <c r="J19" s="121">
        <v>125</v>
      </c>
      <c r="K19" s="121">
        <v>130</v>
      </c>
      <c r="L19" s="93">
        <f t="shared" si="1"/>
        <v>130</v>
      </c>
      <c r="M19" s="87">
        <f t="shared" si="2"/>
        <v>224</v>
      </c>
      <c r="N19" s="80">
        <f t="shared" si="3"/>
        <v>244.78719999999998</v>
      </c>
      <c r="O19" s="90">
        <f t="shared" si="5"/>
        <v>14</v>
      </c>
    </row>
    <row r="20" spans="2:15" x14ac:dyDescent="0.25">
      <c r="B20" s="71">
        <v>101</v>
      </c>
      <c r="C20" s="68" t="s">
        <v>28</v>
      </c>
      <c r="D20" s="77">
        <v>1998</v>
      </c>
      <c r="E20" s="83">
        <v>-90</v>
      </c>
      <c r="F20" s="121">
        <v>90</v>
      </c>
      <c r="G20" s="121">
        <v>95</v>
      </c>
      <c r="H20" s="93">
        <f t="shared" si="0"/>
        <v>95</v>
      </c>
      <c r="I20" s="102">
        <v>110</v>
      </c>
      <c r="J20" s="121">
        <v>117</v>
      </c>
      <c r="K20" s="121">
        <v>120</v>
      </c>
      <c r="L20" s="93">
        <f t="shared" si="1"/>
        <v>120</v>
      </c>
      <c r="M20" s="87">
        <f t="shared" si="2"/>
        <v>215</v>
      </c>
      <c r="N20" s="80">
        <f t="shared" si="3"/>
        <v>237.53200000000001</v>
      </c>
      <c r="O20" s="90">
        <f t="shared" si="5"/>
        <v>15</v>
      </c>
    </row>
    <row r="21" spans="2:15" x14ac:dyDescent="0.25">
      <c r="B21" s="71">
        <v>98.9</v>
      </c>
      <c r="C21" s="68" t="s">
        <v>33</v>
      </c>
      <c r="D21" s="77">
        <v>1996</v>
      </c>
      <c r="E21" s="102">
        <v>75</v>
      </c>
      <c r="F21" s="121">
        <v>80</v>
      </c>
      <c r="G21" s="84">
        <v>-85</v>
      </c>
      <c r="H21" s="93">
        <f t="shared" si="0"/>
        <v>80</v>
      </c>
      <c r="I21" s="102">
        <v>-95</v>
      </c>
      <c r="J21" s="121">
        <v>95</v>
      </c>
      <c r="K21" s="84">
        <v>-100</v>
      </c>
      <c r="L21" s="93">
        <f t="shared" si="1"/>
        <v>95</v>
      </c>
      <c r="M21" s="87">
        <f t="shared" si="2"/>
        <v>175</v>
      </c>
      <c r="N21" s="80">
        <f t="shared" si="3"/>
        <v>194.845</v>
      </c>
      <c r="O21" s="90">
        <f t="shared" si="5"/>
        <v>16</v>
      </c>
    </row>
    <row r="22" spans="2:15" x14ac:dyDescent="0.25">
      <c r="B22" s="71">
        <v>93.8</v>
      </c>
      <c r="C22" s="68" t="s">
        <v>30</v>
      </c>
      <c r="D22" s="77">
        <v>1995</v>
      </c>
      <c r="E22" s="102">
        <v>65</v>
      </c>
      <c r="F22" s="121">
        <v>70</v>
      </c>
      <c r="G22" s="84">
        <v>-73</v>
      </c>
      <c r="H22" s="93">
        <f t="shared" si="0"/>
        <v>70</v>
      </c>
      <c r="I22" s="102">
        <v>80</v>
      </c>
      <c r="J22" s="121">
        <v>85</v>
      </c>
      <c r="K22" s="121">
        <v>91</v>
      </c>
      <c r="L22" s="93">
        <f t="shared" si="1"/>
        <v>91</v>
      </c>
      <c r="M22" s="87">
        <f t="shared" si="2"/>
        <v>161</v>
      </c>
      <c r="N22" s="80">
        <f t="shared" si="3"/>
        <v>183.0087</v>
      </c>
      <c r="O22" s="90">
        <f t="shared" si="5"/>
        <v>17</v>
      </c>
    </row>
    <row r="23" spans="2:15" x14ac:dyDescent="0.25">
      <c r="B23" s="71">
        <v>73.400000000000006</v>
      </c>
      <c r="C23" s="68" t="s">
        <v>36</v>
      </c>
      <c r="D23" s="77">
        <v>2004</v>
      </c>
      <c r="E23" s="102">
        <v>60</v>
      </c>
      <c r="F23" s="84">
        <v>-65</v>
      </c>
      <c r="G23" s="84">
        <v>-67</v>
      </c>
      <c r="H23" s="93">
        <f t="shared" si="0"/>
        <v>60</v>
      </c>
      <c r="I23" s="102">
        <v>70</v>
      </c>
      <c r="J23" s="121">
        <v>75</v>
      </c>
      <c r="K23" s="121">
        <v>80</v>
      </c>
      <c r="L23" s="93">
        <f t="shared" si="1"/>
        <v>80</v>
      </c>
      <c r="M23" s="87">
        <f t="shared" si="2"/>
        <v>140</v>
      </c>
      <c r="N23" s="80">
        <f t="shared" si="3"/>
        <v>179.42400000000001</v>
      </c>
      <c r="O23" s="90">
        <f t="shared" si="5"/>
        <v>18</v>
      </c>
    </row>
    <row r="24" spans="2:15" x14ac:dyDescent="0.25">
      <c r="B24" s="71">
        <v>75.5</v>
      </c>
      <c r="C24" s="68" t="s">
        <v>31</v>
      </c>
      <c r="D24" s="77">
        <v>2002</v>
      </c>
      <c r="E24" s="83">
        <v>-60</v>
      </c>
      <c r="F24" s="121">
        <v>61</v>
      </c>
      <c r="G24" s="84">
        <v>-63</v>
      </c>
      <c r="H24" s="93">
        <f t="shared" si="0"/>
        <v>61</v>
      </c>
      <c r="I24" s="102">
        <v>75</v>
      </c>
      <c r="J24" s="84" t="s">
        <v>55</v>
      </c>
      <c r="K24" s="84" t="s">
        <v>55</v>
      </c>
      <c r="L24" s="93">
        <f t="shared" si="1"/>
        <v>75</v>
      </c>
      <c r="M24" s="87">
        <f t="shared" si="2"/>
        <v>136</v>
      </c>
      <c r="N24" s="80">
        <f t="shared" si="3"/>
        <v>171.56400000000002</v>
      </c>
      <c r="O24" s="90">
        <f t="shared" si="5"/>
        <v>19</v>
      </c>
    </row>
    <row r="25" spans="2:15" ht="15.75" thickBot="1" x14ac:dyDescent="0.3">
      <c r="B25" s="69">
        <v>75.5</v>
      </c>
      <c r="C25" s="70" t="s">
        <v>35</v>
      </c>
      <c r="D25" s="78">
        <v>2003</v>
      </c>
      <c r="E25" s="143">
        <v>45</v>
      </c>
      <c r="F25" s="144">
        <v>-50</v>
      </c>
      <c r="G25" s="85">
        <v>-50</v>
      </c>
      <c r="H25" s="94">
        <f t="shared" si="0"/>
        <v>45</v>
      </c>
      <c r="I25" s="125">
        <v>55</v>
      </c>
      <c r="J25" s="126">
        <v>58</v>
      </c>
      <c r="K25" s="126">
        <v>62</v>
      </c>
      <c r="L25" s="94">
        <f t="shared" si="1"/>
        <v>62</v>
      </c>
      <c r="M25" s="88">
        <f t="shared" si="2"/>
        <v>107</v>
      </c>
      <c r="N25" s="81">
        <f t="shared" si="3"/>
        <v>134.98050000000001</v>
      </c>
      <c r="O25" s="91">
        <f t="shared" si="5"/>
        <v>20</v>
      </c>
    </row>
    <row r="26" spans="2:15" ht="15.75" thickTop="1" x14ac:dyDescent="0.25"/>
  </sheetData>
  <sortState ref="B6:O25">
    <sortCondition ref="O6:O25"/>
  </sortState>
  <mergeCells count="5">
    <mergeCell ref="B3:O3"/>
    <mergeCell ref="E4:H4"/>
    <mergeCell ref="I4:L4"/>
    <mergeCell ref="O4:O5"/>
    <mergeCell ref="A1:P2"/>
  </mergeCells>
  <conditionalFormatting sqref="E6:G11 I6:K11">
    <cfRule type="cellIs" dxfId="30" priority="29" stopIfTrue="1" operator="lessThan">
      <formula>0</formula>
    </cfRule>
  </conditionalFormatting>
  <conditionalFormatting sqref="E12:G25 I12:K25">
    <cfRule type="cellIs" dxfId="29" priority="28" stopIfTrue="1" operator="lessThan">
      <formula>0</formula>
    </cfRule>
  </conditionalFormatting>
  <conditionalFormatting sqref="E13:G17 I13:K17">
    <cfRule type="cellIs" dxfId="28" priority="27" stopIfTrue="1" operator="lessThan">
      <formula>0</formula>
    </cfRule>
  </conditionalFormatting>
  <conditionalFormatting sqref="E19:G20 I19:K20">
    <cfRule type="cellIs" dxfId="27" priority="26" stopIfTrue="1" operator="lessThan">
      <formula>0</formula>
    </cfRule>
  </conditionalFormatting>
  <conditionalFormatting sqref="I7 E7:G7">
    <cfRule type="cellIs" dxfId="26" priority="24" operator="lessThan">
      <formula>0</formula>
    </cfRule>
    <cfRule type="cellIs" dxfId="25" priority="25" operator="lessThan">
      <formula>0</formula>
    </cfRule>
  </conditionalFormatting>
  <conditionalFormatting sqref="I10 E10:G10">
    <cfRule type="cellIs" dxfId="24" priority="22" operator="lessThan">
      <formula>0</formula>
    </cfRule>
    <cfRule type="cellIs" dxfId="23" priority="23" operator="lessThan">
      <formula>0</formula>
    </cfRule>
  </conditionalFormatting>
  <conditionalFormatting sqref="E6 G6">
    <cfRule type="cellIs" dxfId="22" priority="20" operator="lessThan">
      <formula>0</formula>
    </cfRule>
    <cfRule type="cellIs" dxfId="21" priority="21" operator="lessThan">
      <formula>0</formula>
    </cfRule>
  </conditionalFormatting>
  <conditionalFormatting sqref="E7:G7">
    <cfRule type="cellIs" dxfId="20" priority="18" operator="lessThan">
      <formula>0</formula>
    </cfRule>
    <cfRule type="cellIs" dxfId="19" priority="19" operator="lessThan">
      <formula>0</formula>
    </cfRule>
  </conditionalFormatting>
  <conditionalFormatting sqref="E7:G7">
    <cfRule type="cellIs" dxfId="18" priority="17" stopIfTrue="1" operator="lessThan">
      <formula>0</formula>
    </cfRule>
  </conditionalFormatting>
  <conditionalFormatting sqref="E10:G10">
    <cfRule type="cellIs" dxfId="17" priority="15" operator="lessThan">
      <formula>0</formula>
    </cfRule>
    <cfRule type="cellIs" dxfId="16" priority="16" operator="lessThan">
      <formula>0</formula>
    </cfRule>
  </conditionalFormatting>
  <conditionalFormatting sqref="E10:G10">
    <cfRule type="cellIs" dxfId="15" priority="14" stopIfTrue="1" operator="lessThan">
      <formula>0</formula>
    </cfRule>
  </conditionalFormatting>
  <conditionalFormatting sqref="I6:K6">
    <cfRule type="cellIs" dxfId="14" priority="12" operator="lessThan">
      <formula>0</formula>
    </cfRule>
    <cfRule type="cellIs" dxfId="13" priority="13" operator="lessThan">
      <formula>0</formula>
    </cfRule>
  </conditionalFormatting>
  <conditionalFormatting sqref="I7:K7">
    <cfRule type="cellIs" dxfId="12" priority="10" operator="lessThan">
      <formula>0</formula>
    </cfRule>
    <cfRule type="cellIs" dxfId="11" priority="11" operator="lessThan">
      <formula>0</formula>
    </cfRule>
  </conditionalFormatting>
  <conditionalFormatting sqref="I7">
    <cfRule type="cellIs" dxfId="10" priority="9" stopIfTrue="1" operator="lessThan">
      <formula>0</formula>
    </cfRule>
  </conditionalFormatting>
  <conditionalFormatting sqref="J7">
    <cfRule type="cellIs" dxfId="9" priority="7" operator="lessThan">
      <formula>0</formula>
    </cfRule>
    <cfRule type="cellIs" dxfId="8" priority="8" operator="lessThan">
      <formula>0</formula>
    </cfRule>
  </conditionalFormatting>
  <conditionalFormatting sqref="J7">
    <cfRule type="cellIs" dxfId="7" priority="6" stopIfTrue="1" operator="lessThan">
      <formula>0</formula>
    </cfRule>
  </conditionalFormatting>
  <conditionalFormatting sqref="I10:K10">
    <cfRule type="cellIs" dxfId="6" priority="4" operator="lessThan">
      <formula>0</formula>
    </cfRule>
    <cfRule type="cellIs" dxfId="5" priority="5" operator="lessThan">
      <formula>0</formula>
    </cfRule>
  </conditionalFormatting>
  <conditionalFormatting sqref="I10">
    <cfRule type="cellIs" dxfId="4" priority="3" stopIfTrue="1" operator="lessThan">
      <formula>0</formula>
    </cfRule>
  </conditionalFormatting>
  <conditionalFormatting sqref="I12:K12">
    <cfRule type="cellIs" dxfId="3" priority="1" operator="lessThan">
      <formula>0</formula>
    </cfRule>
    <cfRule type="cellIs" dxfId="2" priority="2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opLeftCell="A4" workbookViewId="0">
      <selection activeCell="O7" sqref="O7"/>
    </sheetView>
  </sheetViews>
  <sheetFormatPr defaultRowHeight="15" x14ac:dyDescent="0.25"/>
  <cols>
    <col min="3" max="3" width="18" bestFit="1" customWidth="1"/>
    <col min="8" max="8" width="7.28515625" customWidth="1"/>
    <col min="12" max="12" width="7.42578125" customWidth="1"/>
    <col min="13" max="13" width="7.85546875" bestFit="1" customWidth="1"/>
    <col min="15" max="15" width="10" customWidth="1"/>
  </cols>
  <sheetData>
    <row r="1" spans="1:16" x14ac:dyDescent="0.25">
      <c r="A1" s="149" t="s">
        <v>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27" thickBot="1" x14ac:dyDescent="0.3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 thickTop="1" thickBot="1" x14ac:dyDescent="0.3">
      <c r="B4" s="165" t="s">
        <v>17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6" ht="16.5" thickTop="1" thickBot="1" x14ac:dyDescent="0.3">
      <c r="B5" s="4" t="s">
        <v>0</v>
      </c>
      <c r="C5" s="5" t="s">
        <v>1</v>
      </c>
      <c r="D5" s="6" t="s">
        <v>2</v>
      </c>
      <c r="E5" s="162" t="s">
        <v>3</v>
      </c>
      <c r="F5" s="162"/>
      <c r="G5" s="162"/>
      <c r="H5" s="162"/>
      <c r="I5" s="163" t="s">
        <v>4</v>
      </c>
      <c r="J5" s="163"/>
      <c r="K5" s="163"/>
      <c r="L5" s="163"/>
      <c r="M5" s="56" t="s">
        <v>5</v>
      </c>
      <c r="N5" s="9" t="s">
        <v>6</v>
      </c>
      <c r="O5" s="168" t="s">
        <v>8</v>
      </c>
    </row>
    <row r="6" spans="1:16" ht="15.75" thickBot="1" x14ac:dyDescent="0.3">
      <c r="B6" s="10" t="s">
        <v>9</v>
      </c>
      <c r="C6" s="11"/>
      <c r="D6" s="12" t="s">
        <v>10</v>
      </c>
      <c r="E6" s="10" t="s">
        <v>11</v>
      </c>
      <c r="F6" s="11" t="s">
        <v>12</v>
      </c>
      <c r="G6" s="73" t="s">
        <v>13</v>
      </c>
      <c r="H6" s="74" t="s">
        <v>14</v>
      </c>
      <c r="I6" s="75" t="s">
        <v>11</v>
      </c>
      <c r="J6" s="11" t="s">
        <v>12</v>
      </c>
      <c r="K6" s="73" t="s">
        <v>13</v>
      </c>
      <c r="L6" s="74" t="s">
        <v>14</v>
      </c>
      <c r="M6" s="18"/>
      <c r="N6" s="19"/>
      <c r="O6" s="169"/>
    </row>
    <row r="7" spans="1:16" ht="15.75" thickTop="1" x14ac:dyDescent="0.25">
      <c r="B7" s="71">
        <v>70.2</v>
      </c>
      <c r="C7" s="72" t="s">
        <v>25</v>
      </c>
      <c r="D7" s="76">
        <v>1993</v>
      </c>
      <c r="E7" s="116">
        <v>70</v>
      </c>
      <c r="F7" s="117">
        <v>75</v>
      </c>
      <c r="G7" s="117">
        <v>80</v>
      </c>
      <c r="H7" s="92">
        <f t="shared" ref="H7:H18" si="0">IF(MAX(E7:G7)&lt;0,0,MAX(E7:G7))</f>
        <v>80</v>
      </c>
      <c r="I7" s="116">
        <v>90</v>
      </c>
      <c r="J7" s="117">
        <v>95</v>
      </c>
      <c r="K7" s="82">
        <v>-100</v>
      </c>
      <c r="L7" s="92">
        <f t="shared" ref="L7:L18" si="1">IF(MAX(I7:K7)&lt;0,0,MAX(I7:K7))</f>
        <v>95</v>
      </c>
      <c r="M7" s="86">
        <f t="shared" ref="M7:M18" si="2">SUM(H7,L7)</f>
        <v>175</v>
      </c>
      <c r="N7" s="80">
        <f t="shared" ref="N7:N18" si="3">IF(ISNUMBER(B7), (IF(153.655&lt; B7,M7, TRUNC(10^(0.783497476*((LOG((B7/153.655)/LOG(10))*(LOG((B7/153.655)/LOG(10)))))),4)*M7)), 0)</f>
        <v>215.63499999999999</v>
      </c>
      <c r="O7" s="89">
        <f t="shared" ref="O7:O18" si="4">RANK(N7,($N$7:$N$18))</f>
        <v>1</v>
      </c>
    </row>
    <row r="8" spans="1:16" x14ac:dyDescent="0.25">
      <c r="B8" s="71">
        <v>66.900000000000006</v>
      </c>
      <c r="C8" s="68" t="s">
        <v>27</v>
      </c>
      <c r="D8" s="77">
        <v>1995</v>
      </c>
      <c r="E8" s="102">
        <v>70</v>
      </c>
      <c r="F8" s="84">
        <v>-75</v>
      </c>
      <c r="G8" s="84">
        <v>-80</v>
      </c>
      <c r="H8" s="93">
        <f t="shared" si="0"/>
        <v>70</v>
      </c>
      <c r="I8" s="102">
        <v>90</v>
      </c>
      <c r="J8" s="121">
        <v>95</v>
      </c>
      <c r="K8" s="84">
        <v>-100</v>
      </c>
      <c r="L8" s="93">
        <f t="shared" si="1"/>
        <v>95</v>
      </c>
      <c r="M8" s="87">
        <f t="shared" si="2"/>
        <v>165</v>
      </c>
      <c r="N8" s="80">
        <f t="shared" si="3"/>
        <v>208.75800000000001</v>
      </c>
      <c r="O8" s="90">
        <f t="shared" si="4"/>
        <v>2</v>
      </c>
    </row>
    <row r="9" spans="1:16" x14ac:dyDescent="0.25">
      <c r="B9" s="71">
        <v>54.3</v>
      </c>
      <c r="C9" s="68" t="s">
        <v>45</v>
      </c>
      <c r="D9" s="77">
        <v>1998</v>
      </c>
      <c r="E9" s="102">
        <v>50</v>
      </c>
      <c r="F9" s="121">
        <v>55</v>
      </c>
      <c r="G9" s="121">
        <v>58</v>
      </c>
      <c r="H9" s="93">
        <f t="shared" si="0"/>
        <v>58</v>
      </c>
      <c r="I9" s="102">
        <v>65</v>
      </c>
      <c r="J9" s="121">
        <v>70</v>
      </c>
      <c r="K9" s="121">
        <v>75</v>
      </c>
      <c r="L9" s="93">
        <f t="shared" si="1"/>
        <v>75</v>
      </c>
      <c r="M9" s="87">
        <f t="shared" si="2"/>
        <v>133</v>
      </c>
      <c r="N9" s="80">
        <f t="shared" si="3"/>
        <v>192.185</v>
      </c>
      <c r="O9" s="90">
        <f t="shared" si="4"/>
        <v>3</v>
      </c>
    </row>
    <row r="10" spans="1:16" x14ac:dyDescent="0.25">
      <c r="B10" s="71">
        <v>57.8</v>
      </c>
      <c r="C10" s="68" t="s">
        <v>51</v>
      </c>
      <c r="D10" s="77">
        <v>1994</v>
      </c>
      <c r="E10" s="102">
        <v>60</v>
      </c>
      <c r="F10" s="121">
        <v>63</v>
      </c>
      <c r="G10" s="121">
        <v>65</v>
      </c>
      <c r="H10" s="93">
        <f t="shared" si="0"/>
        <v>65</v>
      </c>
      <c r="I10" s="102">
        <v>73</v>
      </c>
      <c r="J10" s="84">
        <v>-76</v>
      </c>
      <c r="K10" s="84">
        <v>-76</v>
      </c>
      <c r="L10" s="93">
        <f t="shared" si="1"/>
        <v>73</v>
      </c>
      <c r="M10" s="87">
        <f t="shared" si="2"/>
        <v>138</v>
      </c>
      <c r="N10" s="80">
        <f t="shared" si="3"/>
        <v>191.0472</v>
      </c>
      <c r="O10" s="90">
        <f t="shared" si="4"/>
        <v>4</v>
      </c>
    </row>
    <row r="11" spans="1:16" x14ac:dyDescent="0.25">
      <c r="B11" s="71">
        <v>58</v>
      </c>
      <c r="C11" s="68" t="s">
        <v>46</v>
      </c>
      <c r="D11" s="77">
        <v>1994</v>
      </c>
      <c r="E11" s="102">
        <v>55</v>
      </c>
      <c r="F11" s="121">
        <v>58</v>
      </c>
      <c r="G11" s="121">
        <v>60</v>
      </c>
      <c r="H11" s="93">
        <f t="shared" si="0"/>
        <v>60</v>
      </c>
      <c r="I11" s="102">
        <v>65</v>
      </c>
      <c r="J11" s="121">
        <v>69</v>
      </c>
      <c r="K11" s="121">
        <v>72</v>
      </c>
      <c r="L11" s="93">
        <f t="shared" si="1"/>
        <v>72</v>
      </c>
      <c r="M11" s="87">
        <f t="shared" si="2"/>
        <v>132</v>
      </c>
      <c r="N11" s="80">
        <f t="shared" si="3"/>
        <v>182.3184</v>
      </c>
      <c r="O11" s="90">
        <f t="shared" si="4"/>
        <v>5</v>
      </c>
    </row>
    <row r="12" spans="1:16" x14ac:dyDescent="0.25">
      <c r="B12" s="71">
        <v>74.3</v>
      </c>
      <c r="C12" s="68" t="s">
        <v>48</v>
      </c>
      <c r="D12" s="77">
        <v>1986</v>
      </c>
      <c r="E12" s="102">
        <v>62</v>
      </c>
      <c r="F12" s="84">
        <v>-66</v>
      </c>
      <c r="G12" s="121">
        <v>66</v>
      </c>
      <c r="H12" s="93">
        <f t="shared" si="0"/>
        <v>66</v>
      </c>
      <c r="I12" s="102">
        <v>73</v>
      </c>
      <c r="J12" s="121">
        <v>76</v>
      </c>
      <c r="K12" s="121">
        <v>80</v>
      </c>
      <c r="L12" s="93">
        <f t="shared" si="1"/>
        <v>80</v>
      </c>
      <c r="M12" s="87">
        <f t="shared" si="2"/>
        <v>146</v>
      </c>
      <c r="N12" s="80">
        <f t="shared" si="3"/>
        <v>174.71820000000002</v>
      </c>
      <c r="O12" s="90">
        <f t="shared" si="4"/>
        <v>6</v>
      </c>
    </row>
    <row r="13" spans="1:16" x14ac:dyDescent="0.25">
      <c r="B13" s="71">
        <v>72</v>
      </c>
      <c r="C13" s="68" t="s">
        <v>50</v>
      </c>
      <c r="D13" s="77">
        <v>2004</v>
      </c>
      <c r="E13" s="102">
        <v>57</v>
      </c>
      <c r="F13" s="121">
        <v>60</v>
      </c>
      <c r="G13" s="121">
        <v>63</v>
      </c>
      <c r="H13" s="93">
        <f t="shared" si="0"/>
        <v>63</v>
      </c>
      <c r="I13" s="102">
        <v>70</v>
      </c>
      <c r="J13" s="84">
        <v>-74</v>
      </c>
      <c r="K13" s="121">
        <v>76</v>
      </c>
      <c r="L13" s="93">
        <f t="shared" si="1"/>
        <v>76</v>
      </c>
      <c r="M13" s="87">
        <f t="shared" si="2"/>
        <v>139</v>
      </c>
      <c r="N13" s="80">
        <f t="shared" si="3"/>
        <v>169.01009999999999</v>
      </c>
      <c r="O13" s="90">
        <f t="shared" si="4"/>
        <v>7</v>
      </c>
    </row>
    <row r="14" spans="1:16" x14ac:dyDescent="0.25">
      <c r="B14" s="71">
        <v>53.4</v>
      </c>
      <c r="C14" s="68" t="s">
        <v>43</v>
      </c>
      <c r="D14" s="77">
        <v>1991</v>
      </c>
      <c r="E14" s="102">
        <v>48</v>
      </c>
      <c r="F14" s="84">
        <v>-51</v>
      </c>
      <c r="G14" s="121">
        <v>52</v>
      </c>
      <c r="H14" s="93">
        <f t="shared" si="0"/>
        <v>52</v>
      </c>
      <c r="I14" s="102">
        <v>58</v>
      </c>
      <c r="J14" s="121">
        <v>61</v>
      </c>
      <c r="K14" s="84">
        <v>-65</v>
      </c>
      <c r="L14" s="93">
        <f t="shared" si="1"/>
        <v>61</v>
      </c>
      <c r="M14" s="87">
        <f t="shared" si="2"/>
        <v>113</v>
      </c>
      <c r="N14" s="80">
        <f t="shared" si="3"/>
        <v>165.25119999999998</v>
      </c>
      <c r="O14" s="90">
        <f t="shared" si="4"/>
        <v>8</v>
      </c>
    </row>
    <row r="15" spans="1:16" x14ac:dyDescent="0.25">
      <c r="B15" s="71">
        <v>77.77</v>
      </c>
      <c r="C15" s="68" t="s">
        <v>49</v>
      </c>
      <c r="D15" s="77">
        <v>1986</v>
      </c>
      <c r="E15" s="102">
        <v>54</v>
      </c>
      <c r="F15" s="121">
        <v>58</v>
      </c>
      <c r="G15" s="84">
        <v>-61</v>
      </c>
      <c r="H15" s="93">
        <f t="shared" si="0"/>
        <v>58</v>
      </c>
      <c r="I15" s="102">
        <v>76</v>
      </c>
      <c r="J15" s="121">
        <v>80</v>
      </c>
      <c r="K15" s="84">
        <v>-82</v>
      </c>
      <c r="L15" s="93">
        <f t="shared" si="1"/>
        <v>80</v>
      </c>
      <c r="M15" s="87">
        <f t="shared" si="2"/>
        <v>138</v>
      </c>
      <c r="N15" s="80">
        <f t="shared" si="3"/>
        <v>161.58420000000001</v>
      </c>
      <c r="O15" s="90">
        <f t="shared" si="4"/>
        <v>9</v>
      </c>
    </row>
    <row r="16" spans="1:16" x14ac:dyDescent="0.25">
      <c r="B16" s="71">
        <v>57.6</v>
      </c>
      <c r="C16" s="68" t="s">
        <v>44</v>
      </c>
      <c r="D16" s="77">
        <v>1986</v>
      </c>
      <c r="E16" s="102">
        <v>47</v>
      </c>
      <c r="F16" s="84">
        <v>-51</v>
      </c>
      <c r="G16" s="84">
        <v>-51</v>
      </c>
      <c r="H16" s="93">
        <f t="shared" si="0"/>
        <v>47</v>
      </c>
      <c r="I16" s="102">
        <v>58</v>
      </c>
      <c r="J16" s="121">
        <v>61</v>
      </c>
      <c r="K16" s="84">
        <v>-65</v>
      </c>
      <c r="L16" s="93">
        <f t="shared" si="1"/>
        <v>61</v>
      </c>
      <c r="M16" s="87">
        <f t="shared" si="2"/>
        <v>108</v>
      </c>
      <c r="N16" s="80">
        <f t="shared" si="3"/>
        <v>149.86079999999998</v>
      </c>
      <c r="O16" s="90">
        <f t="shared" si="4"/>
        <v>10</v>
      </c>
    </row>
    <row r="17" spans="2:15" x14ac:dyDescent="0.25">
      <c r="B17" s="95">
        <v>60.5</v>
      </c>
      <c r="C17" s="96" t="s">
        <v>47</v>
      </c>
      <c r="D17" s="97">
        <v>1991</v>
      </c>
      <c r="E17" s="98">
        <v>-45</v>
      </c>
      <c r="F17" s="140">
        <v>45</v>
      </c>
      <c r="G17" s="140">
        <v>47</v>
      </c>
      <c r="H17" s="100">
        <f t="shared" si="0"/>
        <v>47</v>
      </c>
      <c r="I17" s="141">
        <v>50</v>
      </c>
      <c r="J17" s="140">
        <v>53</v>
      </c>
      <c r="K17" s="140">
        <v>56</v>
      </c>
      <c r="L17" s="100">
        <f t="shared" si="1"/>
        <v>56</v>
      </c>
      <c r="M17" s="99">
        <f t="shared" si="2"/>
        <v>103</v>
      </c>
      <c r="N17" s="138">
        <f t="shared" si="3"/>
        <v>138.42170000000002</v>
      </c>
      <c r="O17" s="139">
        <f t="shared" si="4"/>
        <v>11</v>
      </c>
    </row>
    <row r="18" spans="2:15" ht="15.75" thickBot="1" x14ac:dyDescent="0.3">
      <c r="B18" s="69">
        <v>80.400000000000006</v>
      </c>
      <c r="C18" s="70" t="s">
        <v>42</v>
      </c>
      <c r="D18" s="78">
        <v>1986</v>
      </c>
      <c r="E18" s="125">
        <v>35</v>
      </c>
      <c r="F18" s="126">
        <v>38</v>
      </c>
      <c r="G18" s="85">
        <v>-41</v>
      </c>
      <c r="H18" s="94">
        <f t="shared" si="0"/>
        <v>38</v>
      </c>
      <c r="I18" s="125">
        <v>55</v>
      </c>
      <c r="J18" s="126">
        <v>60</v>
      </c>
      <c r="K18" s="85">
        <v>-63</v>
      </c>
      <c r="L18" s="94">
        <f t="shared" si="1"/>
        <v>60</v>
      </c>
      <c r="M18" s="88">
        <f t="shared" si="2"/>
        <v>98</v>
      </c>
      <c r="N18" s="81">
        <f t="shared" si="3"/>
        <v>113.03319999999999</v>
      </c>
      <c r="O18" s="91">
        <f t="shared" si="4"/>
        <v>12</v>
      </c>
    </row>
    <row r="19" spans="2:15" ht="15.75" thickTop="1" x14ac:dyDescent="0.25"/>
  </sheetData>
  <sortState ref="B7:O18">
    <sortCondition ref="O7:O18"/>
  </sortState>
  <mergeCells count="5">
    <mergeCell ref="B4:O4"/>
    <mergeCell ref="E5:H5"/>
    <mergeCell ref="I5:L5"/>
    <mergeCell ref="O5:O6"/>
    <mergeCell ref="A1:P2"/>
  </mergeCells>
  <conditionalFormatting sqref="E7:G12 I7:K12">
    <cfRule type="cellIs" dxfId="1" priority="2" stopIfTrue="1" operator="lessThan">
      <formula>0</formula>
    </cfRule>
  </conditionalFormatting>
  <conditionalFormatting sqref="E13:G18 I13:K18">
    <cfRule type="cellIs" dxfId="0" priority="1" stopIfTrue="1" operator="less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Muži</vt:lpstr>
      <vt:lpstr>Ženy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Uživatel systému Windows</cp:lastModifiedBy>
  <cp:revision>3</cp:revision>
  <dcterms:created xsi:type="dcterms:W3CDTF">2006-10-17T13:37:20Z</dcterms:created>
  <dcterms:modified xsi:type="dcterms:W3CDTF">2020-08-16T13:52:29Z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