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570" windowHeight="8190" tabRatio="500" activeTab="1"/>
  </bookViews>
  <sheets>
    <sheet name="Mladší žáci" sheetId="2" r:id="rId1"/>
    <sheet name="Starší žáci" sheetId="3" r:id="rId2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43" i="3"/>
  <c r="G43"/>
  <c r="K42"/>
  <c r="G42"/>
  <c r="K41"/>
  <c r="G41"/>
  <c r="K40"/>
  <c r="G40"/>
  <c r="K39"/>
  <c r="G39"/>
  <c r="K38"/>
  <c r="G38"/>
  <c r="K37"/>
  <c r="G37"/>
  <c r="K35"/>
  <c r="G35"/>
  <c r="K34"/>
  <c r="G34"/>
  <c r="K33"/>
  <c r="G33"/>
  <c r="K32"/>
  <c r="G32"/>
  <c r="K25"/>
  <c r="G25"/>
  <c r="K24"/>
  <c r="G24"/>
  <c r="K23"/>
  <c r="G23"/>
  <c r="K22"/>
  <c r="G22"/>
  <c r="U11" i="2"/>
  <c r="K9" i="3"/>
  <c r="K8"/>
  <c r="K18"/>
  <c r="G18"/>
  <c r="K17"/>
  <c r="G17"/>
  <c r="L22" l="1"/>
  <c r="L23"/>
  <c r="L24"/>
  <c r="L40"/>
  <c r="L43"/>
  <c r="L41"/>
  <c r="M41" s="1"/>
  <c r="L42"/>
  <c r="L37"/>
  <c r="N37" s="1"/>
  <c r="L38"/>
  <c r="L39"/>
  <c r="N39" s="1"/>
  <c r="N42"/>
  <c r="M42"/>
  <c r="M38"/>
  <c r="N38"/>
  <c r="L34"/>
  <c r="L35"/>
  <c r="L33"/>
  <c r="N33" s="1"/>
  <c r="L32"/>
  <c r="N32" s="1"/>
  <c r="M32"/>
  <c r="M33"/>
  <c r="N34"/>
  <c r="M34"/>
  <c r="M35"/>
  <c r="N35"/>
  <c r="L25"/>
  <c r="M22"/>
  <c r="N22"/>
  <c r="N23"/>
  <c r="M23"/>
  <c r="M24"/>
  <c r="N24"/>
  <c r="M25"/>
  <c r="N25"/>
  <c r="K32" i="2"/>
  <c r="K33"/>
  <c r="K34"/>
  <c r="K35"/>
  <c r="K31"/>
  <c r="K27"/>
  <c r="K28"/>
  <c r="K29"/>
  <c r="K24"/>
  <c r="K25"/>
  <c r="K26"/>
  <c r="K23"/>
  <c r="K19"/>
  <c r="K20"/>
  <c r="K21"/>
  <c r="K18"/>
  <c r="K14"/>
  <c r="K15"/>
  <c r="K16"/>
  <c r="K13"/>
  <c r="K9"/>
  <c r="K10"/>
  <c r="K11"/>
  <c r="K8"/>
  <c r="G27"/>
  <c r="G28"/>
  <c r="G29"/>
  <c r="G23"/>
  <c r="G32"/>
  <c r="G33"/>
  <c r="G34"/>
  <c r="G31"/>
  <c r="G24"/>
  <c r="G25"/>
  <c r="G26"/>
  <c r="U26" s="1"/>
  <c r="G19"/>
  <c r="G20"/>
  <c r="G21"/>
  <c r="G18"/>
  <c r="G14"/>
  <c r="G15"/>
  <c r="G16"/>
  <c r="G13"/>
  <c r="G9"/>
  <c r="G10"/>
  <c r="G11"/>
  <c r="G8"/>
  <c r="M43" i="3" l="1"/>
  <c r="N43"/>
  <c r="N41"/>
  <c r="M40"/>
  <c r="N40"/>
  <c r="M39"/>
  <c r="M37"/>
  <c r="O31"/>
  <c r="K30"/>
  <c r="G30"/>
  <c r="K29"/>
  <c r="G29"/>
  <c r="K28"/>
  <c r="G28"/>
  <c r="K27"/>
  <c r="G27"/>
  <c r="G20"/>
  <c r="L20" s="1"/>
  <c r="K19"/>
  <c r="G19"/>
  <c r="K15"/>
  <c r="G15"/>
  <c r="K14"/>
  <c r="G14"/>
  <c r="K13"/>
  <c r="G13"/>
  <c r="K12"/>
  <c r="G12"/>
  <c r="K10"/>
  <c r="G10"/>
  <c r="G9"/>
  <c r="G8"/>
  <c r="K7"/>
  <c r="G7"/>
  <c r="S35" i="2"/>
  <c r="O35"/>
  <c r="G35"/>
  <c r="U35" s="1"/>
  <c r="S34"/>
  <c r="O34"/>
  <c r="U34" s="1"/>
  <c r="S33"/>
  <c r="O33"/>
  <c r="U33" s="1"/>
  <c r="S32"/>
  <c r="O32"/>
  <c r="U32" s="1"/>
  <c r="S31"/>
  <c r="O31"/>
  <c r="U31" s="1"/>
  <c r="S29"/>
  <c r="O29"/>
  <c r="U29" s="1"/>
  <c r="S28"/>
  <c r="O28"/>
  <c r="U28" s="1"/>
  <c r="S27"/>
  <c r="O27"/>
  <c r="U27" s="1"/>
  <c r="S26"/>
  <c r="O26"/>
  <c r="S25"/>
  <c r="O25"/>
  <c r="S24"/>
  <c r="O24"/>
  <c r="S23"/>
  <c r="O23"/>
  <c r="S21"/>
  <c r="O21"/>
  <c r="S20"/>
  <c r="O20"/>
  <c r="S19"/>
  <c r="O19"/>
  <c r="S18"/>
  <c r="O18"/>
  <c r="S16"/>
  <c r="O16"/>
  <c r="S15"/>
  <c r="O15"/>
  <c r="S14"/>
  <c r="O14"/>
  <c r="S13"/>
  <c r="O13"/>
  <c r="S11"/>
  <c r="O11"/>
  <c r="S10"/>
  <c r="O10"/>
  <c r="S9"/>
  <c r="S8"/>
  <c r="U25" l="1"/>
  <c r="U24"/>
  <c r="U23"/>
  <c r="U21"/>
  <c r="U20"/>
  <c r="U19"/>
  <c r="U18"/>
  <c r="U15"/>
  <c r="U16"/>
  <c r="U14"/>
  <c r="U13"/>
  <c r="U10"/>
  <c r="L30" i="3"/>
  <c r="N30" s="1"/>
  <c r="T11" i="2"/>
  <c r="V11" s="1"/>
  <c r="T16"/>
  <c r="V16" s="1"/>
  <c r="L10" i="3"/>
  <c r="M10" s="1"/>
  <c r="L29"/>
  <c r="N29" s="1"/>
  <c r="L28"/>
  <c r="N28" s="1"/>
  <c r="L27"/>
  <c r="N27" s="1"/>
  <c r="L19"/>
  <c r="N19" s="1"/>
  <c r="L18"/>
  <c r="M18" s="1"/>
  <c r="L17"/>
  <c r="M17" s="1"/>
  <c r="L15"/>
  <c r="N15" s="1"/>
  <c r="L14"/>
  <c r="N14" s="1"/>
  <c r="L13"/>
  <c r="M13" s="1"/>
  <c r="L12"/>
  <c r="M12" s="1"/>
  <c r="L9"/>
  <c r="M9" s="1"/>
  <c r="L8"/>
  <c r="M8" s="1"/>
  <c r="L7"/>
  <c r="N7" s="1"/>
  <c r="T29" i="2"/>
  <c r="T28"/>
  <c r="T27"/>
  <c r="T26"/>
  <c r="V26" s="1"/>
  <c r="T25"/>
  <c r="V25" s="1"/>
  <c r="T24"/>
  <c r="V24" s="1"/>
  <c r="T23"/>
  <c r="V23" s="1"/>
  <c r="T18"/>
  <c r="V18" s="1"/>
  <c r="T19"/>
  <c r="V19" s="1"/>
  <c r="T20"/>
  <c r="V20" s="1"/>
  <c r="T21"/>
  <c r="V21" s="1"/>
  <c r="T15"/>
  <c r="V15" s="1"/>
  <c r="T14"/>
  <c r="V14" s="1"/>
  <c r="T13"/>
  <c r="V13" s="1"/>
  <c r="T10"/>
  <c r="V10" s="1"/>
  <c r="O8"/>
  <c r="O9"/>
  <c r="T35"/>
  <c r="V35" s="1"/>
  <c r="T34"/>
  <c r="V34" s="1"/>
  <c r="T33"/>
  <c r="V33" s="1"/>
  <c r="T32"/>
  <c r="V32" s="1"/>
  <c r="T31"/>
  <c r="V31" s="1"/>
  <c r="M28" i="3"/>
  <c r="M7"/>
  <c r="N8"/>
  <c r="M20"/>
  <c r="N20"/>
  <c r="N12" l="1"/>
  <c r="N10"/>
  <c r="M30"/>
  <c r="U9" i="2"/>
  <c r="T9"/>
  <c r="W9" s="1"/>
  <c r="T8"/>
  <c r="V8" s="1"/>
  <c r="U8"/>
  <c r="N17" i="3"/>
  <c r="M14"/>
  <c r="M19"/>
  <c r="M27"/>
  <c r="M29"/>
  <c r="O21"/>
  <c r="N18"/>
  <c r="M15"/>
  <c r="W16" i="2"/>
  <c r="W10"/>
  <c r="W8"/>
  <c r="N13" i="3"/>
  <c r="W23" i="2"/>
  <c r="N9" i="3"/>
  <c r="O6" s="1"/>
  <c r="V27" i="2"/>
  <c r="W27"/>
  <c r="V29"/>
  <c r="W29"/>
  <c r="V28"/>
  <c r="W28"/>
  <c r="W11"/>
  <c r="W26"/>
  <c r="W25"/>
  <c r="W24"/>
  <c r="W18"/>
  <c r="W19"/>
  <c r="W20"/>
  <c r="W21"/>
  <c r="W15"/>
  <c r="W14"/>
  <c r="W13"/>
  <c r="W35"/>
  <c r="W34"/>
  <c r="W33"/>
  <c r="W32"/>
  <c r="W31"/>
  <c r="O26" i="3"/>
  <c r="O16" l="1"/>
  <c r="O11"/>
  <c r="V9" i="2"/>
  <c r="X7"/>
  <c r="X17"/>
  <c r="X12"/>
  <c r="P11" i="3" l="1"/>
  <c r="Q11"/>
  <c r="P31"/>
  <c r="Q16"/>
  <c r="P16"/>
  <c r="P21"/>
  <c r="Q31"/>
  <c r="Q26"/>
  <c r="Q21"/>
  <c r="P26"/>
  <c r="Q6"/>
  <c r="P6"/>
  <c r="Y7" i="2"/>
  <c r="Z7"/>
  <c r="Z12"/>
  <c r="Y22"/>
  <c r="Y12"/>
  <c r="Y17"/>
  <c r="Z17"/>
</calcChain>
</file>

<file path=xl/sharedStrings.xml><?xml version="1.0" encoding="utf-8"?>
<sst xmlns="http://schemas.openxmlformats.org/spreadsheetml/2006/main" count="120" uniqueCount="79">
  <si>
    <t>Český svaz vzpírání</t>
  </si>
  <si>
    <t>Těl.</t>
  </si>
  <si>
    <t>Jméno</t>
  </si>
  <si>
    <t>Roč.</t>
  </si>
  <si>
    <t>Trojskok</t>
  </si>
  <si>
    <t>Hod</t>
  </si>
  <si>
    <t>Trh</t>
  </si>
  <si>
    <t>Nadhoz</t>
  </si>
  <si>
    <t>Dvojboj</t>
  </si>
  <si>
    <t>Sinclair</t>
  </si>
  <si>
    <t>Celkem</t>
  </si>
  <si>
    <t>Pořadí</t>
  </si>
  <si>
    <t>hm.</t>
  </si>
  <si>
    <t>nar.</t>
  </si>
  <si>
    <t>I.</t>
  </si>
  <si>
    <t>II.</t>
  </si>
  <si>
    <t>III.</t>
  </si>
  <si>
    <t>Zap.</t>
  </si>
  <si>
    <t>body</t>
  </si>
  <si>
    <t>MIMO SOUTĚŽ</t>
  </si>
  <si>
    <t xml:space="preserve">    Český svaz vzpírání</t>
  </si>
  <si>
    <t xml:space="preserve">Místo konání: </t>
  </si>
  <si>
    <t>Termín:  3. 7 .2021</t>
  </si>
  <si>
    <t>-</t>
  </si>
  <si>
    <t>Místo konání: BOHUMÍN</t>
  </si>
  <si>
    <t>1. kolo ligy mladších žáků -sk. B - BOHUMÍN, 3.7.2021</t>
  </si>
  <si>
    <t>Kudera Nikolas</t>
  </si>
  <si>
    <t>Čtyřboj</t>
  </si>
  <si>
    <t>Rusňák Robin</t>
  </si>
  <si>
    <t>Kovács Josef</t>
  </si>
  <si>
    <t>Body</t>
  </si>
  <si>
    <t>SKVOZ Horní Suchá</t>
  </si>
  <si>
    <t>SKCWG Bohumín A</t>
  </si>
  <si>
    <t>Gajdová Bára</t>
  </si>
  <si>
    <t>Thérová Sophie</t>
  </si>
  <si>
    <t>Křístek Viktor</t>
  </si>
  <si>
    <t>SKCWG Bohumín B</t>
  </si>
  <si>
    <t>Bártl Matyáš</t>
  </si>
  <si>
    <t>Fialová Karolína</t>
  </si>
  <si>
    <t>Havranová Adéla</t>
  </si>
  <si>
    <t>Kozel Richard/Ostrava</t>
  </si>
  <si>
    <t>Filip Richard/Ostrava</t>
  </si>
  <si>
    <t>Kvonná Terezie/B. Bohumín</t>
  </si>
  <si>
    <t>Gryc Maxim/Havířov</t>
  </si>
  <si>
    <t>Ševčík Max</t>
  </si>
  <si>
    <t>Parči Adam</t>
  </si>
  <si>
    <t>Beleš Tomáš</t>
  </si>
  <si>
    <t>Frydrýšek Daniel</t>
  </si>
  <si>
    <t>Kmeťo Jan</t>
  </si>
  <si>
    <t>Kolár Tomáš</t>
  </si>
  <si>
    <t>Šukaľ Pavel</t>
  </si>
  <si>
    <t>Kovácsová Tereza</t>
  </si>
  <si>
    <t>SKV Bonatrans Bohumín</t>
  </si>
  <si>
    <t>Šimek Martin</t>
  </si>
  <si>
    <t>Zajac Michal</t>
  </si>
  <si>
    <t>Kubec Tomáš</t>
  </si>
  <si>
    <t>SKV Ludgeřovice</t>
  </si>
  <si>
    <t>Tchurz Jan</t>
  </si>
  <si>
    <t>Bjalas Miroslav</t>
  </si>
  <si>
    <t>Tchuř Dominik</t>
  </si>
  <si>
    <t>Rojíček Lukáš</t>
  </si>
  <si>
    <t>Kyselý Dominik</t>
  </si>
  <si>
    <t>Matlák Radek</t>
  </si>
  <si>
    <t>Winkler Adam</t>
  </si>
  <si>
    <t>SKV Baník Havířov A</t>
  </si>
  <si>
    <t>SKV Baník Havířov B</t>
  </si>
  <si>
    <t>SKCWG Bohumín</t>
  </si>
  <si>
    <t>Gratke Štěpán</t>
  </si>
  <si>
    <t>Bártl Adam</t>
  </si>
  <si>
    <t>Sklarčík David</t>
  </si>
  <si>
    <t>1. kolo ligy starších žáků- sk. B - Bohumín 3.7.2021.</t>
  </si>
  <si>
    <t>BOHUMÍN</t>
  </si>
  <si>
    <t>Cichý Vojtěch/B.Bohumín</t>
  </si>
  <si>
    <t>Trucla Petr/B.Bohumín</t>
  </si>
  <si>
    <t>Kantorová Laura/B.Bohumín</t>
  </si>
  <si>
    <t>Dudek Andrej/Třinec</t>
  </si>
  <si>
    <t>Šlachta Jakub/Třinec</t>
  </si>
  <si>
    <t>Tancoš Zdeněk/Ostrava</t>
  </si>
  <si>
    <t>Drobková Marie/Ostrava</t>
  </si>
</sst>
</file>

<file path=xl/styles.xml><?xml version="1.0" encoding="utf-8"?>
<styleSheet xmlns="http://schemas.openxmlformats.org/spreadsheetml/2006/main">
  <numFmts count="3">
    <numFmt numFmtId="164" formatCode="0.000000"/>
    <numFmt numFmtId="165" formatCode="0.0000"/>
    <numFmt numFmtId="166" formatCode="0_ ;[Red]\-0\ "/>
  </numFmts>
  <fonts count="15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22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6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Arial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74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ck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ck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ck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 style="hair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ck">
        <color auto="1"/>
      </left>
      <right style="thick">
        <color auto="1"/>
      </right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246">
    <xf numFmtId="0" fontId="0" fillId="0" borderId="0" xfId="0"/>
    <xf numFmtId="0" fontId="6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5" fontId="5" fillId="2" borderId="8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1" fontId="5" fillId="2" borderId="8" xfId="0" applyNumberFormat="1" applyFont="1" applyFill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7" fillId="0" borderId="41" xfId="0" applyFont="1" applyBorder="1" applyAlignment="1">
      <alignment horizontal="center" vertical="center"/>
    </xf>
    <xf numFmtId="166" fontId="1" fillId="0" borderId="42" xfId="0" applyNumberFormat="1" applyFont="1" applyBorder="1" applyAlignment="1">
      <alignment horizontal="center" vertical="center"/>
    </xf>
    <xf numFmtId="166" fontId="1" fillId="0" borderId="19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66" fontId="1" fillId="0" borderId="4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66" fontId="7" fillId="3" borderId="18" xfId="0" applyNumberFormat="1" applyFont="1" applyFill="1" applyBorder="1" applyAlignment="1">
      <alignment horizontal="center" vertical="center"/>
    </xf>
    <xf numFmtId="166" fontId="7" fillId="3" borderId="19" xfId="0" applyNumberFormat="1" applyFont="1" applyFill="1" applyBorder="1" applyAlignment="1">
      <alignment horizontal="center" vertical="center"/>
    </xf>
    <xf numFmtId="166" fontId="7" fillId="3" borderId="21" xfId="0" applyNumberFormat="1" applyFont="1" applyFill="1" applyBorder="1" applyAlignment="1">
      <alignment horizontal="center" vertical="center"/>
    </xf>
    <xf numFmtId="166" fontId="4" fillId="0" borderId="24" xfId="0" applyNumberFormat="1" applyFont="1" applyBorder="1" applyAlignment="1">
      <alignment horizontal="center" vertical="center"/>
    </xf>
    <xf numFmtId="166" fontId="7" fillId="0" borderId="21" xfId="0" applyNumberFormat="1" applyFont="1" applyBorder="1" applyAlignment="1">
      <alignment horizontal="center" vertical="center"/>
    </xf>
    <xf numFmtId="166" fontId="1" fillId="3" borderId="0" xfId="0" applyNumberFormat="1" applyFont="1" applyFill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165" fontId="7" fillId="0" borderId="44" xfId="0" applyNumberFormat="1" applyFont="1" applyBorder="1" applyAlignment="1">
      <alignment horizontal="right" vertical="center"/>
    </xf>
    <xf numFmtId="165" fontId="4" fillId="0" borderId="44" xfId="0" applyNumberFormat="1" applyFont="1" applyBorder="1" applyAlignment="1">
      <alignment horizontal="right" vertical="center"/>
    </xf>
    <xf numFmtId="2" fontId="7" fillId="0" borderId="23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7" fillId="0" borderId="45" xfId="0" applyFont="1" applyBorder="1" applyAlignment="1">
      <alignment horizontal="center" vertical="center"/>
    </xf>
    <xf numFmtId="166" fontId="1" fillId="0" borderId="25" xfId="0" applyNumberFormat="1" applyFont="1" applyBorder="1" applyAlignment="1">
      <alignment horizontal="center" vertical="center"/>
    </xf>
    <xf numFmtId="166" fontId="1" fillId="0" borderId="26" xfId="0" applyNumberFormat="1" applyFont="1" applyBorder="1" applyAlignment="1">
      <alignment horizontal="center" vertical="center"/>
    </xf>
    <xf numFmtId="166" fontId="1" fillId="0" borderId="34" xfId="0" applyNumberFormat="1" applyFont="1" applyBorder="1" applyAlignment="1">
      <alignment horizontal="center" vertical="center"/>
    </xf>
    <xf numFmtId="166" fontId="7" fillId="3" borderId="23" xfId="0" applyNumberFormat="1" applyFont="1" applyFill="1" applyBorder="1" applyAlignment="1">
      <alignment horizontal="center" vertical="center"/>
    </xf>
    <xf numFmtId="166" fontId="7" fillId="3" borderId="26" xfId="0" applyNumberFormat="1" applyFont="1" applyFill="1" applyBorder="1" applyAlignment="1">
      <alignment horizontal="center" vertical="center"/>
    </xf>
    <xf numFmtId="166" fontId="7" fillId="3" borderId="29" xfId="0" applyNumberFormat="1" applyFont="1" applyFill="1" applyBorder="1" applyAlignment="1">
      <alignment horizontal="center" vertical="center"/>
    </xf>
    <xf numFmtId="166" fontId="7" fillId="0" borderId="29" xfId="0" applyNumberFormat="1" applyFont="1" applyBorder="1" applyAlignment="1">
      <alignment horizontal="center" vertical="center"/>
    </xf>
    <xf numFmtId="166" fontId="1" fillId="3" borderId="26" xfId="0" applyNumberFormat="1" applyFont="1" applyFill="1" applyBorder="1" applyAlignment="1">
      <alignment horizontal="center" vertical="center"/>
    </xf>
    <xf numFmtId="166" fontId="1" fillId="0" borderId="29" xfId="0" applyNumberFormat="1" applyFont="1" applyBorder="1" applyAlignment="1">
      <alignment horizontal="center" vertical="center"/>
    </xf>
    <xf numFmtId="166" fontId="1" fillId="3" borderId="29" xfId="0" applyNumberFormat="1" applyFont="1" applyFill="1" applyBorder="1" applyAlignment="1">
      <alignment horizontal="center" vertical="center"/>
    </xf>
    <xf numFmtId="2" fontId="7" fillId="0" borderId="46" xfId="0" applyNumberFormat="1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66" fontId="7" fillId="0" borderId="48" xfId="0" applyNumberFormat="1" applyFont="1" applyBorder="1" applyAlignment="1">
      <alignment horizontal="center" vertical="center"/>
    </xf>
    <xf numFmtId="166" fontId="7" fillId="0" borderId="49" xfId="0" applyNumberFormat="1" applyFont="1" applyBorder="1" applyAlignment="1">
      <alignment horizontal="center" vertical="center"/>
    </xf>
    <xf numFmtId="166" fontId="7" fillId="0" borderId="50" xfId="0" applyNumberFormat="1" applyFont="1" applyBorder="1" applyAlignment="1">
      <alignment horizontal="center" vertical="center"/>
    </xf>
    <xf numFmtId="166" fontId="4" fillId="0" borderId="35" xfId="0" applyNumberFormat="1" applyFont="1" applyBorder="1" applyAlignment="1">
      <alignment horizontal="center" vertical="center"/>
    </xf>
    <xf numFmtId="166" fontId="7" fillId="3" borderId="49" xfId="0" applyNumberFormat="1" applyFont="1" applyFill="1" applyBorder="1" applyAlignment="1">
      <alignment horizontal="center" vertical="center"/>
    </xf>
    <xf numFmtId="166" fontId="7" fillId="3" borderId="50" xfId="0" applyNumberFormat="1" applyFont="1" applyFill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/>
    </xf>
    <xf numFmtId="1" fontId="4" fillId="0" borderId="51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66" fontId="4" fillId="0" borderId="20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2" fontId="7" fillId="0" borderId="52" xfId="0" applyNumberFormat="1" applyFont="1" applyBorder="1" applyAlignment="1">
      <alignment horizontal="center" vertical="center"/>
    </xf>
    <xf numFmtId="0" fontId="7" fillId="0" borderId="19" xfId="1" applyFont="1" applyBorder="1" applyAlignment="1">
      <alignment horizontal="left" vertical="center"/>
    </xf>
    <xf numFmtId="0" fontId="7" fillId="0" borderId="24" xfId="1" applyFont="1" applyBorder="1" applyAlignment="1">
      <alignment horizontal="center" vertical="center"/>
    </xf>
    <xf numFmtId="165" fontId="0" fillId="0" borderId="0" xfId="0" applyNumberFormat="1"/>
    <xf numFmtId="166" fontId="4" fillId="0" borderId="54" xfId="0" applyNumberFormat="1" applyFont="1" applyBorder="1" applyAlignment="1">
      <alignment horizontal="center" vertical="center"/>
    </xf>
    <xf numFmtId="1" fontId="4" fillId="0" borderId="54" xfId="0" applyNumberFormat="1" applyFont="1" applyBorder="1" applyAlignment="1">
      <alignment horizontal="center" vertical="center"/>
    </xf>
    <xf numFmtId="166" fontId="7" fillId="0" borderId="19" xfId="0" applyNumberFormat="1" applyFont="1" applyBorder="1" applyAlignment="1">
      <alignment horizontal="center" vertical="center"/>
    </xf>
    <xf numFmtId="166" fontId="7" fillId="0" borderId="55" xfId="0" applyNumberFormat="1" applyFont="1" applyBorder="1" applyAlignment="1">
      <alignment horizontal="center" vertical="center"/>
    </xf>
    <xf numFmtId="2" fontId="7" fillId="0" borderId="48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left" vertical="center"/>
    </xf>
    <xf numFmtId="0" fontId="7" fillId="0" borderId="5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166" fontId="7" fillId="0" borderId="31" xfId="0" applyNumberFormat="1" applyFont="1" applyBorder="1" applyAlignment="1">
      <alignment horizontal="center" vertical="center"/>
    </xf>
    <xf numFmtId="165" fontId="7" fillId="0" borderId="58" xfId="0" applyNumberFormat="1" applyFont="1" applyBorder="1" applyAlignment="1">
      <alignment horizontal="right" vertical="center"/>
    </xf>
    <xf numFmtId="165" fontId="5" fillId="3" borderId="8" xfId="0" applyNumberFormat="1" applyFont="1" applyFill="1" applyBorder="1" applyAlignment="1">
      <alignment horizontal="right" vertical="center"/>
    </xf>
    <xf numFmtId="165" fontId="5" fillId="3" borderId="8" xfId="0" applyNumberFormat="1" applyFont="1" applyFill="1" applyBorder="1" applyAlignment="1">
      <alignment horizontal="center" vertical="center"/>
    </xf>
    <xf numFmtId="166" fontId="7" fillId="3" borderId="59" xfId="0" applyNumberFormat="1" applyFont="1" applyFill="1" applyBorder="1" applyAlignment="1">
      <alignment horizontal="center" vertical="center"/>
    </xf>
    <xf numFmtId="1" fontId="7" fillId="3" borderId="25" xfId="1" applyNumberFormat="1" applyFont="1" applyFill="1" applyBorder="1" applyAlignment="1">
      <alignment horizontal="center" vertical="center"/>
    </xf>
    <xf numFmtId="1" fontId="7" fillId="3" borderId="26" xfId="1" applyNumberFormat="1" applyFont="1" applyFill="1" applyBorder="1" applyAlignment="1">
      <alignment horizontal="center" vertical="center"/>
    </xf>
    <xf numFmtId="165" fontId="4" fillId="0" borderId="60" xfId="0" applyNumberFormat="1" applyFont="1" applyBorder="1" applyAlignment="1">
      <alignment horizontal="right" vertical="center"/>
    </xf>
    <xf numFmtId="2" fontId="7" fillId="3" borderId="23" xfId="0" applyNumberFormat="1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left" vertical="center"/>
    </xf>
    <xf numFmtId="0" fontId="7" fillId="3" borderId="24" xfId="0" applyFont="1" applyFill="1" applyBorder="1" applyAlignment="1">
      <alignment horizontal="center" vertical="center"/>
    </xf>
    <xf numFmtId="1" fontId="7" fillId="3" borderId="29" xfId="1" applyNumberFormat="1" applyFont="1" applyFill="1" applyBorder="1" applyAlignment="1">
      <alignment horizontal="center" vertical="center"/>
    </xf>
    <xf numFmtId="1" fontId="7" fillId="3" borderId="23" xfId="1" applyNumberFormat="1" applyFont="1" applyFill="1" applyBorder="1" applyAlignment="1">
      <alignment horizontal="center" vertical="center"/>
    </xf>
    <xf numFmtId="1" fontId="7" fillId="3" borderId="19" xfId="1" applyNumberFormat="1" applyFont="1" applyFill="1" applyBorder="1" applyAlignment="1">
      <alignment horizontal="center" vertical="center"/>
    </xf>
    <xf numFmtId="166" fontId="1" fillId="3" borderId="19" xfId="1" applyNumberForma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1" fillId="3" borderId="62" xfId="1" applyFont="1" applyFill="1" applyBorder="1" applyAlignment="1">
      <alignment horizontal="center" vertical="center"/>
    </xf>
    <xf numFmtId="1" fontId="1" fillId="3" borderId="0" xfId="1" applyNumberFormat="1" applyFont="1" applyFill="1" applyBorder="1" applyAlignment="1">
      <alignment horizontal="center" vertical="center"/>
    </xf>
    <xf numFmtId="1" fontId="7" fillId="3" borderId="15" xfId="1" applyNumberFormat="1" applyFont="1" applyFill="1" applyBorder="1" applyAlignment="1">
      <alignment horizontal="center" vertical="center"/>
    </xf>
    <xf numFmtId="1" fontId="7" fillId="3" borderId="62" xfId="1" applyNumberFormat="1" applyFont="1" applyFill="1" applyBorder="1" applyAlignment="1">
      <alignment horizontal="center" vertical="center"/>
    </xf>
    <xf numFmtId="1" fontId="7" fillId="3" borderId="0" xfId="1" applyNumberFormat="1" applyFont="1" applyFill="1" applyBorder="1" applyAlignment="1">
      <alignment horizontal="center" vertical="center"/>
    </xf>
    <xf numFmtId="1" fontId="4" fillId="0" borderId="64" xfId="0" applyNumberFormat="1" applyFont="1" applyBorder="1" applyAlignment="1">
      <alignment horizontal="center" vertical="center"/>
    </xf>
    <xf numFmtId="165" fontId="4" fillId="0" borderId="65" xfId="0" applyNumberFormat="1" applyFont="1" applyBorder="1" applyAlignment="1">
      <alignment horizontal="right" vertical="center"/>
    </xf>
    <xf numFmtId="2" fontId="7" fillId="3" borderId="30" xfId="0" applyNumberFormat="1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left" vertical="center"/>
    </xf>
    <xf numFmtId="0" fontId="7" fillId="3" borderId="35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3" borderId="46" xfId="1" applyFont="1" applyFill="1" applyBorder="1" applyAlignment="1">
      <alignment horizontal="center" vertical="center"/>
    </xf>
    <xf numFmtId="0" fontId="7" fillId="3" borderId="49" xfId="1" applyFont="1" applyFill="1" applyBorder="1" applyAlignment="1">
      <alignment horizontal="center" vertical="center"/>
    </xf>
    <xf numFmtId="1" fontId="7" fillId="3" borderId="66" xfId="1" applyNumberFormat="1" applyFont="1" applyFill="1" applyBorder="1" applyAlignment="1">
      <alignment horizontal="center" vertical="center"/>
    </xf>
    <xf numFmtId="1" fontId="7" fillId="3" borderId="67" xfId="1" applyNumberFormat="1" applyFont="1" applyFill="1" applyBorder="1" applyAlignment="1">
      <alignment horizontal="center" vertical="center"/>
    </xf>
    <xf numFmtId="165" fontId="7" fillId="0" borderId="68" xfId="0" applyNumberFormat="1" applyFont="1" applyBorder="1" applyAlignment="1">
      <alignment horizontal="right" vertical="center"/>
    </xf>
    <xf numFmtId="165" fontId="4" fillId="0" borderId="51" xfId="0" applyNumberFormat="1" applyFont="1" applyBorder="1" applyAlignment="1">
      <alignment horizontal="right" vertical="center"/>
    </xf>
    <xf numFmtId="2" fontId="7" fillId="0" borderId="69" xfId="0" applyNumberFormat="1" applyFont="1" applyBorder="1" applyAlignment="1">
      <alignment horizontal="right"/>
    </xf>
    <xf numFmtId="0" fontId="7" fillId="0" borderId="70" xfId="0" applyFont="1" applyBorder="1" applyAlignment="1">
      <alignment horizontal="left"/>
    </xf>
    <xf numFmtId="0" fontId="7" fillId="0" borderId="71" xfId="0" applyFont="1" applyBorder="1" applyAlignment="1">
      <alignment horizontal="center"/>
    </xf>
    <xf numFmtId="2" fontId="7" fillId="0" borderId="27" xfId="0" applyNumberFormat="1" applyFont="1" applyBorder="1" applyAlignment="1">
      <alignment horizontal="right"/>
    </xf>
    <xf numFmtId="0" fontId="7" fillId="0" borderId="26" xfId="0" applyFont="1" applyBorder="1" applyAlignment="1">
      <alignment horizontal="left"/>
    </xf>
    <xf numFmtId="0" fontId="7" fillId="0" borderId="45" xfId="0" applyFont="1" applyBorder="1" applyAlignment="1">
      <alignment horizontal="center"/>
    </xf>
    <xf numFmtId="166" fontId="7" fillId="3" borderId="48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/>
    </xf>
    <xf numFmtId="166" fontId="7" fillId="0" borderId="19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4" borderId="0" xfId="0" applyFill="1" applyAlignment="1">
      <alignment horizontal="center" vertical="center"/>
    </xf>
    <xf numFmtId="0" fontId="0" fillId="4" borderId="0" xfId="0" applyFill="1"/>
    <xf numFmtId="0" fontId="9" fillId="6" borderId="0" xfId="0" applyFont="1" applyFill="1" applyAlignment="1">
      <alignment vertical="center"/>
    </xf>
    <xf numFmtId="0" fontId="13" fillId="0" borderId="19" xfId="0" applyFont="1" applyBorder="1" applyAlignment="1">
      <alignment horizontal="left" vertical="center"/>
    </xf>
    <xf numFmtId="166" fontId="1" fillId="0" borderId="18" xfId="0" applyNumberFormat="1" applyFont="1" applyFill="1" applyBorder="1" applyAlignment="1">
      <alignment horizontal="center" vertical="center"/>
    </xf>
    <xf numFmtId="166" fontId="1" fillId="0" borderId="19" xfId="0" applyNumberFormat="1" applyFont="1" applyFill="1" applyBorder="1" applyAlignment="1">
      <alignment horizontal="center" vertical="center"/>
    </xf>
    <xf numFmtId="166" fontId="1" fillId="0" borderId="21" xfId="0" applyNumberFormat="1" applyFont="1" applyFill="1" applyBorder="1" applyAlignment="1">
      <alignment horizontal="center" vertical="center"/>
    </xf>
    <xf numFmtId="166" fontId="3" fillId="0" borderId="35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4" borderId="0" xfId="0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2" fontId="10" fillId="4" borderId="8" xfId="0" applyNumberFormat="1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3" fillId="6" borderId="0" xfId="1" applyFont="1" applyFill="1" applyBorder="1" applyAlignment="1">
      <alignment horizontal="left" vertical="center"/>
    </xf>
    <xf numFmtId="2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1" fontId="4" fillId="0" borderId="44" xfId="0" applyNumberFormat="1" applyFont="1" applyBorder="1" applyAlignment="1">
      <alignment horizontal="center" vertical="center"/>
    </xf>
    <xf numFmtId="1" fontId="4" fillId="0" borderId="72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textRotation="45"/>
    </xf>
    <xf numFmtId="0" fontId="14" fillId="0" borderId="32" xfId="0" applyFont="1" applyBorder="1" applyAlignment="1">
      <alignment horizontal="center" vertical="center" textRotation="45"/>
    </xf>
    <xf numFmtId="0" fontId="3" fillId="0" borderId="36" xfId="0" applyFont="1" applyBorder="1" applyAlignment="1">
      <alignment horizontal="center" vertical="center" textRotation="45"/>
    </xf>
    <xf numFmtId="0" fontId="3" fillId="0" borderId="32" xfId="0" applyFont="1" applyBorder="1" applyAlignment="1">
      <alignment horizontal="center" vertical="center" textRotation="45"/>
    </xf>
    <xf numFmtId="166" fontId="7" fillId="7" borderId="23" xfId="0" applyNumberFormat="1" applyFont="1" applyFill="1" applyBorder="1" applyAlignment="1">
      <alignment horizontal="center" vertical="center"/>
    </xf>
    <xf numFmtId="166" fontId="7" fillId="7" borderId="26" xfId="0" applyNumberFormat="1" applyFont="1" applyFill="1" applyBorder="1" applyAlignment="1">
      <alignment horizontal="center" vertical="center"/>
    </xf>
    <xf numFmtId="166" fontId="7" fillId="7" borderId="29" xfId="0" applyNumberFormat="1" applyFont="1" applyFill="1" applyBorder="1" applyAlignment="1">
      <alignment horizontal="center" vertical="center"/>
    </xf>
    <xf numFmtId="166" fontId="4" fillId="6" borderId="24" xfId="0" applyNumberFormat="1" applyFont="1" applyFill="1" applyBorder="1" applyAlignment="1">
      <alignment horizontal="center" vertical="center"/>
    </xf>
    <xf numFmtId="166" fontId="7" fillId="6" borderId="29" xfId="0" applyNumberFormat="1" applyFont="1" applyFill="1" applyBorder="1" applyAlignment="1">
      <alignment horizontal="center" vertical="center"/>
    </xf>
    <xf numFmtId="166" fontId="1" fillId="7" borderId="26" xfId="0" applyNumberFormat="1" applyFont="1" applyFill="1" applyBorder="1" applyAlignment="1">
      <alignment horizontal="center" vertical="center"/>
    </xf>
    <xf numFmtId="166" fontId="7" fillId="7" borderId="18" xfId="0" applyNumberFormat="1" applyFont="1" applyFill="1" applyBorder="1" applyAlignment="1">
      <alignment horizontal="center" vertical="center"/>
    </xf>
    <xf numFmtId="166" fontId="7" fillId="7" borderId="19" xfId="0" applyNumberFormat="1" applyFont="1" applyFill="1" applyBorder="1" applyAlignment="1">
      <alignment horizontal="center" vertical="center"/>
    </xf>
    <xf numFmtId="166" fontId="7" fillId="7" borderId="21" xfId="0" applyNumberFormat="1" applyFont="1" applyFill="1" applyBorder="1" applyAlignment="1">
      <alignment horizontal="center" vertical="center"/>
    </xf>
    <xf numFmtId="166" fontId="7" fillId="6" borderId="21" xfId="0" applyNumberFormat="1" applyFont="1" applyFill="1" applyBorder="1" applyAlignment="1">
      <alignment horizontal="center" vertical="center"/>
    </xf>
    <xf numFmtId="166" fontId="1" fillId="7" borderId="0" xfId="0" applyNumberFormat="1" applyFont="1" applyFill="1" applyBorder="1" applyAlignment="1">
      <alignment horizontal="center" vertical="center"/>
    </xf>
    <xf numFmtId="166" fontId="1" fillId="6" borderId="29" xfId="0" applyNumberFormat="1" applyFont="1" applyFill="1" applyBorder="1" applyAlignment="1">
      <alignment horizontal="center" vertical="center"/>
    </xf>
    <xf numFmtId="166" fontId="1" fillId="7" borderId="29" xfId="0" applyNumberFormat="1" applyFont="1" applyFill="1" applyBorder="1" applyAlignment="1">
      <alignment horizontal="center" vertical="center"/>
    </xf>
    <xf numFmtId="166" fontId="4" fillId="6" borderId="20" xfId="0" applyNumberFormat="1" applyFont="1" applyFill="1" applyBorder="1" applyAlignment="1">
      <alignment horizontal="center" vertical="center"/>
    </xf>
    <xf numFmtId="166" fontId="1" fillId="6" borderId="18" xfId="0" applyNumberFormat="1" applyFont="1" applyFill="1" applyBorder="1" applyAlignment="1">
      <alignment horizontal="center" vertical="center"/>
    </xf>
    <xf numFmtId="166" fontId="1" fillId="6" borderId="19" xfId="0" applyNumberFormat="1" applyFont="1" applyFill="1" applyBorder="1" applyAlignment="1">
      <alignment horizontal="center" vertical="center"/>
    </xf>
    <xf numFmtId="166" fontId="1" fillId="6" borderId="21" xfId="0" applyNumberFormat="1" applyFont="1" applyFill="1" applyBorder="1" applyAlignment="1">
      <alignment horizontal="center" vertical="center"/>
    </xf>
    <xf numFmtId="166" fontId="3" fillId="6" borderId="24" xfId="0" applyNumberFormat="1" applyFont="1" applyFill="1" applyBorder="1" applyAlignment="1">
      <alignment horizontal="center" vertical="center"/>
    </xf>
    <xf numFmtId="166" fontId="7" fillId="6" borderId="48" xfId="0" applyNumberFormat="1" applyFont="1" applyFill="1" applyBorder="1" applyAlignment="1">
      <alignment horizontal="center" vertical="center"/>
    </xf>
    <xf numFmtId="166" fontId="7" fillId="6" borderId="49" xfId="0" applyNumberFormat="1" applyFont="1" applyFill="1" applyBorder="1" applyAlignment="1">
      <alignment horizontal="center" vertical="center"/>
    </xf>
    <xf numFmtId="166" fontId="7" fillId="6" borderId="50" xfId="0" applyNumberFormat="1" applyFont="1" applyFill="1" applyBorder="1" applyAlignment="1">
      <alignment horizontal="center" vertical="center"/>
    </xf>
    <xf numFmtId="166" fontId="4" fillId="6" borderId="35" xfId="0" applyNumberFormat="1" applyFont="1" applyFill="1" applyBorder="1" applyAlignment="1">
      <alignment horizontal="center" vertical="center"/>
    </xf>
    <xf numFmtId="166" fontId="7" fillId="7" borderId="49" xfId="0" applyNumberFormat="1" applyFont="1" applyFill="1" applyBorder="1" applyAlignment="1">
      <alignment horizontal="center" vertical="center"/>
    </xf>
    <xf numFmtId="166" fontId="7" fillId="7" borderId="50" xfId="0" applyNumberFormat="1" applyFont="1" applyFill="1" applyBorder="1" applyAlignment="1">
      <alignment horizontal="center" vertical="center"/>
    </xf>
    <xf numFmtId="2" fontId="7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66" fontId="1" fillId="0" borderId="46" xfId="0" applyNumberFormat="1" applyFont="1" applyBorder="1" applyAlignment="1">
      <alignment horizontal="center" vertical="center"/>
    </xf>
    <xf numFmtId="166" fontId="1" fillId="0" borderId="49" xfId="0" applyNumberFormat="1" applyFont="1" applyBorder="1" applyAlignment="1">
      <alignment horizontal="center" vertical="center"/>
    </xf>
    <xf numFmtId="166" fontId="1" fillId="0" borderId="57" xfId="0" applyNumberFormat="1" applyFont="1" applyBorder="1" applyAlignment="1">
      <alignment horizontal="center" vertical="center"/>
    </xf>
    <xf numFmtId="165" fontId="7" fillId="0" borderId="72" xfId="0" applyNumberFormat="1" applyFont="1" applyBorder="1" applyAlignment="1">
      <alignment horizontal="right" vertical="center"/>
    </xf>
    <xf numFmtId="165" fontId="4" fillId="0" borderId="72" xfId="0" applyNumberFormat="1" applyFont="1" applyBorder="1" applyAlignment="1">
      <alignment horizontal="right" vertical="center"/>
    </xf>
    <xf numFmtId="2" fontId="7" fillId="0" borderId="18" xfId="0" applyNumberFormat="1" applyFont="1" applyFill="1" applyBorder="1" applyAlignment="1">
      <alignment horizontal="right" vertical="center"/>
    </xf>
    <xf numFmtId="2" fontId="7" fillId="0" borderId="23" xfId="0" applyNumberFormat="1" applyFont="1" applyFill="1" applyBorder="1" applyAlignment="1">
      <alignment horizontal="right" vertical="center"/>
    </xf>
    <xf numFmtId="166" fontId="7" fillId="6" borderId="26" xfId="0" applyNumberFormat="1" applyFont="1" applyFill="1" applyBorder="1" applyAlignment="1">
      <alignment horizontal="center" vertical="center"/>
    </xf>
    <xf numFmtId="166" fontId="7" fillId="7" borderId="48" xfId="0" applyNumberFormat="1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3" fillId="0" borderId="0" xfId="0" applyFont="1" applyBorder="1" applyAlignment="1">
      <alignment horizontal="center"/>
    </xf>
    <xf numFmtId="2" fontId="7" fillId="0" borderId="59" xfId="0" applyNumberFormat="1" applyFont="1" applyFill="1" applyBorder="1" applyAlignment="1">
      <alignment horizontal="right" vertical="center"/>
    </xf>
    <xf numFmtId="0" fontId="1" fillId="0" borderId="55" xfId="0" applyFont="1" applyBorder="1" applyAlignment="1">
      <alignment horizontal="left" vertical="center"/>
    </xf>
    <xf numFmtId="0" fontId="7" fillId="0" borderId="55" xfId="0" applyFont="1" applyBorder="1" applyAlignment="1">
      <alignment horizontal="center" vertical="center"/>
    </xf>
    <xf numFmtId="166" fontId="4" fillId="0" borderId="55" xfId="0" applyNumberFormat="1" applyFont="1" applyBorder="1" applyAlignment="1">
      <alignment horizontal="center" vertical="center"/>
    </xf>
    <xf numFmtId="1" fontId="4" fillId="0" borderId="55" xfId="0" applyNumberFormat="1" applyFont="1" applyBorder="1" applyAlignment="1">
      <alignment horizontal="center" vertical="center"/>
    </xf>
    <xf numFmtId="165" fontId="7" fillId="0" borderId="55" xfId="0" applyNumberFormat="1" applyFont="1" applyBorder="1" applyAlignment="1">
      <alignment horizontal="right" vertical="center"/>
    </xf>
    <xf numFmtId="165" fontId="4" fillId="0" borderId="33" xfId="0" applyNumberFormat="1" applyFont="1" applyBorder="1" applyAlignment="1">
      <alignment horizontal="right" vertical="center"/>
    </xf>
    <xf numFmtId="2" fontId="7" fillId="0" borderId="25" xfId="0" applyNumberFormat="1" applyFont="1" applyFill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166" fontId="7" fillId="0" borderId="26" xfId="0" applyNumberFormat="1" applyFont="1" applyFill="1" applyBorder="1" applyAlignment="1">
      <alignment horizontal="center" vertical="center"/>
    </xf>
    <xf numFmtId="166" fontId="7" fillId="0" borderId="26" xfId="0" applyNumberFormat="1" applyFont="1" applyBorder="1" applyAlignment="1">
      <alignment horizontal="center" vertical="center"/>
    </xf>
    <xf numFmtId="166" fontId="4" fillId="0" borderId="26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165" fontId="7" fillId="0" borderId="26" xfId="0" applyNumberFormat="1" applyFont="1" applyBorder="1" applyAlignment="1">
      <alignment horizontal="right" vertical="center"/>
    </xf>
    <xf numFmtId="165" fontId="4" fillId="0" borderId="24" xfId="0" applyNumberFormat="1" applyFont="1" applyBorder="1" applyAlignment="1">
      <alignment horizontal="right" vertical="center"/>
    </xf>
    <xf numFmtId="2" fontId="7" fillId="0" borderId="25" xfId="0" applyNumberFormat="1" applyFont="1" applyBorder="1" applyAlignment="1">
      <alignment horizontal="right"/>
    </xf>
    <xf numFmtId="0" fontId="7" fillId="0" borderId="26" xfId="0" applyFont="1" applyBorder="1" applyAlignment="1">
      <alignment horizontal="center"/>
    </xf>
    <xf numFmtId="2" fontId="7" fillId="0" borderId="46" xfId="0" applyNumberFormat="1" applyFont="1" applyBorder="1" applyAlignment="1">
      <alignment horizontal="right"/>
    </xf>
    <xf numFmtId="0" fontId="7" fillId="0" borderId="49" xfId="0" applyFont="1" applyBorder="1" applyAlignment="1">
      <alignment horizontal="left"/>
    </xf>
    <xf numFmtId="0" fontId="7" fillId="0" borderId="49" xfId="0" applyFont="1" applyBorder="1" applyAlignment="1">
      <alignment horizontal="center"/>
    </xf>
    <xf numFmtId="166" fontId="4" fillId="0" borderId="49" xfId="0" applyNumberFormat="1" applyFont="1" applyBorder="1" applyAlignment="1">
      <alignment horizontal="center" vertical="center"/>
    </xf>
    <xf numFmtId="1" fontId="4" fillId="0" borderId="49" xfId="0" applyNumberFormat="1" applyFont="1" applyBorder="1" applyAlignment="1">
      <alignment horizontal="center" vertical="center"/>
    </xf>
    <xf numFmtId="165" fontId="7" fillId="0" borderId="49" xfId="0" applyNumberFormat="1" applyFont="1" applyBorder="1" applyAlignment="1">
      <alignment horizontal="right" vertical="center"/>
    </xf>
    <xf numFmtId="165" fontId="4" fillId="0" borderId="35" xfId="0" applyNumberFormat="1" applyFont="1" applyBorder="1" applyAlignment="1">
      <alignment horizontal="right" vertical="center"/>
    </xf>
  </cellXfs>
  <cellStyles count="2">
    <cellStyle name="normální" xfId="0" builtinId="0"/>
    <cellStyle name="Vysvětlující text" xfId="1" builtinId="53" customBuiltin="1"/>
  </cellStyles>
  <dxfs count="10"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600"/>
      <rgbColor rgb="FF000080"/>
      <rgbColor rgb="FF996600"/>
      <rgbColor rgb="FF800080"/>
      <rgbColor rgb="FF008080"/>
      <rgbColor rgb="FFCCC1D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CC0000"/>
      <rgbColor rgb="FF008080"/>
      <rgbColor rgb="FF0000FF"/>
      <rgbColor rgb="FF00CCFF"/>
      <rgbColor rgb="FFCCFFFF"/>
      <rgbColor rgb="FFCCFFCC"/>
      <rgbColor rgb="FFFFFF99"/>
      <rgbColor rgb="FF99CCFF"/>
      <rgbColor rgb="FFFFC7CE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zoomScale="90" zoomScaleNormal="90" workbookViewId="0">
      <selection activeCell="C42" sqref="C42"/>
    </sheetView>
  </sheetViews>
  <sheetFormatPr defaultRowHeight="15"/>
  <cols>
    <col min="1" max="1" width="6.140625" customWidth="1"/>
    <col min="2" max="2" width="21.140625" customWidth="1"/>
    <col min="3" max="3" width="5.42578125" customWidth="1"/>
    <col min="4" max="5" width="5.140625" customWidth="1"/>
    <col min="6" max="6" width="5" customWidth="1"/>
    <col min="7" max="7" width="5.28515625" customWidth="1"/>
    <col min="8" max="9" width="6" customWidth="1"/>
    <col min="10" max="10" width="5.85546875" customWidth="1"/>
    <col min="11" max="11" width="5.28515625" customWidth="1"/>
    <col min="12" max="12" width="4.7109375" customWidth="1"/>
    <col min="13" max="13" width="4.42578125" customWidth="1"/>
    <col min="14" max="14" width="4.28515625" customWidth="1"/>
    <col min="15" max="15" width="5" customWidth="1"/>
    <col min="16" max="17" width="4.42578125" customWidth="1"/>
    <col min="18" max="18" width="4.28515625" customWidth="1"/>
    <col min="19" max="19" width="4.42578125" customWidth="1"/>
    <col min="20" max="20" width="5.28515625" customWidth="1"/>
    <col min="21" max="21" width="5.140625" customWidth="1"/>
    <col min="22" max="22" width="9.140625" customWidth="1"/>
    <col min="23" max="23" width="9.5703125" customWidth="1"/>
    <col min="24" max="24" width="12.28515625" customWidth="1"/>
    <col min="25" max="25" width="11.5703125" hidden="1"/>
    <col min="26" max="1026" width="8.7109375" customWidth="1"/>
  </cols>
  <sheetData>
    <row r="1" spans="1:26" ht="20.25">
      <c r="A1" s="148" t="s">
        <v>25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2"/>
      <c r="Z1" s="138"/>
    </row>
    <row r="2" spans="1:26" ht="1.149999999999999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5"/>
    </row>
    <row r="3" spans="1:26" ht="15.75">
      <c r="A3" s="149" t="s">
        <v>22</v>
      </c>
      <c r="B3" s="149"/>
      <c r="C3" s="150" t="s">
        <v>0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1" t="s">
        <v>24</v>
      </c>
      <c r="T3" s="151"/>
      <c r="U3" s="151"/>
      <c r="V3" s="151"/>
      <c r="W3" s="151"/>
      <c r="X3" s="151"/>
      <c r="Y3" s="5"/>
      <c r="Z3" s="139"/>
    </row>
    <row r="4" spans="1:26" ht="1.149999999999999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"/>
      <c r="Y4" s="5"/>
    </row>
    <row r="5" spans="1:26" ht="16.5" thickTop="1" thickBot="1">
      <c r="A5" s="6" t="s">
        <v>1</v>
      </c>
      <c r="B5" s="7" t="s">
        <v>2</v>
      </c>
      <c r="C5" s="8" t="s">
        <v>3</v>
      </c>
      <c r="D5" s="152" t="s">
        <v>4</v>
      </c>
      <c r="E5" s="152"/>
      <c r="F5" s="152"/>
      <c r="G5" s="152"/>
      <c r="H5" s="153" t="s">
        <v>5</v>
      </c>
      <c r="I5" s="153"/>
      <c r="J5" s="153"/>
      <c r="K5" s="153"/>
      <c r="L5" s="154" t="s">
        <v>6</v>
      </c>
      <c r="M5" s="154"/>
      <c r="N5" s="154"/>
      <c r="O5" s="154"/>
      <c r="P5" s="155" t="s">
        <v>7</v>
      </c>
      <c r="Q5" s="155"/>
      <c r="R5" s="155"/>
      <c r="S5" s="155"/>
      <c r="T5" s="173" t="s">
        <v>8</v>
      </c>
      <c r="U5" s="173" t="s">
        <v>27</v>
      </c>
      <c r="V5" s="173" t="s">
        <v>9</v>
      </c>
      <c r="W5" s="9" t="s">
        <v>10</v>
      </c>
      <c r="X5" s="156"/>
      <c r="Y5" s="5"/>
      <c r="Z5" s="157" t="s">
        <v>11</v>
      </c>
    </row>
    <row r="6" spans="1:26" ht="16.5" thickTop="1" thickBot="1">
      <c r="A6" s="10" t="s">
        <v>12</v>
      </c>
      <c r="B6" s="11"/>
      <c r="C6" s="12" t="s">
        <v>13</v>
      </c>
      <c r="D6" s="13" t="s">
        <v>14</v>
      </c>
      <c r="E6" s="14" t="s">
        <v>15</v>
      </c>
      <c r="F6" s="14" t="s">
        <v>16</v>
      </c>
      <c r="G6" s="15" t="s">
        <v>30</v>
      </c>
      <c r="H6" s="16" t="s">
        <v>14</v>
      </c>
      <c r="I6" s="14" t="s">
        <v>15</v>
      </c>
      <c r="J6" s="14" t="s">
        <v>16</v>
      </c>
      <c r="K6" s="17" t="s">
        <v>30</v>
      </c>
      <c r="L6" s="18" t="s">
        <v>14</v>
      </c>
      <c r="M6" s="14" t="s">
        <v>15</v>
      </c>
      <c r="N6" s="19" t="s">
        <v>16</v>
      </c>
      <c r="O6" s="15" t="s">
        <v>17</v>
      </c>
      <c r="P6" s="20" t="s">
        <v>14</v>
      </c>
      <c r="Q6" s="14" t="s">
        <v>15</v>
      </c>
      <c r="R6" s="19" t="s">
        <v>16</v>
      </c>
      <c r="S6" s="15" t="s">
        <v>17</v>
      </c>
      <c r="T6" s="174"/>
      <c r="U6" s="174"/>
      <c r="V6" s="174"/>
      <c r="W6" s="21" t="s">
        <v>18</v>
      </c>
      <c r="X6" s="156"/>
      <c r="Y6" s="5"/>
      <c r="Z6" s="157"/>
    </row>
    <row r="7" spans="1:26" ht="19.5" thickTop="1" thickBot="1">
      <c r="A7" s="158" t="s">
        <v>31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22">
        <f>SUM(W8:W11)-MIN(W8:W11)</f>
        <v>614.74579999999992</v>
      </c>
      <c r="Y7" s="23">
        <f>RANK(X7,X7:X26,0)</f>
        <v>1</v>
      </c>
      <c r="Z7" s="24">
        <f>RANK(X7,X7:X35)</f>
        <v>1</v>
      </c>
    </row>
    <row r="8" spans="1:26" ht="14.65" customHeight="1" thickTop="1" thickBot="1">
      <c r="A8" s="25">
        <v>38.5</v>
      </c>
      <c r="B8" s="26" t="s">
        <v>26</v>
      </c>
      <c r="C8" s="27">
        <v>2010</v>
      </c>
      <c r="D8" s="28">
        <v>580</v>
      </c>
      <c r="E8" s="29">
        <v>620</v>
      </c>
      <c r="F8" s="29">
        <v>610</v>
      </c>
      <c r="G8" s="30">
        <f>IF(MAX(D8:F8)&lt;0,0,MAX(D8:F8))/20</f>
        <v>31</v>
      </c>
      <c r="H8" s="31">
        <v>870</v>
      </c>
      <c r="I8" s="29">
        <v>890</v>
      </c>
      <c r="J8" s="29">
        <v>860</v>
      </c>
      <c r="K8" s="32">
        <f>IF(MAX(H8:J8)&lt;0,0,MAX(H8:J8))/20</f>
        <v>44.5</v>
      </c>
      <c r="L8" s="181">
        <v>36</v>
      </c>
      <c r="M8" s="182">
        <v>-38</v>
      </c>
      <c r="N8" s="183">
        <v>-38</v>
      </c>
      <c r="O8" s="178">
        <f>IF(MAX(J8:L11)&lt;0,0,MAX(L8:N8))</f>
        <v>36</v>
      </c>
      <c r="P8" s="184">
        <v>40</v>
      </c>
      <c r="Q8" s="182">
        <v>44</v>
      </c>
      <c r="R8" s="185">
        <v>48</v>
      </c>
      <c r="S8" s="39">
        <f>IF(MAX(P8:R8)&lt;0,0,MAX(P8:R8))</f>
        <v>48</v>
      </c>
      <c r="T8" s="40">
        <f>SUM(O8,S8)</f>
        <v>84</v>
      </c>
      <c r="U8" s="169">
        <f>SUM(G8,K8,O8,S8)</f>
        <v>159.5</v>
      </c>
      <c r="V8" s="41">
        <f>IF(ISNUMBER(A8), (IF(175.508&lt; A8,T8, TRUNC(10^(0.75194503*((LOG((A8/175.508)/LOG(10))*(LOG((A8/175.508)/LOG(10)))))),4)*T8)), 0)</f>
        <v>178.0968</v>
      </c>
      <c r="W8" s="42">
        <f>IF(ISNUMBER(A8), (IF(175.508&lt; A8,T8, TRUNC(10^(0.75194503*((LOG((A8/175.508)/LOG(10))*(LOG((A8/175.508)/LOG(10)))))),4)*T8)), 0)+G8+K8</f>
        <v>253.5968</v>
      </c>
      <c r="X8" s="159"/>
      <c r="Y8" s="1"/>
      <c r="Z8" s="160"/>
    </row>
    <row r="9" spans="1:26" ht="14.65" customHeight="1" thickTop="1" thickBot="1">
      <c r="A9" s="43">
        <v>32.299999999999997</v>
      </c>
      <c r="B9" s="44" t="s">
        <v>28</v>
      </c>
      <c r="C9" s="45">
        <v>2010</v>
      </c>
      <c r="D9" s="46">
        <v>560</v>
      </c>
      <c r="E9" s="47">
        <v>560</v>
      </c>
      <c r="F9" s="47">
        <v>550</v>
      </c>
      <c r="G9" s="30">
        <f t="shared" ref="G9:G11" si="0">IF(MAX(D9:F9)&lt;0,0,MAX(D9:F9))/20</f>
        <v>28</v>
      </c>
      <c r="H9" s="48">
        <v>580</v>
      </c>
      <c r="I9" s="47">
        <v>650</v>
      </c>
      <c r="J9" s="47">
        <v>580</v>
      </c>
      <c r="K9" s="32">
        <f t="shared" ref="K9:K11" si="1">IF(MAX(H9:J9)&lt;0,0,MAX(H9:J9))/20</f>
        <v>32.5</v>
      </c>
      <c r="L9" s="175">
        <v>18</v>
      </c>
      <c r="M9" s="176">
        <v>20</v>
      </c>
      <c r="N9" s="177">
        <v>23</v>
      </c>
      <c r="O9" s="178">
        <f>IF(MAX(J9:L12)&lt;0,0,MAX(L9:N9))</f>
        <v>23</v>
      </c>
      <c r="P9" s="179">
        <v>24</v>
      </c>
      <c r="Q9" s="176">
        <v>27</v>
      </c>
      <c r="R9" s="177">
        <v>-30</v>
      </c>
      <c r="S9" s="39">
        <f>IF(MAX(P9:R9)&lt;0,0,MAX(P9:R9))</f>
        <v>27</v>
      </c>
      <c r="T9" s="40">
        <f>SUM(O9,S9)</f>
        <v>50</v>
      </c>
      <c r="U9" s="169">
        <f t="shared" ref="U9:U10" si="2">SUM(G9,K9,O9,S9)</f>
        <v>110.5</v>
      </c>
      <c r="V9" s="41">
        <f>IF(ISNUMBER(A9), (IF(175.508&lt; A9,T9, TRUNC(10^(0.75194503*((LOG((A9/175.508)/LOG(10))*(LOG((A9/175.508)/LOG(10)))))),4)*T9)), 0)</f>
        <v>127.435</v>
      </c>
      <c r="W9" s="42">
        <f>IF(ISNUMBER(A9), (IF(175.508&lt; A9,T9, TRUNC(10^(0.75194503*((LOG((A9/175.508)/LOG(10))*(LOG((A9/175.508)/LOG(10)))))),4)*T9)), 0)+G9+K9</f>
        <v>187.935</v>
      </c>
      <c r="X9" s="159"/>
      <c r="Y9" s="1"/>
      <c r="Z9" s="160"/>
    </row>
    <row r="10" spans="1:26" ht="14.25" customHeight="1" thickTop="1" thickBot="1">
      <c r="A10" s="43">
        <v>31.2</v>
      </c>
      <c r="B10" s="44" t="s">
        <v>29</v>
      </c>
      <c r="C10" s="45">
        <v>2010</v>
      </c>
      <c r="D10" s="46">
        <v>520</v>
      </c>
      <c r="E10" s="47">
        <v>520</v>
      </c>
      <c r="F10" s="47">
        <v>530</v>
      </c>
      <c r="G10" s="30">
        <f t="shared" si="0"/>
        <v>26.5</v>
      </c>
      <c r="H10" s="48">
        <v>550</v>
      </c>
      <c r="I10" s="47">
        <v>410</v>
      </c>
      <c r="J10" s="47">
        <v>510</v>
      </c>
      <c r="K10" s="32">
        <f t="shared" si="1"/>
        <v>27.5</v>
      </c>
      <c r="L10" s="175">
        <v>14</v>
      </c>
      <c r="M10" s="180">
        <v>17</v>
      </c>
      <c r="N10" s="176">
        <v>19</v>
      </c>
      <c r="O10" s="178">
        <f>IF(MAX(J10:L13)&lt;0,0,MAX(L10:N10))</f>
        <v>19</v>
      </c>
      <c r="P10" s="186">
        <v>20</v>
      </c>
      <c r="Q10" s="180">
        <v>23</v>
      </c>
      <c r="R10" s="187">
        <v>26</v>
      </c>
      <c r="S10" s="39">
        <f>IF(MAX(P10:R10)&lt;0,0,MAX(P10:R10))</f>
        <v>26</v>
      </c>
      <c r="T10" s="40">
        <f>SUM(O10,S10)</f>
        <v>45</v>
      </c>
      <c r="U10" s="169">
        <f>SUM(G10,K10,O10,S10)</f>
        <v>99</v>
      </c>
      <c r="V10" s="41">
        <f>IF(ISNUMBER(A10), (IF(175.508&lt; A10,T10, TRUNC(10^(0.75194503*((LOG((A10/175.508)/LOG(10))*(LOG((A10/175.508)/LOG(10)))))),4)*T10)), 0)</f>
        <v>119.214</v>
      </c>
      <c r="W10" s="42">
        <f>IF(ISNUMBER(A10), (IF(175.508&lt; A10,T10, TRUNC(10^(0.75194503*((LOG((A10/175.508)/LOG(10))*(LOG((A10/175.508)/LOG(10)))))),4)*T10)), 0)+G10+K10</f>
        <v>173.214</v>
      </c>
      <c r="X10" s="159"/>
      <c r="Y10" s="1"/>
      <c r="Z10" s="160"/>
    </row>
    <row r="11" spans="1:26" ht="18" customHeight="1" thickTop="1" thickBot="1">
      <c r="A11" s="56">
        <v>30</v>
      </c>
      <c r="B11" s="26"/>
      <c r="C11" s="57"/>
      <c r="D11" s="46"/>
      <c r="E11" s="47"/>
      <c r="F11" s="47"/>
      <c r="G11" s="30">
        <f t="shared" si="0"/>
        <v>0</v>
      </c>
      <c r="H11" s="48"/>
      <c r="I11" s="47"/>
      <c r="J11" s="47"/>
      <c r="K11" s="32">
        <f t="shared" si="1"/>
        <v>0</v>
      </c>
      <c r="L11" s="59"/>
      <c r="M11" s="60"/>
      <c r="N11" s="61"/>
      <c r="O11" s="62">
        <f>IF(MAX(L11:N11)&lt;0,0,MAX(L11:N11))</f>
        <v>0</v>
      </c>
      <c r="P11" s="61"/>
      <c r="Q11" s="63"/>
      <c r="R11" s="64"/>
      <c r="S11" s="65">
        <f>IF(MAX(P11:R11)&lt;0,0,MAX(P11:R11))</f>
        <v>0</v>
      </c>
      <c r="T11" s="66">
        <f>SUM(O11,S11)</f>
        <v>0</v>
      </c>
      <c r="U11" s="169">
        <f>SUM(G11,K11,O11,S11)</f>
        <v>0</v>
      </c>
      <c r="V11" s="41">
        <f>IF(ISNUMBER(A11), (IF(175.508&lt; A11,T11, TRUNC(10^(0.75194503*((LOG((A11/175.508)/LOG(10))*(LOG((A11/175.508)/LOG(10)))))),4)*T11)), 0)</f>
        <v>0</v>
      </c>
      <c r="W11" s="42">
        <f>IF(ISNUMBER(A11), (IF(175.508&lt; A11,T11, TRUNC(10^(0.75194503*((LOG((A11/175.508)/LOG(10))*(LOG((A11/175.508)/LOG(10)))))),4)*T11)), 0)+G11+K11</f>
        <v>0</v>
      </c>
      <c r="X11" s="159"/>
      <c r="Y11" s="5"/>
      <c r="Z11" s="160"/>
    </row>
    <row r="12" spans="1:26" ht="19.5" thickTop="1" thickBot="1">
      <c r="A12" s="161" t="s">
        <v>32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22">
        <f>SUM(W13:W16)-MIN(W13:W16)</f>
        <v>517.64269999999999</v>
      </c>
      <c r="Y12" s="23">
        <f>RANK(X12,X7:X26,0)</f>
        <v>2</v>
      </c>
      <c r="Z12" s="24">
        <f>RANK(X12,X7:X35)</f>
        <v>2</v>
      </c>
    </row>
    <row r="13" spans="1:26" ht="16.5" thickTop="1" thickBot="1">
      <c r="A13" s="134">
        <v>37.5</v>
      </c>
      <c r="B13" s="26" t="s">
        <v>33</v>
      </c>
      <c r="C13" s="27">
        <v>2009</v>
      </c>
      <c r="D13" s="67">
        <v>620</v>
      </c>
      <c r="E13" s="68">
        <v>610</v>
      </c>
      <c r="F13" s="68">
        <v>620</v>
      </c>
      <c r="G13" s="32">
        <f>IF(MAX(D13:F13)&lt;0,0,MAX(D13:F13))/20</f>
        <v>31</v>
      </c>
      <c r="H13" s="67">
        <v>730</v>
      </c>
      <c r="I13" s="68">
        <v>710</v>
      </c>
      <c r="J13" s="69">
        <v>730</v>
      </c>
      <c r="K13" s="32">
        <f>IF(MAX(H13:J13)&lt;0,0,MAX(H13:J13))/20</f>
        <v>36.5</v>
      </c>
      <c r="L13" s="182">
        <v>25</v>
      </c>
      <c r="M13" s="182">
        <v>-27</v>
      </c>
      <c r="N13" s="183">
        <v>-27</v>
      </c>
      <c r="O13" s="188">
        <f>IF(MAX(L13:N13)&lt;0,0,MAX(L13:N13))</f>
        <v>25</v>
      </c>
      <c r="P13" s="184">
        <v>32</v>
      </c>
      <c r="Q13" s="182">
        <v>34</v>
      </c>
      <c r="R13" s="183">
        <v>36</v>
      </c>
      <c r="S13" s="39">
        <f>IF(MAX(P13:R13)&lt;0,0,MAX(P13:R13))</f>
        <v>36</v>
      </c>
      <c r="T13" s="71">
        <f>SUM(O13,S13)</f>
        <v>61</v>
      </c>
      <c r="U13" s="169">
        <f>SUM(G13,K13,O13,S13)</f>
        <v>128.5</v>
      </c>
      <c r="V13" s="41">
        <f>IF(ISNUMBER(A13), (IF(175.508&lt; A13,T13, TRUNC(10^(0.75194503*((LOG((A13/175.508)/LOG(10))*(LOG((A13/175.508)/LOG(10)))))),4)*T13)), 0)</f>
        <v>132.77869999999999</v>
      </c>
      <c r="W13" s="42">
        <f>IF(ISNUMBER(A13), (IF(175.508&lt; A13,T13, TRUNC(10^(0.75194503*((LOG((A13/175.508)/LOG(10))*(LOG((A13/175.508)/LOG(10)))))),4)*T13)), 0)+G13+K13</f>
        <v>200.27869999999999</v>
      </c>
      <c r="X13" s="162"/>
      <c r="Y13" s="5"/>
      <c r="Z13" s="160"/>
    </row>
    <row r="14" spans="1:26" ht="14.65" customHeight="1" thickTop="1" thickBot="1">
      <c r="A14" s="135">
        <v>40.6</v>
      </c>
      <c r="B14" s="44" t="s">
        <v>34</v>
      </c>
      <c r="C14" s="45">
        <v>2011</v>
      </c>
      <c r="D14" s="72">
        <v>490</v>
      </c>
      <c r="E14" s="73">
        <v>480</v>
      </c>
      <c r="F14" s="73">
        <v>470</v>
      </c>
      <c r="G14" s="32">
        <f t="shared" ref="G14:G16" si="3">IF(MAX(D14:F14)&lt;0,0,MAX(D14:F14))/20</f>
        <v>24.5</v>
      </c>
      <c r="H14" s="72">
        <v>540</v>
      </c>
      <c r="I14" s="73">
        <v>390</v>
      </c>
      <c r="J14" s="74">
        <v>530</v>
      </c>
      <c r="K14" s="32">
        <f t="shared" ref="K14:K16" si="4">IF(MAX(H14:J14)&lt;0,0,MAX(H14:J14))/20</f>
        <v>27</v>
      </c>
      <c r="L14" s="189">
        <v>20</v>
      </c>
      <c r="M14" s="190">
        <v>22</v>
      </c>
      <c r="N14" s="191">
        <v>23</v>
      </c>
      <c r="O14" s="192">
        <f>IF(MAX(L14:N14)&lt;0,0,MAX(L14:N14))</f>
        <v>23</v>
      </c>
      <c r="P14" s="189">
        <v>27</v>
      </c>
      <c r="Q14" s="190">
        <v>29</v>
      </c>
      <c r="R14" s="191">
        <v>31</v>
      </c>
      <c r="S14" s="75">
        <f>IF(MAX(P14:R14)&lt;0,0,MAX(P14:R14))</f>
        <v>31</v>
      </c>
      <c r="T14" s="40">
        <f>SUM(O14,S14)</f>
        <v>54</v>
      </c>
      <c r="U14" s="169">
        <f t="shared" ref="U14:U15" si="5">SUM(G14,K14,O14,S14)</f>
        <v>105.5</v>
      </c>
      <c r="V14" s="41">
        <f>IF(ISNUMBER(A14), (IF(175.508&lt; A14,T14, TRUNC(10^(0.75194503*((LOG((A14/175.508)/LOG(10))*(LOG((A14/175.508)/LOG(10)))))),4)*T14)), 0)</f>
        <v>108.72359999999999</v>
      </c>
      <c r="W14" s="42">
        <f>IF(ISNUMBER(A14), (IF(175.508&lt; A14,T14, TRUNC(10^(0.75194503*((LOG((A14/175.508)/LOG(10))*(LOG((A14/175.508)/LOG(10)))))),4)*T14)), 0)+G14+K14</f>
        <v>160.22359999999998</v>
      </c>
      <c r="X14" s="162"/>
      <c r="Y14" s="5"/>
      <c r="Z14" s="160"/>
    </row>
    <row r="15" spans="1:26" ht="16.5" thickTop="1" thickBot="1">
      <c r="A15" s="135">
        <v>39.700000000000003</v>
      </c>
      <c r="B15" s="44" t="s">
        <v>35</v>
      </c>
      <c r="C15" s="45">
        <v>2010</v>
      </c>
      <c r="D15" s="72">
        <v>570</v>
      </c>
      <c r="E15" s="73">
        <v>580</v>
      </c>
      <c r="F15" s="73">
        <v>580</v>
      </c>
      <c r="G15" s="32">
        <f t="shared" si="3"/>
        <v>29</v>
      </c>
      <c r="H15" s="72">
        <v>670</v>
      </c>
      <c r="I15" s="73">
        <v>640</v>
      </c>
      <c r="J15" s="74">
        <v>660</v>
      </c>
      <c r="K15" s="32">
        <f t="shared" si="4"/>
        <v>33.5</v>
      </c>
      <c r="L15" s="189">
        <v>20</v>
      </c>
      <c r="M15" s="190">
        <v>21</v>
      </c>
      <c r="N15" s="191">
        <v>-22</v>
      </c>
      <c r="O15" s="192">
        <f>IF(MAX(L15:N15)&lt;0,0,MAX(L15:N15))</f>
        <v>21</v>
      </c>
      <c r="P15" s="189">
        <v>23</v>
      </c>
      <c r="Q15" s="190">
        <v>25</v>
      </c>
      <c r="R15" s="191">
        <v>-28</v>
      </c>
      <c r="S15" s="75">
        <f>IF(MAX(P15:R15)&lt;0,0,MAX(P15:R15))</f>
        <v>25</v>
      </c>
      <c r="T15" s="40">
        <f>SUM(O15,S15)</f>
        <v>46</v>
      </c>
      <c r="U15" s="169">
        <f>SUM(G15,K15,O15,S15)</f>
        <v>108.5</v>
      </c>
      <c r="V15" s="41">
        <f>IF(ISNUMBER(A15), (IF(175.508&lt; A15,T15, TRUNC(10^(0.75194503*((LOG((A15/175.508)/LOG(10))*(LOG((A15/175.508)/LOG(10)))))),4)*T15)), 0)</f>
        <v>94.6404</v>
      </c>
      <c r="W15" s="42">
        <f>IF(ISNUMBER(A15), (IF(175.508&lt; A15,T15, TRUNC(10^(0.75194503*((LOG((A15/175.508)/LOG(10))*(LOG((A15/175.508)/LOG(10)))))),4)*T15)), 0)+G15+K15</f>
        <v>157.1404</v>
      </c>
      <c r="X15" s="162"/>
      <c r="Y15" s="5"/>
      <c r="Z15" s="160"/>
    </row>
    <row r="16" spans="1:26" ht="15" customHeight="1" thickTop="1" thickBot="1">
      <c r="A16" s="56">
        <v>10</v>
      </c>
      <c r="B16" s="26"/>
      <c r="C16" s="57"/>
      <c r="D16" s="46"/>
      <c r="E16" s="47"/>
      <c r="F16" s="47"/>
      <c r="G16" s="32">
        <f t="shared" si="3"/>
        <v>0</v>
      </c>
      <c r="H16" s="48"/>
      <c r="I16" s="47"/>
      <c r="J16" s="47"/>
      <c r="K16" s="32">
        <f t="shared" si="4"/>
        <v>0</v>
      </c>
      <c r="L16" s="193"/>
      <c r="M16" s="194"/>
      <c r="N16" s="195"/>
      <c r="O16" s="196">
        <f>IF(MAX(L16:N16)&lt;0,0,MAX(L16:N16))</f>
        <v>0</v>
      </c>
      <c r="P16" s="195"/>
      <c r="Q16" s="197"/>
      <c r="R16" s="198"/>
      <c r="S16" s="65">
        <f>IF(MAX(P16:R16)&lt;0,0,MAX(P16:R16))</f>
        <v>0</v>
      </c>
      <c r="T16" s="66">
        <f>SUM(O16,S16)</f>
        <v>0</v>
      </c>
      <c r="U16" s="169">
        <f>SUM(G16,K16,O16,S16)</f>
        <v>0</v>
      </c>
      <c r="V16" s="41">
        <f>IF(ISNUMBER(A16), (IF(175.508&lt; A16,T16, TRUNC(10^(0.75194503*((LOG((A16/175.508)/LOG(10))*(LOG((A16/175.508)/LOG(10)))))),4)*T16)), 0)</f>
        <v>0</v>
      </c>
      <c r="W16" s="42">
        <f>IF(ISNUMBER(A16), (IF(175.508&lt; A16,T16, TRUNC(10^(0.75194503*((LOG((A16/175.508)/LOG(10))*(LOG((A16/175.508)/LOG(10)))))),4)*T16)), 0)+G16+K16</f>
        <v>0</v>
      </c>
      <c r="X16" s="162"/>
      <c r="Y16" s="5"/>
      <c r="Z16" s="160"/>
    </row>
    <row r="17" spans="1:28" ht="19.5" thickTop="1" thickBot="1">
      <c r="A17" s="161" t="s">
        <v>36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22">
        <f>SUM(W18:W21)-MIN(W18:W21)</f>
        <v>281.27809999999999</v>
      </c>
      <c r="Y17" s="23">
        <f>RANK(X17,X7:X26,0)</f>
        <v>3</v>
      </c>
      <c r="Z17" s="24">
        <f>RANK(X17,X7:X35)</f>
        <v>3</v>
      </c>
    </row>
    <row r="18" spans="1:28" ht="16.5" thickTop="1" thickBot="1">
      <c r="A18" s="134">
        <v>38.9</v>
      </c>
      <c r="B18" s="26" t="s">
        <v>37</v>
      </c>
      <c r="C18" s="27">
        <v>2010</v>
      </c>
      <c r="D18" s="28">
        <v>510</v>
      </c>
      <c r="E18" s="29">
        <v>480</v>
      </c>
      <c r="F18" s="29">
        <v>510</v>
      </c>
      <c r="G18" s="32">
        <f>IF(MAX(D18:F18)&lt;0,0,MAX(D18:F18))/20</f>
        <v>25.5</v>
      </c>
      <c r="H18" s="31">
        <v>470</v>
      </c>
      <c r="I18" s="29">
        <v>490</v>
      </c>
      <c r="J18" s="29">
        <v>450</v>
      </c>
      <c r="K18" s="32">
        <f>IF(MAX(H18:J18)&lt;0,0,MAX(H18:J18))/20</f>
        <v>24.5</v>
      </c>
      <c r="L18" s="33">
        <v>15</v>
      </c>
      <c r="M18" s="34">
        <v>16</v>
      </c>
      <c r="N18" s="35">
        <v>17</v>
      </c>
      <c r="O18" s="70">
        <f>IF(MAX(L18:N18)&lt;0,0,MAX(L18:N18))</f>
        <v>17</v>
      </c>
      <c r="P18" s="33">
        <v>19</v>
      </c>
      <c r="Q18" s="34">
        <v>21</v>
      </c>
      <c r="R18" s="35">
        <v>22</v>
      </c>
      <c r="S18" s="39">
        <f>IF(MAX(P18:R18)&lt;0,0,MAX(P18:R18))</f>
        <v>22</v>
      </c>
      <c r="T18" s="71">
        <f>SUM(O18,S18)</f>
        <v>39</v>
      </c>
      <c r="U18" s="169">
        <f>SUM(G18,K18,O18,S18)</f>
        <v>89</v>
      </c>
      <c r="V18" s="41">
        <f>IF(ISNUMBER(A18), (IF(175.508&lt; A18,T18, TRUNC(10^(0.75194503*((LOG((A18/175.508)/LOG(10))*(LOG((A18/175.508)/LOG(10)))))),4)*T18)), 0)</f>
        <v>81.849299999999999</v>
      </c>
      <c r="W18" s="42">
        <f>IF(ISNUMBER(A18), (IF(175.508&lt; A18,T18, TRUNC(10^(0.75194503*((LOG((A18/175.508)/LOG(10))*(LOG((A18/175.508)/LOG(10)))))),4)*T18)), 0)+G18+K18</f>
        <v>131.8493</v>
      </c>
      <c r="X18" s="163"/>
      <c r="Y18" s="5"/>
      <c r="Z18" s="160"/>
    </row>
    <row r="19" spans="1:28" ht="16.5" thickTop="1" thickBot="1">
      <c r="A19" s="43">
        <v>40.6</v>
      </c>
      <c r="B19" s="44" t="s">
        <v>38</v>
      </c>
      <c r="C19" s="45">
        <v>2010</v>
      </c>
      <c r="D19" s="46">
        <v>480</v>
      </c>
      <c r="E19" s="47">
        <v>480</v>
      </c>
      <c r="F19" s="47">
        <v>460</v>
      </c>
      <c r="G19" s="32">
        <f t="shared" ref="G19:G21" si="6">IF(MAX(D19:F19)&lt;0,0,MAX(D19:F19))/20</f>
        <v>24</v>
      </c>
      <c r="H19" s="48">
        <v>450</v>
      </c>
      <c r="I19" s="47">
        <v>450</v>
      </c>
      <c r="J19" s="47">
        <v>320</v>
      </c>
      <c r="K19" s="32">
        <f t="shared" ref="K19:K21" si="7">IF(MAX(H19:J19)&lt;0,0,MAX(H19:J19))/20</f>
        <v>22.5</v>
      </c>
      <c r="L19" s="175">
        <v>15</v>
      </c>
      <c r="M19" s="176">
        <v>16</v>
      </c>
      <c r="N19" s="177">
        <v>-17</v>
      </c>
      <c r="O19" s="178">
        <f>IF(MAX(L19:N19)&lt;0,0,MAX(L19:N19))</f>
        <v>16</v>
      </c>
      <c r="P19" s="179">
        <v>-16</v>
      </c>
      <c r="Q19" s="176">
        <v>16</v>
      </c>
      <c r="R19" s="177">
        <v>-18</v>
      </c>
      <c r="S19" s="75">
        <f>IF(MAX(P19:R19)&lt;0,0,MAX(P19:R19))</f>
        <v>16</v>
      </c>
      <c r="T19" s="40">
        <f>SUM(O19,S19)</f>
        <v>32</v>
      </c>
      <c r="U19" s="169">
        <f t="shared" ref="U19:U20" si="8">SUM(G19,K19,O19,S19)</f>
        <v>78.5</v>
      </c>
      <c r="V19" s="41">
        <f>IF(ISNUMBER(A19), (IF(175.508&lt; A19,T19, TRUNC(10^(0.75194503*((LOG((A19/175.508)/LOG(10))*(LOG((A19/175.508)/LOG(10)))))),4)*T19)), 0)</f>
        <v>64.428799999999995</v>
      </c>
      <c r="W19" s="42">
        <f>IF(ISNUMBER(A19), (IF(175.508&lt; A19,T19, TRUNC(10^(0.75194503*((LOG((A19/175.508)/LOG(10))*(LOG((A19/175.508)/LOG(10)))))),4)*T19)), 0)+G19+K19</f>
        <v>110.9288</v>
      </c>
      <c r="X19" s="163"/>
      <c r="Y19" s="5"/>
      <c r="Z19" s="160"/>
    </row>
    <row r="20" spans="1:28" ht="16.5" thickTop="1" thickBot="1">
      <c r="A20" s="76">
        <v>27.1</v>
      </c>
      <c r="B20" s="77" t="s">
        <v>39</v>
      </c>
      <c r="C20" s="78">
        <v>2013</v>
      </c>
      <c r="D20" s="46">
        <v>410</v>
      </c>
      <c r="E20" s="47">
        <v>410</v>
      </c>
      <c r="F20" s="47">
        <v>410</v>
      </c>
      <c r="G20" s="32">
        <f t="shared" si="6"/>
        <v>20.5</v>
      </c>
      <c r="H20" s="48">
        <v>0</v>
      </c>
      <c r="I20" s="47">
        <v>360</v>
      </c>
      <c r="J20" s="47">
        <v>250</v>
      </c>
      <c r="K20" s="32">
        <f t="shared" si="7"/>
        <v>18</v>
      </c>
      <c r="L20" s="175"/>
      <c r="M20" s="180"/>
      <c r="N20" s="180"/>
      <c r="O20" s="178">
        <f>IF(MAX(L20:N20)&lt;0,0,MAX(L20:N20))</f>
        <v>0</v>
      </c>
      <c r="P20" s="179"/>
      <c r="Q20" s="176"/>
      <c r="R20" s="177"/>
      <c r="S20" s="75">
        <f>IF(MAX(P20:R20)&lt;0,0,MAX(P20:R20))</f>
        <v>0</v>
      </c>
      <c r="T20" s="40">
        <f>SUM(O20,S20)</f>
        <v>0</v>
      </c>
      <c r="U20" s="169">
        <f>SUM(G20,K20,O20,S20)</f>
        <v>38.5</v>
      </c>
      <c r="V20" s="41">
        <f>IF(ISNUMBER(A20), (IF(175.508&lt; A20,T20, TRUNC(10^(0.75194503*((LOG((A20/175.508)/LOG(10))*(LOG((A20/175.508)/LOG(10)))))),4)*T20)), 0)</f>
        <v>0</v>
      </c>
      <c r="W20" s="42">
        <f>IF(ISNUMBER(A20), (IF(175.508&lt; A20,T20, TRUNC(10^(0.75194503*((LOG((A20/175.508)/LOG(10))*(LOG((A20/175.508)/LOG(10)))))),4)*T20)), 0)+G20+K20</f>
        <v>38.5</v>
      </c>
      <c r="X20" s="163"/>
      <c r="Y20" s="5"/>
      <c r="Z20" s="160"/>
    </row>
    <row r="21" spans="1:28" ht="17.25" customHeight="1" thickTop="1" thickBot="1">
      <c r="A21" s="56">
        <v>10</v>
      </c>
      <c r="B21" s="26"/>
      <c r="C21" s="57"/>
      <c r="D21" s="46"/>
      <c r="E21" s="47"/>
      <c r="F21" s="47"/>
      <c r="G21" s="32">
        <f t="shared" si="6"/>
        <v>0</v>
      </c>
      <c r="H21" s="48"/>
      <c r="I21" s="47"/>
      <c r="J21" s="47"/>
      <c r="K21" s="32">
        <f t="shared" si="7"/>
        <v>0</v>
      </c>
      <c r="L21" s="142"/>
      <c r="M21" s="143"/>
      <c r="N21" s="144"/>
      <c r="O21" s="145">
        <f>IF(MAX(L21:N21)&lt;0,0,MAX(L21:N21))</f>
        <v>0</v>
      </c>
      <c r="P21" s="142"/>
      <c r="Q21" s="143"/>
      <c r="R21" s="144"/>
      <c r="S21" s="65">
        <f>IF(MAX(P21:R21)&lt;0,0,MAX(P21:R21))</f>
        <v>0</v>
      </c>
      <c r="T21" s="66">
        <f>SUM(O21,S21)</f>
        <v>0</v>
      </c>
      <c r="U21" s="169">
        <f>SUM(G21,K21,O21,S21)</f>
        <v>0</v>
      </c>
      <c r="V21" s="41">
        <f>IF(ISNUMBER(A21), (IF(175.508&lt; A21,T21, TRUNC(10^(0.75194503*((LOG((A21/175.508)/LOG(10))*(LOG((A21/175.508)/LOG(10)))))),4)*T21)), 0)</f>
        <v>0</v>
      </c>
      <c r="W21" s="42">
        <f>IF(ISNUMBER(A21), (IF(175.508&lt; A21,T21, TRUNC(10^(0.75194503*((LOG((A21/175.508)/LOG(10))*(LOG((A21/175.508)/LOG(10)))))),4)*T21)), 0)+G21+K21</f>
        <v>0</v>
      </c>
      <c r="X21" s="163"/>
      <c r="Y21" s="5"/>
      <c r="Z21" s="160"/>
    </row>
    <row r="22" spans="1:28" ht="19.5" thickTop="1" thickBot="1">
      <c r="A22" s="161" t="s">
        <v>19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22"/>
      <c r="Y22" s="23" t="e">
        <f>RANK(X22,X7:X26,0)</f>
        <v>#N/A</v>
      </c>
      <c r="Z22" s="24"/>
      <c r="AB22" s="79"/>
    </row>
    <row r="23" spans="1:28" ht="14.65" customHeight="1" thickTop="1" thickBot="1">
      <c r="A23" s="25">
        <v>34.700000000000003</v>
      </c>
      <c r="B23" s="26" t="s">
        <v>40</v>
      </c>
      <c r="C23" s="27">
        <v>2010</v>
      </c>
      <c r="D23" s="28">
        <v>460</v>
      </c>
      <c r="E23" s="29">
        <v>460</v>
      </c>
      <c r="F23" s="29">
        <v>430</v>
      </c>
      <c r="G23" s="32">
        <f>IF(MAX(D23:F23)&lt;0,0,MAX(D23:F23))/20</f>
        <v>23</v>
      </c>
      <c r="H23" s="31">
        <v>470</v>
      </c>
      <c r="I23" s="29">
        <v>520</v>
      </c>
      <c r="J23" s="29">
        <v>570</v>
      </c>
      <c r="K23" s="32">
        <f>IF(MAX(H23:J23)&lt;0,0,MAX(H23:J23))/20</f>
        <v>28.5</v>
      </c>
      <c r="L23" s="33">
        <v>15</v>
      </c>
      <c r="M23" s="34">
        <v>16</v>
      </c>
      <c r="N23" s="35">
        <v>17</v>
      </c>
      <c r="O23" s="70">
        <f t="shared" ref="O23:O29" si="9">IF(MAX(L23:N23)&lt;0,0,MAX(L23:N23))</f>
        <v>17</v>
      </c>
      <c r="P23" s="33">
        <v>19</v>
      </c>
      <c r="Q23" s="34">
        <v>21</v>
      </c>
      <c r="R23" s="35">
        <v>22</v>
      </c>
      <c r="S23" s="39">
        <f t="shared" ref="S23:S29" si="10">IF(MAX(P23:R23)&lt;0,0,MAX(P23:R23))</f>
        <v>22</v>
      </c>
      <c r="T23" s="71">
        <f t="shared" ref="T23:T29" si="11">SUM(O23,S23)</f>
        <v>39</v>
      </c>
      <c r="U23" s="169">
        <f>SUM(G23,K23,O23,S23)</f>
        <v>90.5</v>
      </c>
      <c r="V23" s="41">
        <f>IF(ISNUMBER(A23), (IF(175.508&lt; A23,T23, TRUNC(10^(0.75194503*((LOG((A23/175.508)/LOG(10))*(LOG((A23/175.508)/LOG(10)))))),4)*T23)), 0)</f>
        <v>91.981499999999997</v>
      </c>
      <c r="W23" s="42">
        <f>IF(ISNUMBER(A23), (IF(175.508&lt; A23,T23, TRUNC(10^(0.75194503*((LOG((A23/175.508)/LOG(10))*(LOG((A23/175.508)/LOG(10)))))),4)*T23)), 0)+G23+K23</f>
        <v>143.48149999999998</v>
      </c>
      <c r="X23" s="162"/>
      <c r="Y23" s="1"/>
      <c r="Z23" s="160"/>
    </row>
    <row r="24" spans="1:28" ht="14.65" customHeight="1" thickTop="1" thickBot="1">
      <c r="A24" s="135">
        <v>37</v>
      </c>
      <c r="B24" s="44" t="s">
        <v>41</v>
      </c>
      <c r="C24" s="45">
        <v>2010</v>
      </c>
      <c r="D24" s="46">
        <v>480</v>
      </c>
      <c r="E24" s="47">
        <v>510</v>
      </c>
      <c r="F24" s="47">
        <v>510</v>
      </c>
      <c r="G24" s="32">
        <f t="shared" ref="G24:G26" si="12">IF(MAX(D24:F24)&lt;0,0,MAX(D24:F24))/20</f>
        <v>25.5</v>
      </c>
      <c r="H24" s="48">
        <v>470</v>
      </c>
      <c r="I24" s="47">
        <v>0</v>
      </c>
      <c r="J24" s="47">
        <v>480</v>
      </c>
      <c r="K24" s="32">
        <f t="shared" ref="K24:K26" si="13">IF(MAX(H24:J24)&lt;0,0,MAX(H24:J24))/20</f>
        <v>24</v>
      </c>
      <c r="L24" s="49">
        <v>16</v>
      </c>
      <c r="M24" s="50">
        <v>17</v>
      </c>
      <c r="N24" s="51">
        <v>-18</v>
      </c>
      <c r="O24" s="36">
        <f t="shared" si="9"/>
        <v>17</v>
      </c>
      <c r="P24" s="52">
        <v>20</v>
      </c>
      <c r="Q24" s="50">
        <v>21</v>
      </c>
      <c r="R24" s="51">
        <v>-22</v>
      </c>
      <c r="S24" s="75">
        <f t="shared" si="10"/>
        <v>21</v>
      </c>
      <c r="T24" s="71">
        <f t="shared" si="11"/>
        <v>38</v>
      </c>
      <c r="U24" s="169">
        <f t="shared" ref="U24:U27" si="14">SUM(G24,K24,O24,S24)</f>
        <v>87.5</v>
      </c>
      <c r="V24" s="41">
        <f>IF(ISNUMBER(A24), (IF(175.508&lt; A24,T24, TRUNC(10^(0.75194503*((LOG((A24/175.508)/LOG(10))*(LOG((A24/175.508)/LOG(10)))))),4)*T24)), 0)</f>
        <v>83.847000000000008</v>
      </c>
      <c r="W24" s="42">
        <f>IF(ISNUMBER(A24), (IF(175.508&lt; A24,T24, TRUNC(10^(0.75194503*((LOG((A24/175.508)/LOG(10))*(LOG((A24/175.508)/LOG(10)))))),4)*T24)), 0)+G24+K24</f>
        <v>133.34700000000001</v>
      </c>
      <c r="X24" s="162"/>
      <c r="Y24" s="1"/>
      <c r="Z24" s="160"/>
    </row>
    <row r="25" spans="1:28" ht="14.65" customHeight="1" thickTop="1" thickBot="1">
      <c r="A25" s="135">
        <v>48.2</v>
      </c>
      <c r="B25" s="44" t="s">
        <v>42</v>
      </c>
      <c r="C25" s="45">
        <v>2011</v>
      </c>
      <c r="D25" s="46">
        <v>460</v>
      </c>
      <c r="E25" s="47">
        <v>460</v>
      </c>
      <c r="F25" s="47">
        <v>460</v>
      </c>
      <c r="G25" s="32">
        <f t="shared" si="12"/>
        <v>23</v>
      </c>
      <c r="H25" s="48">
        <v>420</v>
      </c>
      <c r="I25" s="47">
        <v>510</v>
      </c>
      <c r="J25" s="47">
        <v>470</v>
      </c>
      <c r="K25" s="32">
        <f t="shared" si="13"/>
        <v>25.5</v>
      </c>
      <c r="L25" s="49">
        <v>16</v>
      </c>
      <c r="M25" s="50">
        <v>18</v>
      </c>
      <c r="N25" s="50">
        <v>-20</v>
      </c>
      <c r="O25" s="36">
        <f t="shared" si="9"/>
        <v>18</v>
      </c>
      <c r="P25" s="54">
        <v>19</v>
      </c>
      <c r="Q25" s="53">
        <v>21</v>
      </c>
      <c r="R25" s="55">
        <v>-23</v>
      </c>
      <c r="S25" s="75">
        <f t="shared" si="10"/>
        <v>21</v>
      </c>
      <c r="T25" s="71">
        <f t="shared" si="11"/>
        <v>39</v>
      </c>
      <c r="U25" s="169">
        <f>SUM(G25,K25,O25,S25)</f>
        <v>87.5</v>
      </c>
      <c r="V25" s="41">
        <f>IF(ISNUMBER(A25), (IF(175.508&lt; A25,T25, TRUNC(10^(0.75194503*((LOG((A25/175.508)/LOG(10))*(LOG((A25/175.508)/LOG(10)))))),4)*T25)), 0)</f>
        <v>67.282800000000009</v>
      </c>
      <c r="W25" s="42">
        <f>IF(ISNUMBER(A25), (IF(175.508&lt; A25,T25, TRUNC(10^(0.75194503*((LOG((A25/175.508)/LOG(10))*(LOG((A25/175.508)/LOG(10)))))),4)*T25)), 0)+G25+K25</f>
        <v>115.78280000000001</v>
      </c>
      <c r="X25" s="162"/>
      <c r="Y25" s="1"/>
      <c r="Z25" s="160"/>
    </row>
    <row r="26" spans="1:28" ht="17.25" customHeight="1" thickTop="1" thickBot="1">
      <c r="A26" s="84">
        <v>68.900000000000006</v>
      </c>
      <c r="B26" s="85" t="s">
        <v>43</v>
      </c>
      <c r="C26" s="57">
        <v>2012</v>
      </c>
      <c r="D26" s="209">
        <v>390</v>
      </c>
      <c r="E26" s="210">
        <v>390</v>
      </c>
      <c r="F26" s="210">
        <v>390</v>
      </c>
      <c r="G26" s="58">
        <f t="shared" si="12"/>
        <v>19.5</v>
      </c>
      <c r="H26" s="211">
        <v>350</v>
      </c>
      <c r="I26" s="210">
        <v>250</v>
      </c>
      <c r="J26" s="210">
        <v>350</v>
      </c>
      <c r="K26" s="58">
        <f t="shared" si="13"/>
        <v>17.5</v>
      </c>
      <c r="L26" s="59"/>
      <c r="M26" s="63"/>
      <c r="N26" s="61"/>
      <c r="O26" s="62">
        <f t="shared" si="9"/>
        <v>0</v>
      </c>
      <c r="P26" s="61"/>
      <c r="Q26" s="60"/>
      <c r="R26" s="61"/>
      <c r="S26" s="65">
        <f t="shared" si="10"/>
        <v>0</v>
      </c>
      <c r="T26" s="66">
        <f t="shared" si="11"/>
        <v>0</v>
      </c>
      <c r="U26" s="170">
        <f>SUM(G26,K26,O26,S26)</f>
        <v>37</v>
      </c>
      <c r="V26" s="212">
        <f>IF(ISNUMBER(A26), (IF(175.508&lt; A26,T26, TRUNC(10^(0.75194503*((LOG((A26/175.508)/LOG(10))*(LOG((A26/175.508)/LOG(10)))))),4)*T26)), 0)</f>
        <v>0</v>
      </c>
      <c r="W26" s="213">
        <f>IF(ISNUMBER(A26), (IF(175.508&lt; A26,T26, TRUNC(10^(0.75194503*((LOG((A26/175.508)/LOG(10))*(LOG((A26/175.508)/LOG(10)))))),4)*T26)), 0)+G26+K26</f>
        <v>37</v>
      </c>
      <c r="X26" s="162"/>
      <c r="Y26" s="5"/>
      <c r="Z26" s="160"/>
    </row>
    <row r="27" spans="1:28" ht="16.5" hidden="1" thickTop="1" thickBot="1">
      <c r="A27" s="134">
        <v>37.6</v>
      </c>
      <c r="B27" s="26"/>
      <c r="C27" s="27"/>
      <c r="D27" s="67"/>
      <c r="E27" s="68"/>
      <c r="F27" s="68"/>
      <c r="G27" s="32">
        <f t="shared" ref="G27:G29" si="15">IF(MAX(D27:F27)&lt;0,0,MAX(D27:F27))/20</f>
        <v>0</v>
      </c>
      <c r="H27" s="67"/>
      <c r="I27" s="68"/>
      <c r="J27" s="69"/>
      <c r="K27" s="32">
        <f t="shared" ref="K27:K29" si="16">IF(MAX(H27:J27)&lt;0,0,MAX(H27:J27))/20</f>
        <v>0</v>
      </c>
      <c r="L27" s="82"/>
      <c r="M27" s="82"/>
      <c r="N27" s="82"/>
      <c r="O27" s="70">
        <f t="shared" si="9"/>
        <v>0</v>
      </c>
      <c r="P27" s="37"/>
      <c r="Q27" s="82"/>
      <c r="R27" s="37"/>
      <c r="S27" s="39">
        <f t="shared" si="10"/>
        <v>0</v>
      </c>
      <c r="T27" s="71">
        <f t="shared" si="11"/>
        <v>0</v>
      </c>
      <c r="U27" s="169">
        <f t="shared" si="14"/>
        <v>0</v>
      </c>
      <c r="V27" s="41">
        <f>IF(ISNUMBER(A27), (IF(175.508&lt; A27,T27, TRUNC(10^(0.75194503*((LOG((A27/175.508)/LOG(10))*(LOG((A27/175.508)/LOG(10)))))),4)*T27)), 0)</f>
        <v>0</v>
      </c>
      <c r="W27" s="42">
        <f>IF(ISNUMBER(A27), (IF(175.508&lt; A27,T27, TRUNC(10^(0.75194503*((LOG((A27/175.508)/LOG(10))*(LOG((A27/175.508)/LOG(10)))))),4)*T27)), 0)+G27+K27</f>
        <v>0</v>
      </c>
      <c r="X27" s="162"/>
      <c r="Y27" s="5"/>
      <c r="Z27" s="160"/>
    </row>
    <row r="28" spans="1:28" ht="16.5" hidden="1" thickTop="1" thickBot="1">
      <c r="A28" s="43">
        <v>33.299999999999997</v>
      </c>
      <c r="B28" s="44"/>
      <c r="C28" s="45"/>
      <c r="D28" s="72"/>
      <c r="E28" s="73"/>
      <c r="F28" s="73"/>
      <c r="G28" s="30">
        <f t="shared" si="15"/>
        <v>0</v>
      </c>
      <c r="H28" s="72"/>
      <c r="I28" s="73"/>
      <c r="J28" s="74"/>
      <c r="K28" s="32">
        <f t="shared" si="16"/>
        <v>0</v>
      </c>
      <c r="L28" s="82"/>
      <c r="M28" s="82"/>
      <c r="N28" s="82"/>
      <c r="O28" s="36">
        <f t="shared" si="9"/>
        <v>0</v>
      </c>
      <c r="P28" s="37"/>
      <c r="Q28" s="82"/>
      <c r="R28" s="37"/>
      <c r="S28" s="75">
        <f t="shared" si="10"/>
        <v>0</v>
      </c>
      <c r="T28" s="40">
        <f t="shared" si="11"/>
        <v>0</v>
      </c>
      <c r="U28" s="169">
        <f>SUM(G28,K28,O28,S28)</f>
        <v>0</v>
      </c>
      <c r="V28" s="41">
        <f>IF(ISNUMBER(A28), (IF(175.508&lt; A28,T28, TRUNC(10^(0.75194503*((LOG((A28/175.508)/LOG(10))*(LOG((A28/175.508)/LOG(10)))))),4)*T28)), 0)</f>
        <v>0</v>
      </c>
      <c r="W28" s="42">
        <f>IF(ISNUMBER(A28), (IF(175.508&lt; A28,T28, TRUNC(10^(0.75194503*((LOG((A28/175.508)/LOG(10))*(LOG((A28/175.508)/LOG(10)))))),4)*T28)), 0)+G28+K28</f>
        <v>0</v>
      </c>
      <c r="X28" s="162"/>
      <c r="Y28" s="5"/>
      <c r="Z28" s="160"/>
    </row>
    <row r="29" spans="1:28" ht="15" hidden="1" customHeight="1" thickTop="1" thickBot="1">
      <c r="A29" s="84">
        <v>10</v>
      </c>
      <c r="B29" s="85"/>
      <c r="C29" s="57"/>
      <c r="D29" s="86"/>
      <c r="E29" s="87"/>
      <c r="F29" s="87"/>
      <c r="G29" s="30">
        <f t="shared" si="15"/>
        <v>0</v>
      </c>
      <c r="H29" s="88"/>
      <c r="I29" s="89"/>
      <c r="J29" s="89"/>
      <c r="K29" s="32">
        <f t="shared" si="16"/>
        <v>0</v>
      </c>
      <c r="L29" s="82"/>
      <c r="M29" s="82"/>
      <c r="N29" s="82"/>
      <c r="O29" s="62">
        <f t="shared" si="9"/>
        <v>0</v>
      </c>
      <c r="P29" s="37"/>
      <c r="Q29" s="90"/>
      <c r="R29" s="37"/>
      <c r="S29" s="65">
        <f t="shared" si="10"/>
        <v>0</v>
      </c>
      <c r="T29" s="66">
        <f t="shared" si="11"/>
        <v>0</v>
      </c>
      <c r="U29" s="169">
        <f>SUM(G29,K29,O29,S29)</f>
        <v>0</v>
      </c>
      <c r="V29" s="91">
        <f>IF(ISNUMBER(A29), (IF(174.393&lt; A29,T29, TRUNC(10^(0.794358141*((LOG((A29/174.393)/LOG(10))*(LOG((A29/174.393)/LOG(10)))))),4)*T29)), 0)</f>
        <v>0</v>
      </c>
      <c r="W29" s="42">
        <f>IF(ISNUMBER(A29), (IF(175.508&lt; A29,T29, TRUNC(10^(0.75194503*((LOG((A29/175.508)/LOG(10))*(LOG((A29/175.508)/LOG(10)))))),4)*T29)), 0)+G29+K29</f>
        <v>0</v>
      </c>
      <c r="X29" s="162"/>
      <c r="Y29" s="5"/>
      <c r="Z29" s="160"/>
    </row>
    <row r="30" spans="1:28" ht="19.5" hidden="1" thickTop="1" thickBot="1">
      <c r="A30" s="164" t="s">
        <v>19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92"/>
      <c r="Y30" s="1"/>
      <c r="Z30" s="93"/>
    </row>
    <row r="31" spans="1:28" ht="15.75" hidden="1" customHeight="1" thickTop="1" thickBot="1">
      <c r="A31" s="25">
        <v>64.599999999999994</v>
      </c>
      <c r="B31" s="141"/>
      <c r="C31" s="27"/>
      <c r="D31" s="28"/>
      <c r="E31" s="29"/>
      <c r="F31" s="29"/>
      <c r="G31" s="32">
        <f>IF(MAX(D31:F31)&lt;0,0,MAX(D31:F31))/20</f>
        <v>0</v>
      </c>
      <c r="H31" s="31"/>
      <c r="I31" s="29"/>
      <c r="J31" s="29"/>
      <c r="K31" s="32">
        <f>IF(MAX(H31:J31)&lt;0,0,MAX(H31:J31))/20</f>
        <v>0</v>
      </c>
      <c r="L31" s="94"/>
      <c r="M31" s="34"/>
      <c r="N31" s="35"/>
      <c r="O31" s="70">
        <f>IF(MAX(L31:N31)&lt;0,0,MAX(L31:N31))</f>
        <v>0</v>
      </c>
      <c r="P31" s="35"/>
      <c r="Q31" s="34"/>
      <c r="R31" s="38"/>
      <c r="S31" s="39">
        <f>IF(MAX(P31:R31)&lt;0,0,MAX(P31:R31))</f>
        <v>0</v>
      </c>
      <c r="T31" s="71">
        <f>SUM(O31,S31)</f>
        <v>0</v>
      </c>
      <c r="U31" s="169">
        <f t="shared" ref="U31:U34" si="17">SUM(G31,K31,O31,S31)</f>
        <v>0</v>
      </c>
      <c r="V31" s="41">
        <f>IF(ISNUMBER(A31), (IF(175.508&lt; A31,T31, TRUNC(10^(0.75194503*((LOG((A31/175.508)/LOG(10))*(LOG((A31/175.508)/LOG(10)))))),4)*T31)), 0)</f>
        <v>0</v>
      </c>
      <c r="W31" s="42">
        <f>IF(ISNUMBER(A31), (IF(174.393&lt; A31,T31, TRUNC(10^(0.794358141*((LOG((A31/174.393)/LOG(10))*(LOG((A31/174.393)/LOG(10)))))),4)*T31)), 0)+G31+K31</f>
        <v>0</v>
      </c>
      <c r="X31" s="160"/>
      <c r="Y31" s="5"/>
      <c r="Z31" s="160"/>
    </row>
    <row r="32" spans="1:28" ht="15" hidden="1" customHeight="1" thickTop="1" thickBot="1">
      <c r="A32" s="25">
        <v>10</v>
      </c>
      <c r="B32" s="26"/>
      <c r="C32" s="27"/>
      <c r="D32" s="46"/>
      <c r="E32" s="47"/>
      <c r="F32" s="47"/>
      <c r="G32" s="32">
        <f t="shared" ref="G32:G34" si="18">IF(MAX(D32:F32)&lt;0,0,MAX(D32:F32))/20</f>
        <v>0</v>
      </c>
      <c r="H32" s="48"/>
      <c r="I32" s="47"/>
      <c r="J32" s="47"/>
      <c r="K32" s="32">
        <f t="shared" ref="K32:K35" si="19">IF(MAX(H32:J32)&lt;0,0,MAX(H32:J32))/20</f>
        <v>0</v>
      </c>
      <c r="L32" s="95"/>
      <c r="M32" s="96"/>
      <c r="N32" s="96"/>
      <c r="O32" s="36">
        <f>IF(MAX(L32:N32)&lt;0,0,MAX(L32:N32))</f>
        <v>0</v>
      </c>
      <c r="P32" s="95"/>
      <c r="Q32" s="96"/>
      <c r="R32" s="96"/>
      <c r="S32" s="75">
        <f>IF(MAX(P32:R32)&lt;0,0,MAX(P32:R32))</f>
        <v>0</v>
      </c>
      <c r="T32" s="40">
        <f>SUM(O32,S32)</f>
        <v>0</v>
      </c>
      <c r="U32" s="169">
        <f>SUM(G32,K32,O32,S32)</f>
        <v>0</v>
      </c>
      <c r="V32" s="41">
        <f>IF(ISNUMBER(A32), (IF(175.508&lt; A32,T32, TRUNC(10^(0.75194503*((LOG((A32/175.508)/LOG(10))*(LOG((A32/175.508)/LOG(10)))))),4)*T32)), 0)</f>
        <v>0</v>
      </c>
      <c r="W32" s="97">
        <f>IF(ISNUMBER(A32), (IF(174.393&lt; A32,T32, TRUNC(10^(0.794358141*((LOG((A32/174.393)/LOG(10))*(LOG((A32/174.393)/LOG(10)))))),4)*T32)), 0)+G32+K32</f>
        <v>0</v>
      </c>
      <c r="X32" s="160"/>
      <c r="Y32" s="5"/>
      <c r="Z32" s="160"/>
    </row>
    <row r="33" spans="1:26" ht="15" hidden="1" customHeight="1" thickTop="1" thickBot="1">
      <c r="A33" s="98">
        <v>10</v>
      </c>
      <c r="B33" s="99"/>
      <c r="C33" s="100"/>
      <c r="D33" s="46"/>
      <c r="E33" s="47"/>
      <c r="F33" s="47"/>
      <c r="G33" s="32">
        <f t="shared" si="18"/>
        <v>0</v>
      </c>
      <c r="H33" s="48"/>
      <c r="I33" s="47"/>
      <c r="J33" s="47"/>
      <c r="K33" s="32">
        <f t="shared" si="19"/>
        <v>0</v>
      </c>
      <c r="L33" s="95"/>
      <c r="M33" s="96"/>
      <c r="N33" s="101"/>
      <c r="O33" s="36">
        <f>IF(MAX(L33:N33)&lt;0,0,MAX(L33:N33))</f>
        <v>0</v>
      </c>
      <c r="P33" s="102"/>
      <c r="Q33" s="103"/>
      <c r="R33" s="104"/>
      <c r="S33" s="75">
        <f>IF(MAX(P33:R33)&lt;0,0,MAX(P33:R33))</f>
        <v>0</v>
      </c>
      <c r="T33" s="40">
        <f>SUM(O33,S33)</f>
        <v>0</v>
      </c>
      <c r="U33" s="169">
        <f>SUM(G33,K33,O33,S33)</f>
        <v>0</v>
      </c>
      <c r="V33" s="41">
        <f>IF(ISNUMBER(A33), (IF(175.508&lt; A33,T33, TRUNC(10^(0.75194503*((LOG((A33/175.508)/LOG(10))*(LOG((A33/175.508)/LOG(10)))))),4)*T33)), 0)</f>
        <v>0</v>
      </c>
      <c r="W33" s="97">
        <f>IF(ISNUMBER(A33), (IF(174.393&lt; A33,T33, TRUNC(10^(0.794358141*((LOG((A33/174.393)/LOG(10))*(LOG((A33/174.393)/LOG(10)))))),4)*T33)), 0)+G33+K33</f>
        <v>0</v>
      </c>
      <c r="X33" s="160"/>
      <c r="Y33" s="5"/>
      <c r="Z33" s="160"/>
    </row>
    <row r="34" spans="1:26" ht="15.75" hidden="1" customHeight="1" thickTop="1" thickBot="1">
      <c r="A34" s="98">
        <v>10</v>
      </c>
      <c r="B34" s="99"/>
      <c r="C34" s="105"/>
      <c r="D34" s="106"/>
      <c r="E34" s="107"/>
      <c r="F34" s="107"/>
      <c r="G34" s="32">
        <f t="shared" si="18"/>
        <v>0</v>
      </c>
      <c r="H34" s="108"/>
      <c r="I34" s="109"/>
      <c r="J34" s="109"/>
      <c r="K34" s="32">
        <f t="shared" si="19"/>
        <v>0</v>
      </c>
      <c r="L34" s="95"/>
      <c r="M34" s="110"/>
      <c r="N34" s="111"/>
      <c r="O34" s="80">
        <f>IF(MAX(L34:N34)&lt;0,0,MAX(L34:N34))</f>
        <v>0</v>
      </c>
      <c r="P34" s="112"/>
      <c r="Q34" s="113"/>
      <c r="R34" s="114"/>
      <c r="S34" s="81">
        <f>IF(MAX(P34:R34)&lt;0,0,MAX(P34:R34))</f>
        <v>0</v>
      </c>
      <c r="T34" s="115">
        <f>SUM(O34,S34)</f>
        <v>0</v>
      </c>
      <c r="U34" s="169">
        <f t="shared" si="17"/>
        <v>0</v>
      </c>
      <c r="V34" s="41">
        <f>IF(ISNUMBER(A34), (IF(175.508&lt; A34,T34, TRUNC(10^(0.75194503*((LOG((A34/175.508)/LOG(10))*(LOG((A34/175.508)/LOG(10)))))),4)*T34)), 0)</f>
        <v>0</v>
      </c>
      <c r="W34" s="116">
        <f>IF(ISNUMBER(A34), (IF(174.393&lt; A34,T34, TRUNC(10^(0.794358141*((LOG((A34/174.393)/LOG(10))*(LOG((A34/174.393)/LOG(10)))))),4)*T34)), 0)+G34+K34</f>
        <v>0</v>
      </c>
      <c r="X34" s="160"/>
      <c r="Y34" s="5"/>
      <c r="Z34" s="160"/>
    </row>
    <row r="35" spans="1:26" ht="15.75" hidden="1" customHeight="1" thickTop="1" thickBot="1">
      <c r="A35" s="117">
        <v>10</v>
      </c>
      <c r="B35" s="118"/>
      <c r="C35" s="119"/>
      <c r="D35" s="120"/>
      <c r="E35" s="89"/>
      <c r="F35" s="89"/>
      <c r="G35" s="58">
        <f>IF(MAX(D35:F35)&lt;0,0,MAX(D35:F35))/10</f>
        <v>0</v>
      </c>
      <c r="H35" s="88"/>
      <c r="I35" s="89"/>
      <c r="J35" s="89"/>
      <c r="K35" s="32">
        <f t="shared" si="19"/>
        <v>0</v>
      </c>
      <c r="L35" s="121"/>
      <c r="M35" s="122"/>
      <c r="N35" s="122"/>
      <c r="O35" s="62">
        <f>IF(MAX(L35:N35)&lt;0,0,MAX(L35:N35))</f>
        <v>0</v>
      </c>
      <c r="P35" s="123"/>
      <c r="Q35" s="124"/>
      <c r="R35" s="124"/>
      <c r="S35" s="65">
        <f>IF(MAX(P35:R35)&lt;0,0,MAX(P35:R35))</f>
        <v>0</v>
      </c>
      <c r="T35" s="66">
        <f>SUM(O35,S35)</f>
        <v>0</v>
      </c>
      <c r="U35" s="169">
        <f>SUM(G35,K35,O35,S35)</f>
        <v>0</v>
      </c>
      <c r="V35" s="125">
        <f>IF(ISNUMBER(A35), (IF(175.508&lt; A35,T35, TRUNC(10^(0.75194503*((LOG((A35/175.508)/LOG(10))*(LOG((A35/175.508)/LOG(10)))))),4)*T35)), 0)</f>
        <v>0</v>
      </c>
      <c r="W35" s="126">
        <f>IF(ISNUMBER(A35), (IF(174.393&lt; A35,T35, TRUNC(10^(0.794358141*((LOG((A35/174.393)/LOG(10))*(LOG((A35/174.393)/LOG(10)))))),4)*T35)), 0)+G35+K35</f>
        <v>0</v>
      </c>
      <c r="X35" s="160"/>
      <c r="Y35" s="5"/>
      <c r="Z35" s="160"/>
    </row>
    <row r="36" spans="1:26" ht="15.75" customHeight="1" thickTop="1">
      <c r="A36" s="199"/>
      <c r="B36" s="200"/>
      <c r="C36" s="201"/>
      <c r="D36" s="202"/>
      <c r="E36" s="202"/>
      <c r="F36" s="202"/>
      <c r="G36" s="147"/>
      <c r="H36" s="202"/>
      <c r="I36" s="202"/>
      <c r="J36" s="202"/>
      <c r="K36" s="147"/>
      <c r="L36" s="203"/>
      <c r="M36" s="203"/>
      <c r="N36" s="203"/>
      <c r="O36" s="204"/>
      <c r="P36" s="114"/>
      <c r="Q36" s="114"/>
      <c r="R36" s="114"/>
      <c r="S36" s="205"/>
      <c r="T36" s="205"/>
      <c r="U36" s="205"/>
      <c r="V36" s="206"/>
      <c r="W36" s="207"/>
      <c r="X36" s="208"/>
      <c r="Y36" s="5"/>
      <c r="Z36" s="208"/>
    </row>
    <row r="37" spans="1:26" ht="15" customHeight="1">
      <c r="A37" s="5"/>
      <c r="B37" s="14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5"/>
      <c r="Q37" s="5"/>
      <c r="R37" s="5"/>
      <c r="S37" s="5"/>
      <c r="T37" s="5"/>
      <c r="U37" s="5"/>
      <c r="V37" s="5"/>
      <c r="W37" s="5"/>
      <c r="X37" s="4"/>
      <c r="Y37" s="5"/>
    </row>
    <row r="38" spans="1:26" ht="15" customHeight="1">
      <c r="A38" s="5"/>
      <c r="B38" s="14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5"/>
      <c r="Q38" s="5"/>
      <c r="R38" s="5"/>
      <c r="S38" s="5"/>
      <c r="T38" s="5"/>
      <c r="U38" s="5"/>
      <c r="V38" s="5"/>
      <c r="W38" s="5"/>
      <c r="X38" s="4"/>
      <c r="Y38" s="5"/>
    </row>
    <row r="39" spans="1:26" ht="15.6" customHeight="1">
      <c r="A39" s="5"/>
      <c r="B39" s="165"/>
      <c r="C39" s="165"/>
      <c r="D39" s="165"/>
      <c r="E39" s="165"/>
      <c r="F39" s="165"/>
      <c r="G39" s="165"/>
      <c r="H39" s="165"/>
      <c r="I39" s="165"/>
      <c r="J39" s="165"/>
      <c r="K39" s="220"/>
      <c r="L39" s="220"/>
      <c r="M39" s="220"/>
      <c r="N39" s="220"/>
      <c r="O39" s="220"/>
      <c r="P39" s="5"/>
      <c r="Q39" s="5"/>
      <c r="R39" s="5"/>
      <c r="S39" s="5"/>
      <c r="T39" s="5"/>
      <c r="U39" s="5"/>
      <c r="V39" s="5"/>
      <c r="W39" s="5"/>
      <c r="X39" s="4"/>
      <c r="Y39" s="5"/>
    </row>
  </sheetData>
  <mergeCells count="31">
    <mergeCell ref="A30:W30"/>
    <mergeCell ref="X31:X35"/>
    <mergeCell ref="Z31:Z35"/>
    <mergeCell ref="B39:J39"/>
    <mergeCell ref="A22:W22"/>
    <mergeCell ref="X23:X26"/>
    <mergeCell ref="Z23:Z26"/>
    <mergeCell ref="X27:X29"/>
    <mergeCell ref="Z27:Z29"/>
    <mergeCell ref="X13:X16"/>
    <mergeCell ref="Z13:Z16"/>
    <mergeCell ref="A17:W17"/>
    <mergeCell ref="X18:X21"/>
    <mergeCell ref="Z18:Z21"/>
    <mergeCell ref="Z5:Z6"/>
    <mergeCell ref="A7:W7"/>
    <mergeCell ref="X8:X11"/>
    <mergeCell ref="Z8:Z11"/>
    <mergeCell ref="A12:W12"/>
    <mergeCell ref="T5:T6"/>
    <mergeCell ref="U5:U6"/>
    <mergeCell ref="V5:V6"/>
    <mergeCell ref="A1:X1"/>
    <mergeCell ref="A3:B3"/>
    <mergeCell ref="C3:R3"/>
    <mergeCell ref="S3:X3"/>
    <mergeCell ref="D5:G5"/>
    <mergeCell ref="H5:K5"/>
    <mergeCell ref="L5:O5"/>
    <mergeCell ref="P5:S5"/>
    <mergeCell ref="X5:X6"/>
  </mergeCells>
  <conditionalFormatting sqref="L8:N9 P9:R10 P8:Q8 L10 P31:Q31 P32:R36 L31:N36 N10 L13:N15 P13:R15 L18:N21 P18:R21 L23:N29 P24:R29">
    <cfRule type="cellIs" dxfId="9" priority="4" operator="lessThan">
      <formula>0</formula>
    </cfRule>
    <cfRule type="cellIs" dxfId="8" priority="5" operator="lessThan">
      <formula>0</formula>
    </cfRule>
  </conditionalFormatting>
  <conditionalFormatting sqref="P11:R11 L11:N11">
    <cfRule type="cellIs" dxfId="7" priority="6" operator="lessThan">
      <formula>0</formula>
    </cfRule>
    <cfRule type="cellIs" dxfId="6" priority="7" operator="lessThan">
      <formula>0</formula>
    </cfRule>
  </conditionalFormatting>
  <conditionalFormatting sqref="P16:R16 L16:N16">
    <cfRule type="cellIs" dxfId="5" priority="8" operator="lessThan">
      <formula>0</formula>
    </cfRule>
    <cfRule type="cellIs" dxfId="4" priority="9" operator="lessThan">
      <formula>0</formula>
    </cfRule>
  </conditionalFormatting>
  <conditionalFormatting sqref="P23:R23">
    <cfRule type="cellIs" dxfId="3" priority="1" operator="lessThan">
      <formula>0</formula>
    </cfRule>
    <cfRule type="cellIs" dxfId="2" priority="2" operator="lessThan">
      <formula>0</formula>
    </cfRule>
  </conditionalFormatting>
  <pageMargins left="0" right="0" top="0" bottom="0" header="0.51181102362204722" footer="0.51181102362204722"/>
  <pageSetup paperSize="9" firstPageNumber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tabSelected="1" topLeftCell="A4" zoomScale="90" zoomScaleNormal="90" workbookViewId="0">
      <selection activeCell="S40" sqref="S40"/>
    </sheetView>
  </sheetViews>
  <sheetFormatPr defaultRowHeight="15"/>
  <cols>
    <col min="1" max="1" width="7.42578125" customWidth="1"/>
    <col min="2" max="2" width="21.5703125" customWidth="1"/>
    <col min="3" max="3" width="6" customWidth="1"/>
    <col min="4" max="4" width="5.42578125" customWidth="1"/>
    <col min="5" max="6" width="5.28515625" customWidth="1"/>
    <col min="7" max="7" width="6.7109375" customWidth="1"/>
    <col min="8" max="8" width="4.85546875" customWidth="1"/>
    <col min="9" max="9" width="5.42578125" customWidth="1"/>
    <col min="10" max="10" width="5.28515625" customWidth="1"/>
    <col min="11" max="11" width="5.5703125" customWidth="1"/>
    <col min="12" max="12" width="4.85546875" customWidth="1"/>
    <col min="13" max="13" width="9.7109375" customWidth="1"/>
    <col min="14" max="14" width="9.5703125" customWidth="1"/>
    <col min="15" max="15" width="11.140625" customWidth="1"/>
    <col min="16" max="16" width="11.5703125" hidden="1"/>
    <col min="17" max="1025" width="8.7109375" customWidth="1"/>
  </cols>
  <sheetData>
    <row r="1" spans="1:17" ht="20.25">
      <c r="A1" s="148" t="s">
        <v>70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5"/>
    </row>
    <row r="2" spans="1:17" ht="18.75">
      <c r="A2" s="166"/>
      <c r="B2" s="167"/>
      <c r="C2" s="221" t="s">
        <v>20</v>
      </c>
      <c r="D2" s="221"/>
      <c r="E2" s="221"/>
      <c r="F2" s="221"/>
      <c r="G2" s="221"/>
      <c r="H2" s="221"/>
      <c r="I2" s="221"/>
      <c r="J2" s="221"/>
      <c r="K2" s="168" t="s">
        <v>21</v>
      </c>
      <c r="L2" s="168"/>
      <c r="M2" s="168"/>
      <c r="N2" s="168"/>
      <c r="O2" s="168"/>
      <c r="P2" s="5"/>
      <c r="Q2" s="137" t="s">
        <v>71</v>
      </c>
    </row>
    <row r="3" spans="1:17" ht="16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4"/>
      <c r="P3" s="5"/>
    </row>
    <row r="4" spans="1:17" ht="16.5" thickTop="1" thickBot="1">
      <c r="A4" s="6" t="s">
        <v>1</v>
      </c>
      <c r="B4" s="7" t="s">
        <v>2</v>
      </c>
      <c r="C4" s="8" t="s">
        <v>3</v>
      </c>
      <c r="D4" s="154" t="s">
        <v>6</v>
      </c>
      <c r="E4" s="154"/>
      <c r="F4" s="154"/>
      <c r="G4" s="154"/>
      <c r="H4" s="155" t="s">
        <v>7</v>
      </c>
      <c r="I4" s="155"/>
      <c r="J4" s="155"/>
      <c r="K4" s="155"/>
      <c r="L4" s="171" t="s">
        <v>8</v>
      </c>
      <c r="M4" s="173" t="s">
        <v>9</v>
      </c>
      <c r="N4" s="9" t="s">
        <v>10</v>
      </c>
      <c r="O4" s="156"/>
      <c r="P4" s="5"/>
      <c r="Q4" s="157" t="s">
        <v>11</v>
      </c>
    </row>
    <row r="5" spans="1:17" ht="16.5" thickTop="1" thickBot="1">
      <c r="A5" s="10" t="s">
        <v>12</v>
      </c>
      <c r="B5" s="11"/>
      <c r="C5" s="12" t="s">
        <v>13</v>
      </c>
      <c r="D5" s="18" t="s">
        <v>14</v>
      </c>
      <c r="E5" s="14" t="s">
        <v>15</v>
      </c>
      <c r="F5" s="19" t="s">
        <v>16</v>
      </c>
      <c r="G5" s="15" t="s">
        <v>17</v>
      </c>
      <c r="H5" s="20" t="s">
        <v>14</v>
      </c>
      <c r="I5" s="14" t="s">
        <v>15</v>
      </c>
      <c r="J5" s="19" t="s">
        <v>16</v>
      </c>
      <c r="K5" s="15" t="s">
        <v>17</v>
      </c>
      <c r="L5" s="172"/>
      <c r="M5" s="174"/>
      <c r="N5" s="21" t="s">
        <v>18</v>
      </c>
      <c r="O5" s="156"/>
      <c r="P5" s="5"/>
      <c r="Q5" s="157"/>
    </row>
    <row r="6" spans="1:17" ht="15.95" customHeight="1" thickTop="1" thickBot="1">
      <c r="A6" s="158" t="s">
        <v>31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22">
        <f>SUM(N7:N10)-MIN(N7:N10)</f>
        <v>602.05770000000007</v>
      </c>
      <c r="P6" s="23">
        <f>RANK(O6,O6:O26,0)</f>
        <v>1</v>
      </c>
      <c r="Q6" s="24">
        <f>RANK(O6,O6:O36)</f>
        <v>1</v>
      </c>
    </row>
    <row r="7" spans="1:17" ht="15.95" customHeight="1">
      <c r="A7" s="127">
        <v>53.3</v>
      </c>
      <c r="B7" s="128" t="s">
        <v>48</v>
      </c>
      <c r="C7" s="129">
        <v>2007</v>
      </c>
      <c r="D7" s="181">
        <v>65</v>
      </c>
      <c r="E7" s="182">
        <v>68</v>
      </c>
      <c r="F7" s="183">
        <v>-70</v>
      </c>
      <c r="G7" s="178">
        <f>IF(MAX(D7:F7)&lt;0,0,MAX(D7:F7))</f>
        <v>68</v>
      </c>
      <c r="H7" s="184">
        <v>77</v>
      </c>
      <c r="I7" s="182">
        <v>80</v>
      </c>
      <c r="J7" s="185">
        <v>83</v>
      </c>
      <c r="K7" s="39">
        <f>IF(MAX(H7:J7)&lt;0,0,MAX(H7:J7))</f>
        <v>83</v>
      </c>
      <c r="L7" s="40">
        <f>SUM(G7,K7)</f>
        <v>151</v>
      </c>
      <c r="M7" s="41">
        <f>IF(ISNUMBER(A7), (IF(175.508&lt; A7,L7, TRUNC(10^(0.75194503*((LOG((A7/175.508)/LOG(10))*(LOG((A7/175.508)/LOG(10)))))),4)*L7)), 0)</f>
        <v>240.10510000000002</v>
      </c>
      <c r="N7" s="42">
        <f>IF(ISNUMBER(A7), (IF(175.508&lt; A7,L7, TRUNC(10^(0.75194503*((LOG((A7/175.508)/LOG(10))*(LOG((A7/175.508)/LOG(10)))))),4)*L7)), 0)</f>
        <v>240.10510000000002</v>
      </c>
      <c r="O7" s="159"/>
      <c r="P7" s="1"/>
      <c r="Q7" s="160"/>
    </row>
    <row r="8" spans="1:17" ht="15.95" customHeight="1">
      <c r="A8" s="130">
        <v>53.9</v>
      </c>
      <c r="B8" s="131" t="s">
        <v>49</v>
      </c>
      <c r="C8" s="132">
        <v>2007</v>
      </c>
      <c r="D8" s="175">
        <v>46</v>
      </c>
      <c r="E8" s="216">
        <v>48</v>
      </c>
      <c r="F8" s="177">
        <v>52</v>
      </c>
      <c r="G8" s="178">
        <f>IF(MAX(D8:F8)&lt;0,0,MAX(D8:F8))</f>
        <v>52</v>
      </c>
      <c r="H8" s="179">
        <v>60</v>
      </c>
      <c r="I8" s="176">
        <v>65</v>
      </c>
      <c r="J8" s="179">
        <v>-70</v>
      </c>
      <c r="K8" s="39">
        <f t="shared" ref="K8:K9" si="0">IF(MAX(H8:J8)&lt;0,0,MAX(H8:J8))</f>
        <v>65</v>
      </c>
      <c r="L8" s="40">
        <f>SUM(G8,K8)</f>
        <v>117</v>
      </c>
      <c r="M8" s="41">
        <f>IF(ISNUMBER(A8), (IF(175.508&lt; A8,L8, TRUNC(10^(0.75194503*((LOG((A8/175.508)/LOG(10))*(LOG((A8/175.508)/LOG(10)))))),4)*L8)), 0)</f>
        <v>184.4271</v>
      </c>
      <c r="N8" s="42">
        <f>IF(ISNUMBER(A8), (IF(175.508&lt; A8,L8, TRUNC(10^(0.75194503*((LOG((A8/175.508)/LOG(10))*(LOG((A8/175.508)/LOG(10)))))),4)*L8)), 0)</f>
        <v>184.4271</v>
      </c>
      <c r="O8" s="159"/>
      <c r="P8" s="1"/>
      <c r="Q8" s="160"/>
    </row>
    <row r="9" spans="1:17" ht="15.95" customHeight="1">
      <c r="A9" s="130">
        <v>55.4</v>
      </c>
      <c r="B9" s="131" t="s">
        <v>50</v>
      </c>
      <c r="C9" s="132">
        <v>2006</v>
      </c>
      <c r="D9" s="175">
        <v>48</v>
      </c>
      <c r="E9" s="180">
        <v>51</v>
      </c>
      <c r="F9" s="176">
        <v>-55</v>
      </c>
      <c r="G9" s="178">
        <f>IF(MAX(D9:F9)&lt;0,0,MAX(D9:F9))</f>
        <v>51</v>
      </c>
      <c r="H9" s="186">
        <v>60</v>
      </c>
      <c r="I9" s="180">
        <v>64</v>
      </c>
      <c r="J9" s="187">
        <v>-70</v>
      </c>
      <c r="K9" s="39">
        <f t="shared" si="0"/>
        <v>64</v>
      </c>
      <c r="L9" s="40">
        <f>SUM(G9,K9)</f>
        <v>115</v>
      </c>
      <c r="M9" s="41">
        <f>IF(ISNUMBER(A9), (IF(175.508&lt; A9,L9, TRUNC(10^(0.75194503*((LOG((A9/175.508)/LOG(10))*(LOG((A9/175.508)/LOG(10)))))),4)*L9)), 0)</f>
        <v>177.52550000000002</v>
      </c>
      <c r="N9" s="42">
        <f>IF(ISNUMBER(A9), (IF(175.508&lt; A9,L9, TRUNC(10^(0.75194503*((LOG((A9/175.508)/LOG(10))*(LOG((A9/175.508)/LOG(10)))))),4)*L9)), 0)</f>
        <v>177.52550000000002</v>
      </c>
      <c r="O9" s="159"/>
      <c r="P9" s="1"/>
      <c r="Q9" s="160"/>
    </row>
    <row r="10" spans="1:17" ht="15.95" customHeight="1">
      <c r="A10" s="130">
        <v>43.6</v>
      </c>
      <c r="B10" s="131" t="s">
        <v>51</v>
      </c>
      <c r="C10" s="132">
        <v>2008</v>
      </c>
      <c r="D10" s="133">
        <v>22</v>
      </c>
      <c r="E10" s="63">
        <v>25</v>
      </c>
      <c r="F10" s="64">
        <v>27</v>
      </c>
      <c r="G10" s="62">
        <f>IF(MAX(D10:F10)&lt;0,0,MAX(D10:F10))</f>
        <v>27</v>
      </c>
      <c r="H10" s="61">
        <v>34</v>
      </c>
      <c r="I10" s="63">
        <v>37</v>
      </c>
      <c r="J10" s="64">
        <v>39</v>
      </c>
      <c r="K10" s="65">
        <f>IF(MAX(H10:J10)&lt;0,0,MAX(H10:J10))</f>
        <v>39</v>
      </c>
      <c r="L10" s="66">
        <f>SUM(G10,K10)</f>
        <v>66</v>
      </c>
      <c r="M10" s="41">
        <f>IF(ISNUMBER(A10), (IF(175.508&lt; A10,L10, TRUNC(10^(0.75194503*((LOG((A10/175.508)/LOG(10))*(LOG((A10/175.508)/LOG(10)))))),4)*L10)), 0)</f>
        <v>124.33739999999999</v>
      </c>
      <c r="N10" s="42">
        <f>IF(ISNUMBER(A10), (IF(175.508&lt; A10,L10, TRUNC(10^(0.75194503*((LOG((A10/175.508)/LOG(10))*(LOG((A10/175.508)/LOG(10)))))),4)*L10)), 0)</f>
        <v>124.33739999999999</v>
      </c>
      <c r="O10" s="159"/>
      <c r="P10" s="5"/>
      <c r="Q10" s="160"/>
    </row>
    <row r="11" spans="1:17" ht="15.95" customHeight="1">
      <c r="A11" s="161" t="s">
        <v>52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22">
        <f>SUM(N12:N15)-MIN(N12:N15)</f>
        <v>475.99360000000001</v>
      </c>
      <c r="P11" s="23">
        <f>RANK(O11,O6:O26,0)</f>
        <v>2</v>
      </c>
      <c r="Q11" s="24">
        <f>RANK(O11,O6:O36)</f>
        <v>2</v>
      </c>
    </row>
    <row r="12" spans="1:17" ht="15.95" customHeight="1">
      <c r="A12" s="130">
        <v>55.8</v>
      </c>
      <c r="B12" s="131" t="s">
        <v>53</v>
      </c>
      <c r="C12" s="132">
        <v>2006</v>
      </c>
      <c r="D12" s="182">
        <v>45</v>
      </c>
      <c r="E12" s="182">
        <v>50</v>
      </c>
      <c r="F12" s="183">
        <v>55</v>
      </c>
      <c r="G12" s="188">
        <f>IF(MAX(D12:F12)&lt;0,0,MAX(D12:F12))</f>
        <v>55</v>
      </c>
      <c r="H12" s="184">
        <v>65</v>
      </c>
      <c r="I12" s="182" t="s">
        <v>23</v>
      </c>
      <c r="J12" s="183" t="s">
        <v>23</v>
      </c>
      <c r="K12" s="39">
        <f>IF(MAX(H12:J12)&lt;0,0,MAX(H12:J12))</f>
        <v>65</v>
      </c>
      <c r="L12" s="71">
        <f>SUM(G12,K12)</f>
        <v>120</v>
      </c>
      <c r="M12" s="41">
        <f>IF(ISNUMBER(A12), (IF(175.508&lt; A12,L12, TRUNC(10^(0.75194503*((LOG((A12/175.508)/LOG(10))*(LOG((A12/175.508)/LOG(10)))))),4)*L12)), 0)</f>
        <v>184.24800000000002</v>
      </c>
      <c r="N12" s="42">
        <f>IF(ISNUMBER(A12), (IF(175.508&lt; A12,L12, TRUNC(10^(0.75194503*((LOG((A12/175.508)/LOG(10))*(LOG((A12/175.508)/LOG(10)))))),4)*L12)), 0)</f>
        <v>184.24800000000002</v>
      </c>
      <c r="O12" s="162"/>
      <c r="P12" s="5"/>
      <c r="Q12" s="160"/>
    </row>
    <row r="13" spans="1:17" ht="15.95" customHeight="1">
      <c r="A13" s="130">
        <v>67.3</v>
      </c>
      <c r="B13" s="131" t="s">
        <v>54</v>
      </c>
      <c r="C13" s="132">
        <v>2006</v>
      </c>
      <c r="D13" s="175">
        <v>47</v>
      </c>
      <c r="E13" s="176">
        <v>50</v>
      </c>
      <c r="F13" s="176">
        <v>52</v>
      </c>
      <c r="G13" s="178">
        <f>IF(MAX(D13:F13)&lt;0,0,MAX(D13:F13))</f>
        <v>52</v>
      </c>
      <c r="H13" s="179">
        <v>61</v>
      </c>
      <c r="I13" s="176">
        <v>65</v>
      </c>
      <c r="J13" s="177">
        <v>-67</v>
      </c>
      <c r="K13" s="75">
        <f>IF(MAX(H13:J13)&lt;0,0,MAX(H13:J13))</f>
        <v>65</v>
      </c>
      <c r="L13" s="40">
        <f>SUM(G13,K13)</f>
        <v>117</v>
      </c>
      <c r="M13" s="41">
        <f>IF(ISNUMBER(A13), (IF(175.508&lt; A13,L13, TRUNC(10^(0.75194503*((LOG((A13/175.508)/LOG(10))*(LOG((A13/175.508)/LOG(10)))))),4)*L13)), 0)</f>
        <v>157.9383</v>
      </c>
      <c r="N13" s="42">
        <f>IF(ISNUMBER(A13), (IF(175.508&lt; A13,L13, TRUNC(10^(0.75194503*((LOG((A13/175.508)/LOG(10))*(LOG((A13/175.508)/LOG(10)))))),4)*L13)), 0)</f>
        <v>157.9383</v>
      </c>
      <c r="O13" s="162"/>
      <c r="P13" s="5"/>
      <c r="Q13" s="160"/>
    </row>
    <row r="14" spans="1:17" ht="15.95" customHeight="1">
      <c r="A14" s="130">
        <v>71.7</v>
      </c>
      <c r="B14" s="131" t="s">
        <v>55</v>
      </c>
      <c r="C14" s="132">
        <v>2006</v>
      </c>
      <c r="D14" s="175">
        <v>39</v>
      </c>
      <c r="E14" s="176">
        <v>-43</v>
      </c>
      <c r="F14" s="177">
        <v>43</v>
      </c>
      <c r="G14" s="178">
        <f>IF(MAX(D14:F14)&lt;0,0,MAX(D14:F14))</f>
        <v>43</v>
      </c>
      <c r="H14" s="179">
        <v>54</v>
      </c>
      <c r="I14" s="176">
        <v>58</v>
      </c>
      <c r="J14" s="177">
        <v>60</v>
      </c>
      <c r="K14" s="75">
        <f>IF(MAX(H14:J14)&lt;0,0,MAX(H14:J14))</f>
        <v>60</v>
      </c>
      <c r="L14" s="40">
        <f>SUM(G14,K14)</f>
        <v>103</v>
      </c>
      <c r="M14" s="41">
        <f>IF(ISNUMBER(A14), (IF(175.508&lt; A14,L14, TRUNC(10^(0.75194503*((LOG((A14/175.508)/LOG(10))*(LOG((A14/175.508)/LOG(10)))))),4)*L14)), 0)</f>
        <v>133.8073</v>
      </c>
      <c r="N14" s="42">
        <f>IF(ISNUMBER(A14), (IF(175.508&lt; A14,L14, TRUNC(10^(0.75194503*((LOG((A14/175.508)/LOG(10))*(LOG((A14/175.508)/LOG(10)))))),4)*L14)), 0)</f>
        <v>133.8073</v>
      </c>
      <c r="O14" s="162"/>
      <c r="P14" s="5"/>
      <c r="Q14" s="160"/>
    </row>
    <row r="15" spans="1:17" ht="15.95" customHeight="1">
      <c r="A15" s="130">
        <v>10</v>
      </c>
      <c r="B15" s="131"/>
      <c r="C15" s="132"/>
      <c r="D15" s="217"/>
      <c r="E15" s="197"/>
      <c r="F15" s="198"/>
      <c r="G15" s="196">
        <f>IF(MAX(D15:F15)&lt;0,0,MAX(D15:F15))</f>
        <v>0</v>
      </c>
      <c r="H15" s="195"/>
      <c r="I15" s="197"/>
      <c r="J15" s="198"/>
      <c r="K15" s="65">
        <f>IF(MAX(H15:J15)&lt;0,0,MAX(H15:J15))</f>
        <v>0</v>
      </c>
      <c r="L15" s="66">
        <f>SUM(G15,K15)</f>
        <v>0</v>
      </c>
      <c r="M15" s="41">
        <f>IF(ISNUMBER(A15), (IF(175.508&lt; A15,L15, TRUNC(10^(0.75194503*((LOG((A15/175.508)/LOG(10))*(LOG((A15/175.508)/LOG(10)))))),4)*L15)), 0)</f>
        <v>0</v>
      </c>
      <c r="N15" s="42">
        <f>IF(ISNUMBER(A15), (IF(175.508&lt; A15,L15, TRUNC(10^(0.75194503*((LOG((A15/175.508)/LOG(10))*(LOG((A15/175.508)/LOG(10)))))),4)*L15)), 0)</f>
        <v>0</v>
      </c>
      <c r="O15" s="162"/>
      <c r="P15" s="5"/>
      <c r="Q15" s="160"/>
    </row>
    <row r="16" spans="1:17" ht="15.95" customHeight="1">
      <c r="A16" s="158" t="s">
        <v>56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22">
        <f>SUM(N17:N20)-MIN(N17:N20)</f>
        <v>457.60419999999999</v>
      </c>
      <c r="P16" s="23">
        <f>RANK(O16,O6:O26,0)</f>
        <v>3</v>
      </c>
      <c r="Q16" s="24">
        <f>RANK(O16,O6:O36)</f>
        <v>3</v>
      </c>
    </row>
    <row r="17" spans="1:17" ht="15.95" customHeight="1">
      <c r="A17" s="127">
        <v>72.599999999999994</v>
      </c>
      <c r="B17" s="128" t="s">
        <v>57</v>
      </c>
      <c r="C17" s="129">
        <v>2007</v>
      </c>
      <c r="D17" s="181">
        <v>65</v>
      </c>
      <c r="E17" s="182">
        <v>70</v>
      </c>
      <c r="F17" s="183">
        <v>72</v>
      </c>
      <c r="G17" s="188">
        <f>IF(MAX(D17:F17)&lt;0,0,MAX(D17:F17))</f>
        <v>72</v>
      </c>
      <c r="H17" s="184">
        <v>83</v>
      </c>
      <c r="I17" s="182">
        <v>85</v>
      </c>
      <c r="J17" s="185">
        <v>88</v>
      </c>
      <c r="K17" s="39">
        <f>IF(MAX(H17:J17)&lt;0,0,MAX(H17:J17))</f>
        <v>88</v>
      </c>
      <c r="L17" s="71">
        <f>SUM(G17,K17)</f>
        <v>160</v>
      </c>
      <c r="M17" s="41">
        <f>IF(ISNUMBER(A17), (IF(175.508&lt; A17,L17, TRUNC(10^(0.75194503*((LOG((A17/175.508)/LOG(10))*(LOG((A17/175.508)/LOG(10)))))),4)*L17)), 0)</f>
        <v>206.352</v>
      </c>
      <c r="N17" s="42">
        <f>IF(ISNUMBER(A17), (IF(175.508&lt; A17,L17, TRUNC(10^(0.75194503*((LOG((A17/175.508)/LOG(10))*(LOG((A17/175.508)/LOG(10)))))),4)*L17)), 0)</f>
        <v>206.352</v>
      </c>
      <c r="O17" s="163"/>
      <c r="P17" s="5"/>
      <c r="Q17" s="160"/>
    </row>
    <row r="18" spans="1:17" ht="15.95" customHeight="1">
      <c r="A18" s="130">
        <v>53.1</v>
      </c>
      <c r="B18" s="131" t="s">
        <v>58</v>
      </c>
      <c r="C18" s="132">
        <v>2006</v>
      </c>
      <c r="D18" s="175">
        <v>36</v>
      </c>
      <c r="E18" s="176">
        <v>40</v>
      </c>
      <c r="F18" s="177">
        <v>43</v>
      </c>
      <c r="G18" s="178">
        <f>IF(MAX(D18:F18)&lt;0,0,MAX(D18:F18))</f>
        <v>43</v>
      </c>
      <c r="H18" s="179">
        <v>-42</v>
      </c>
      <c r="I18" s="176">
        <v>42</v>
      </c>
      <c r="J18" s="177">
        <v>46</v>
      </c>
      <c r="K18" s="75">
        <f>IF(MAX(H18:J18)&lt;0,0,MAX(H18:J18))</f>
        <v>46</v>
      </c>
      <c r="L18" s="40">
        <f>SUM(G18,K18)</f>
        <v>89</v>
      </c>
      <c r="M18" s="41">
        <f>IF(ISNUMBER(A18), (IF(175.508&lt; A18,L18, TRUNC(10^(0.75194503*((LOG((A18/175.508)/LOG(10))*(LOG((A18/175.508)/LOG(10)))))),4)*L18)), 0)</f>
        <v>141.92830000000001</v>
      </c>
      <c r="N18" s="42">
        <f>IF(ISNUMBER(A18), (IF(175.508&lt; A18,L18, TRUNC(10^(0.75194503*((LOG((A18/175.508)/LOG(10))*(LOG((A18/175.508)/LOG(10)))))),4)*L18)), 0)</f>
        <v>141.92830000000001</v>
      </c>
      <c r="O18" s="163"/>
      <c r="P18" s="5"/>
      <c r="Q18" s="160"/>
    </row>
    <row r="19" spans="1:17" ht="15.95" customHeight="1">
      <c r="A19" s="130">
        <v>36.6</v>
      </c>
      <c r="B19" s="131" t="s">
        <v>59</v>
      </c>
      <c r="C19" s="132">
        <v>2008</v>
      </c>
      <c r="D19" s="49">
        <v>19</v>
      </c>
      <c r="E19" s="53">
        <v>21</v>
      </c>
      <c r="F19" s="53">
        <v>22</v>
      </c>
      <c r="G19" s="36">
        <f>IF(MAX(D19:F19)&lt;0,0,MAX(D19:F19))</f>
        <v>22</v>
      </c>
      <c r="H19" s="52">
        <v>25</v>
      </c>
      <c r="I19" s="50">
        <v>-27</v>
      </c>
      <c r="J19" s="51">
        <v>27</v>
      </c>
      <c r="K19" s="75">
        <f>IF(MAX(H19:J19)&lt;0,0,MAX(H19:J19))</f>
        <v>27</v>
      </c>
      <c r="L19" s="40">
        <f>SUM(G19,K19)</f>
        <v>49</v>
      </c>
      <c r="M19" s="41">
        <f>IF(ISNUMBER(A19), (IF(175.508&lt; A19,L19, TRUNC(10^(0.75194503*((LOG((A19/175.508)/LOG(10))*(LOG((A19/175.508)/LOG(10)))))),4)*L19)), 0)</f>
        <v>109.32390000000001</v>
      </c>
      <c r="N19" s="42">
        <f>IF(ISNUMBER(A19), (IF(175.508&lt; A19,L19, TRUNC(10^(0.75194503*((LOG((A19/175.508)/LOG(10))*(LOG((A19/175.508)/LOG(10)))))),4)*L19)), 0)</f>
        <v>109.32390000000001</v>
      </c>
      <c r="O19" s="163"/>
      <c r="P19" s="5"/>
      <c r="Q19" s="160"/>
    </row>
    <row r="20" spans="1:17" ht="15.95" customHeight="1">
      <c r="A20" s="130">
        <v>10</v>
      </c>
      <c r="B20" s="131"/>
      <c r="C20" s="132"/>
      <c r="D20" s="133"/>
      <c r="E20" s="63"/>
      <c r="F20" s="64"/>
      <c r="G20" s="62">
        <f>IF(MAX(D20:F20)&lt;0,0,MAX(D20:F20))</f>
        <v>0</v>
      </c>
      <c r="H20" s="61"/>
      <c r="I20" s="63"/>
      <c r="J20" s="64"/>
      <c r="K20" s="65"/>
      <c r="L20" s="66">
        <f>SUM(G20,K20)</f>
        <v>0</v>
      </c>
      <c r="M20" s="41">
        <f>IF(ISNUMBER(A20), (IF(175.508&lt; A20,L20, TRUNC(10^(0.75194503*((LOG((A20/175.508)/LOG(10))*(LOG((A20/175.508)/LOG(10)))))),4)*L20)), 0)</f>
        <v>0</v>
      </c>
      <c r="N20" s="42">
        <f>IF(ISNUMBER(A20), (IF(175.508&lt; A20,L20, TRUNC(10^(0.75194503*((LOG((A20/175.508)/LOG(10))*(LOG((A20/175.508)/LOG(10)))))),4)*L20)), 0)</f>
        <v>0</v>
      </c>
      <c r="O20" s="163"/>
      <c r="P20" s="5"/>
      <c r="Q20" s="160"/>
    </row>
    <row r="21" spans="1:17" ht="15.95" customHeight="1" thickTop="1" thickBot="1">
      <c r="A21" s="158" t="s">
        <v>64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22">
        <f>SUM(N22:N25)-MIN(N22:N25)</f>
        <v>429.79419999999993</v>
      </c>
      <c r="P21" s="23">
        <f>RANK(O21,O6:O26,0)</f>
        <v>4</v>
      </c>
      <c r="Q21" s="24">
        <f>RANK(O21,O6:O36)</f>
        <v>4</v>
      </c>
    </row>
    <row r="22" spans="1:17" ht="15.95" customHeight="1" thickTop="1" thickBot="1">
      <c r="A22" s="127">
        <v>85</v>
      </c>
      <c r="B22" s="128" t="s">
        <v>60</v>
      </c>
      <c r="C22" s="129">
        <v>2006</v>
      </c>
      <c r="D22" s="181">
        <v>65</v>
      </c>
      <c r="E22" s="182">
        <v>68</v>
      </c>
      <c r="F22" s="183">
        <v>-70</v>
      </c>
      <c r="G22" s="188">
        <f>IF(MAX(D22:F22)&lt;0,0,MAX(D22:F22))</f>
        <v>68</v>
      </c>
      <c r="H22" s="184">
        <v>75</v>
      </c>
      <c r="I22" s="182">
        <v>80</v>
      </c>
      <c r="J22" s="185">
        <v>-83</v>
      </c>
      <c r="K22" s="39">
        <f>IF(MAX(H22:J22)&lt;0,0,MAX(H22:J22))</f>
        <v>80</v>
      </c>
      <c r="L22" s="71">
        <f>SUM(G22,K22)</f>
        <v>148</v>
      </c>
      <c r="M22" s="41">
        <f>IF(ISNUMBER(A22), (IF(175.508&lt; A22,L22, TRUNC(10^(0.75194503*((LOG((A22/175.508)/LOG(10))*(LOG((A22/175.508)/LOG(10)))))),4)*L22)), 0)</f>
        <v>175.7056</v>
      </c>
      <c r="N22" s="42">
        <f>IF(ISNUMBER(A22), (IF(175.508&lt; A22,L22, TRUNC(10^(0.75194503*((LOG((A22/175.508)/LOG(10))*(LOG((A22/175.508)/LOG(10)))))),4)*L22)), 0)</f>
        <v>175.7056</v>
      </c>
      <c r="O22" s="162"/>
      <c r="P22" s="1"/>
      <c r="Q22" s="160"/>
    </row>
    <row r="23" spans="1:17" ht="15.95" customHeight="1" thickTop="1" thickBot="1">
      <c r="A23" s="130">
        <v>65</v>
      </c>
      <c r="B23" s="131" t="s">
        <v>61</v>
      </c>
      <c r="C23" s="132">
        <v>2006</v>
      </c>
      <c r="D23" s="175">
        <v>-40</v>
      </c>
      <c r="E23" s="176">
        <v>-40</v>
      </c>
      <c r="F23" s="177">
        <v>40</v>
      </c>
      <c r="G23" s="178">
        <f>IF(MAX(D23:F23)&lt;0,0,MAX(D23:F23))</f>
        <v>40</v>
      </c>
      <c r="H23" s="179">
        <v>52</v>
      </c>
      <c r="I23" s="176">
        <v>56</v>
      </c>
      <c r="J23" s="177">
        <v>-60</v>
      </c>
      <c r="K23" s="75">
        <f>IF(MAX(H23:J23)&lt;0,0,MAX(H23:J23))</f>
        <v>56</v>
      </c>
      <c r="L23" s="40">
        <f>SUM(G23,K23)</f>
        <v>96</v>
      </c>
      <c r="M23" s="41">
        <f>IF(ISNUMBER(A23), (IF(175.508&lt; A23,L23, TRUNC(10^(0.75194503*((LOG((A23/175.508)/LOG(10))*(LOG((A23/175.508)/LOG(10)))))),4)*L23)), 0)</f>
        <v>132.4896</v>
      </c>
      <c r="N23" s="42">
        <f>IF(ISNUMBER(A23), (IF(175.508&lt; A23,L23, TRUNC(10^(0.75194503*((LOG((A23/175.508)/LOG(10))*(LOG((A23/175.508)/LOG(10)))))),4)*L23)), 0)</f>
        <v>132.4896</v>
      </c>
      <c r="O23" s="162"/>
      <c r="P23" s="1"/>
      <c r="Q23" s="160"/>
    </row>
    <row r="24" spans="1:17" ht="15.95" customHeight="1" thickTop="1" thickBot="1">
      <c r="A24" s="130">
        <v>67.2</v>
      </c>
      <c r="B24" s="131" t="s">
        <v>62</v>
      </c>
      <c r="C24" s="132">
        <v>2006</v>
      </c>
      <c r="D24" s="175">
        <v>35</v>
      </c>
      <c r="E24" s="180">
        <v>40</v>
      </c>
      <c r="F24" s="180">
        <v>-43</v>
      </c>
      <c r="G24" s="178">
        <f>IF(MAX(D24:F24)&lt;0,0,MAX(D24:F24))</f>
        <v>40</v>
      </c>
      <c r="H24" s="179">
        <v>47</v>
      </c>
      <c r="I24" s="176">
        <v>50</v>
      </c>
      <c r="J24" s="177">
        <v>-53</v>
      </c>
      <c r="K24" s="75">
        <f>IF(MAX(H24:J24)&lt;0,0,MAX(H24:J24))</f>
        <v>50</v>
      </c>
      <c r="L24" s="40">
        <f>SUM(G24,K24)</f>
        <v>90</v>
      </c>
      <c r="M24" s="41">
        <f>IF(ISNUMBER(A24), (IF(175.508&lt; A24,L24, TRUNC(10^(0.75194503*((LOG((A24/175.508)/LOG(10))*(LOG((A24/175.508)/LOG(10)))))),4)*L24)), 0)</f>
        <v>121.599</v>
      </c>
      <c r="N24" s="42">
        <f>IF(ISNUMBER(A24), (IF(175.508&lt; A24,L24, TRUNC(10^(0.75194503*((LOG((A24/175.508)/LOG(10))*(LOG((A24/175.508)/LOG(10)))))),4)*L24)), 0)</f>
        <v>121.599</v>
      </c>
      <c r="O24" s="162"/>
      <c r="P24" s="1"/>
      <c r="Q24" s="160"/>
    </row>
    <row r="25" spans="1:17" ht="15.95" customHeight="1" thickTop="1" thickBot="1">
      <c r="A25" s="130">
        <v>49.4</v>
      </c>
      <c r="B25" s="131" t="s">
        <v>63</v>
      </c>
      <c r="C25" s="132">
        <v>2007</v>
      </c>
      <c r="D25" s="133">
        <v>27</v>
      </c>
      <c r="E25" s="63">
        <v>30</v>
      </c>
      <c r="F25" s="64">
        <v>-33</v>
      </c>
      <c r="G25" s="62">
        <f>IF(MAX(D25:F25)&lt;0,0,MAX(D25:F25))</f>
        <v>30</v>
      </c>
      <c r="H25" s="61">
        <v>30</v>
      </c>
      <c r="I25" s="63">
        <v>33</v>
      </c>
      <c r="J25" s="64">
        <v>36</v>
      </c>
      <c r="K25" s="75">
        <f>IF(MAX(H25:J25)&lt;0,0,MAX(H25:J25))</f>
        <v>36</v>
      </c>
      <c r="L25" s="66">
        <f>SUM(G25,K25)</f>
        <v>66</v>
      </c>
      <c r="M25" s="41">
        <f>IF(ISNUMBER(A25), (IF(175.508&lt; A25,L25, TRUNC(10^(0.75194503*((LOG((A25/175.508)/LOG(10))*(LOG((A25/175.508)/LOG(10)))))),4)*L25)), 0)</f>
        <v>111.5466</v>
      </c>
      <c r="N25" s="42">
        <f>IF(ISNUMBER(A25), (IF(175.508&lt; A25,L25, TRUNC(10^(0.75194503*((LOG((A25/175.508)/LOG(10))*(LOG((A25/175.508)/LOG(10)))))),4)*L25)), 0)</f>
        <v>111.5466</v>
      </c>
      <c r="O25" s="162"/>
      <c r="P25" s="5"/>
      <c r="Q25" s="160"/>
    </row>
    <row r="26" spans="1:17" ht="15.95" customHeight="1" thickTop="1" thickBot="1">
      <c r="A26" s="158" t="s">
        <v>65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22">
        <f>SUM(N27:N30)-MIN(N27:N30)</f>
        <v>327.46480000000003</v>
      </c>
      <c r="P26" s="23">
        <f>RANK(O26,O6:O26,0)</f>
        <v>5</v>
      </c>
      <c r="Q26" s="24">
        <f>RANK(O26,O6:O36)</f>
        <v>5</v>
      </c>
    </row>
    <row r="27" spans="1:17" ht="15.95" customHeight="1" thickTop="1" thickBot="1">
      <c r="A27" s="214">
        <v>55.8</v>
      </c>
      <c r="B27" s="26" t="s">
        <v>44</v>
      </c>
      <c r="C27" s="27">
        <v>2008</v>
      </c>
      <c r="D27" s="82">
        <v>25</v>
      </c>
      <c r="E27" s="82">
        <v>29</v>
      </c>
      <c r="F27" s="82">
        <v>33</v>
      </c>
      <c r="G27" s="70">
        <f>IF(MAX(D27:F27)&lt;0,0,MAX(D27:F27))</f>
        <v>33</v>
      </c>
      <c r="H27" s="37">
        <v>30</v>
      </c>
      <c r="I27" s="83">
        <v>35</v>
      </c>
      <c r="J27" s="37">
        <v>40</v>
      </c>
      <c r="K27" s="39">
        <f>IF(MAX(H27:J27)&lt;0,0,MAX(H27:J27))</f>
        <v>40</v>
      </c>
      <c r="L27" s="71">
        <f>SUM(G27,K27)</f>
        <v>73</v>
      </c>
      <c r="M27" s="41">
        <f>IF(ISNUMBER(A27), (IF(175.508&lt; A27,L27, TRUNC(10^(0.75194503*((LOG((A27/175.508)/LOG(10))*(LOG((A27/175.508)/LOG(10)))))),4)*L27)), 0)</f>
        <v>112.08420000000001</v>
      </c>
      <c r="N27" s="42">
        <f>IF(ISNUMBER(A27), (IF(175.508&lt; A27,L27, TRUNC(10^(0.75194503*((LOG((A27/175.508)/LOG(10))*(LOG((A27/175.508)/LOG(10)))))),4)*L27)), 0)</f>
        <v>112.08420000000001</v>
      </c>
      <c r="O27" s="162"/>
      <c r="P27" s="5"/>
      <c r="Q27" s="160"/>
    </row>
    <row r="28" spans="1:17" ht="15.95" customHeight="1" thickTop="1" thickBot="1">
      <c r="A28" s="215">
        <v>43.9</v>
      </c>
      <c r="B28" s="44" t="s">
        <v>45</v>
      </c>
      <c r="C28" s="45">
        <v>2008</v>
      </c>
      <c r="D28" s="136">
        <v>23</v>
      </c>
      <c r="E28" s="82">
        <v>-26</v>
      </c>
      <c r="F28" s="82">
        <v>26</v>
      </c>
      <c r="G28" s="36">
        <f>IF(MAX(D28:F28)&lt;0,0,MAX(D28:F28))</f>
        <v>26</v>
      </c>
      <c r="H28" s="37">
        <v>30</v>
      </c>
      <c r="I28" s="82">
        <v>33</v>
      </c>
      <c r="J28" s="37">
        <v>36</v>
      </c>
      <c r="K28" s="75">
        <f>IF(MAX(H28:J28)&lt;0,0,MAX(H28:J28))</f>
        <v>36</v>
      </c>
      <c r="L28" s="40">
        <f>SUM(G28,K28)</f>
        <v>62</v>
      </c>
      <c r="M28" s="41">
        <f>IF(ISNUMBER(A28), (IF(175.508&lt; A28,L28, TRUNC(10^(0.75194503*((LOG((A28/175.508)/LOG(10))*(LOG((A28/175.508)/LOG(10)))))),4)*L28)), 0)</f>
        <v>116.07640000000001</v>
      </c>
      <c r="N28" s="42">
        <f>IF(ISNUMBER(A28), (IF(175.508&lt; A28,L28, TRUNC(10^(0.75194503*((LOG((A28/175.508)/LOG(10))*(LOG((A28/175.508)/LOG(10)))))),4)*L28)), 0)</f>
        <v>116.07640000000001</v>
      </c>
      <c r="O28" s="162"/>
      <c r="P28" s="5"/>
      <c r="Q28" s="160"/>
    </row>
    <row r="29" spans="1:17" ht="15.95" customHeight="1" thickTop="1" thickBot="1">
      <c r="A29" s="130">
        <v>35.4</v>
      </c>
      <c r="B29" s="131" t="s">
        <v>46</v>
      </c>
      <c r="C29" s="132">
        <v>2008</v>
      </c>
      <c r="D29" s="82">
        <v>14</v>
      </c>
      <c r="E29" s="82">
        <v>16</v>
      </c>
      <c r="F29" s="82">
        <v>18</v>
      </c>
      <c r="G29" s="36">
        <f>IF(MAX(D29:F29)&lt;0,0,MAX(D29:F29))</f>
        <v>18</v>
      </c>
      <c r="H29" s="37">
        <v>19</v>
      </c>
      <c r="I29" s="82">
        <v>22</v>
      </c>
      <c r="J29" s="37">
        <v>25</v>
      </c>
      <c r="K29" s="75">
        <f>IF(MAX(H29:J29)&lt;0,0,MAX(H29:J29))</f>
        <v>25</v>
      </c>
      <c r="L29" s="40">
        <f>SUM(G29,K29)</f>
        <v>43</v>
      </c>
      <c r="M29" s="41">
        <f>IF(ISNUMBER(A29), (IF(175.508&lt; A29,L29, TRUNC(10^(0.75194503*((LOG((A29/175.508)/LOG(10))*(LOG((A29/175.508)/LOG(10)))))),4)*L29)), 0)</f>
        <v>99.304200000000009</v>
      </c>
      <c r="N29" s="42">
        <f>IF(ISNUMBER(A29), (IF(175.508&lt; A29,L29, TRUNC(10^(0.75194503*((LOG((A29/175.508)/LOG(10))*(LOG((A29/175.508)/LOG(10)))))),4)*L29)), 0)</f>
        <v>99.304200000000009</v>
      </c>
      <c r="O29" s="162"/>
      <c r="P29" s="5"/>
      <c r="Q29" s="160"/>
    </row>
    <row r="30" spans="1:17" ht="15.95" customHeight="1" thickTop="1" thickBot="1">
      <c r="A30" s="130">
        <v>33</v>
      </c>
      <c r="B30" s="131" t="s">
        <v>47</v>
      </c>
      <c r="C30" s="132">
        <v>2008</v>
      </c>
      <c r="D30" s="133">
        <v>14</v>
      </c>
      <c r="E30" s="63">
        <v>16</v>
      </c>
      <c r="F30" s="64">
        <v>-18</v>
      </c>
      <c r="G30" s="62">
        <f>IF(MAX(D30:F30)&lt;0,0,MAX(D30:F30))</f>
        <v>16</v>
      </c>
      <c r="H30" s="61">
        <v>19</v>
      </c>
      <c r="I30" s="63">
        <v>22</v>
      </c>
      <c r="J30" s="64">
        <v>-25</v>
      </c>
      <c r="K30" s="65">
        <f>IF(MAX(H30:J30)&lt;0,0,MAX(H30:J30))</f>
        <v>22</v>
      </c>
      <c r="L30" s="66">
        <f>SUM(G30,K30)</f>
        <v>38</v>
      </c>
      <c r="M30" s="41">
        <f>IF(ISNUMBER(A30), (IF(175.508&lt; A30,L30, TRUNC(10^(0.75194503*((LOG((A30/175.508)/LOG(10))*(LOG((A30/175.508)/LOG(10)))))),4)*L30)), 0)</f>
        <v>94.597199999999987</v>
      </c>
      <c r="N30" s="42">
        <f>IF(ISNUMBER(A30), (IF(175.508&lt; A30,L30, TRUNC(10^(0.75194503*((LOG((A30/175.508)/LOG(10))*(LOG((A30/175.508)/LOG(10)))))),4)*L30)), 0)</f>
        <v>94.597199999999987</v>
      </c>
      <c r="O30" s="162"/>
      <c r="P30" s="5"/>
      <c r="Q30" s="160"/>
    </row>
    <row r="31" spans="1:17" ht="15.95" customHeight="1" thickTop="1" thickBot="1">
      <c r="A31" s="161" t="s">
        <v>66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22">
        <f>SUM(N32:N35)-MIN(N32:N35)</f>
        <v>253.39920000000001</v>
      </c>
      <c r="P31" s="23">
        <f>RANK(O31,O11:O31,0)</f>
        <v>5</v>
      </c>
      <c r="Q31" s="24">
        <f>RANK(O31,O6:O35)</f>
        <v>6</v>
      </c>
    </row>
    <row r="32" spans="1:17" ht="15.95" customHeight="1" thickTop="1">
      <c r="A32" s="214">
        <v>38.6</v>
      </c>
      <c r="B32" s="26" t="s">
        <v>67</v>
      </c>
      <c r="C32" s="27">
        <v>2008</v>
      </c>
      <c r="D32" s="82">
        <v>28</v>
      </c>
      <c r="E32" s="82">
        <v>-31</v>
      </c>
      <c r="F32" s="82">
        <v>-31</v>
      </c>
      <c r="G32" s="70">
        <f>IF(MAX(D32:F32)&lt;0,0,MAX(D32:F32))</f>
        <v>28</v>
      </c>
      <c r="H32" s="37">
        <v>39</v>
      </c>
      <c r="I32" s="83">
        <v>41</v>
      </c>
      <c r="J32" s="37">
        <v>-43</v>
      </c>
      <c r="K32" s="39">
        <f>IF(MAX(H32:J32)&lt;0,0,MAX(H32:J32))</f>
        <v>41</v>
      </c>
      <c r="L32" s="71">
        <f>SUM(G32,K32)</f>
        <v>69</v>
      </c>
      <c r="M32" s="41">
        <f>IF(ISNUMBER(A32), (IF(175.508&lt; A32,L32, TRUNC(10^(0.75194503*((LOG((A32/175.508)/LOG(10))*(LOG((A32/175.508)/LOG(10)))))),4)*L32)), 0)</f>
        <v>145.9212</v>
      </c>
      <c r="N32" s="42">
        <f>IF(ISNUMBER(A32), (IF(175.508&lt; A32,L32, TRUNC(10^(0.75194503*((LOG((A32/175.508)/LOG(10))*(LOG((A32/175.508)/LOG(10)))))),4)*L32)), 0)</f>
        <v>145.9212</v>
      </c>
      <c r="O32" s="218"/>
      <c r="P32" s="5"/>
      <c r="Q32" s="218"/>
    </row>
    <row r="33" spans="1:17" ht="15.95" customHeight="1">
      <c r="A33" s="215">
        <v>55.8</v>
      </c>
      <c r="B33" s="44" t="s">
        <v>68</v>
      </c>
      <c r="C33" s="45">
        <v>2008</v>
      </c>
      <c r="D33" s="136">
        <v>28</v>
      </c>
      <c r="E33" s="82">
        <v>-30</v>
      </c>
      <c r="F33" s="82">
        <v>31</v>
      </c>
      <c r="G33" s="36">
        <f>IF(MAX(D33:F33)&lt;0,0,MAX(D33:F33))</f>
        <v>31</v>
      </c>
      <c r="H33" s="37">
        <v>33</v>
      </c>
      <c r="I33" s="82">
        <v>36</v>
      </c>
      <c r="J33" s="37">
        <v>39</v>
      </c>
      <c r="K33" s="75">
        <f>IF(MAX(H33:J33)&lt;0,0,MAX(H33:J33))</f>
        <v>39</v>
      </c>
      <c r="L33" s="40">
        <f>SUM(G33,K33)</f>
        <v>70</v>
      </c>
      <c r="M33" s="41">
        <f>IF(ISNUMBER(A33), (IF(175.508&lt; A33,L33, TRUNC(10^(0.75194503*((LOG((A33/175.508)/LOG(10))*(LOG((A33/175.508)/LOG(10)))))),4)*L33)), 0)</f>
        <v>107.47800000000001</v>
      </c>
      <c r="N33" s="42">
        <f>IF(ISNUMBER(A33), (IF(175.508&lt; A33,L33, TRUNC(10^(0.75194503*((LOG((A33/175.508)/LOG(10))*(LOG((A33/175.508)/LOG(10)))))),4)*L33)), 0)</f>
        <v>107.47800000000001</v>
      </c>
      <c r="O33" s="219"/>
      <c r="P33" s="5"/>
      <c r="Q33" s="219"/>
    </row>
    <row r="34" spans="1:17" ht="15.95" customHeight="1">
      <c r="A34" s="130">
        <v>47.6</v>
      </c>
      <c r="B34" s="131" t="s">
        <v>69</v>
      </c>
      <c r="C34" s="132">
        <v>2007</v>
      </c>
      <c r="D34" s="82" t="s">
        <v>23</v>
      </c>
      <c r="E34" s="82" t="s">
        <v>23</v>
      </c>
      <c r="F34" s="82" t="s">
        <v>23</v>
      </c>
      <c r="G34" s="36">
        <f>IF(MAX(D34:F34)&lt;0,0,MAX(D34:F34))</f>
        <v>0</v>
      </c>
      <c r="H34" s="37" t="s">
        <v>23</v>
      </c>
      <c r="I34" s="82" t="s">
        <v>23</v>
      </c>
      <c r="J34" s="37" t="s">
        <v>23</v>
      </c>
      <c r="K34" s="75">
        <f>IF(MAX(H34:J34)&lt;0,0,MAX(H34:J34))</f>
        <v>0</v>
      </c>
      <c r="L34" s="40">
        <f>SUM(G34,K34)</f>
        <v>0</v>
      </c>
      <c r="M34" s="41">
        <f>IF(ISNUMBER(A34), (IF(175.508&lt; A34,L34, TRUNC(10^(0.75194503*((LOG((A34/175.508)/LOG(10))*(LOG((A34/175.508)/LOG(10)))))),4)*L34)), 0)</f>
        <v>0</v>
      </c>
      <c r="N34" s="42">
        <f>IF(ISNUMBER(A34), (IF(175.508&lt; A34,L34, TRUNC(10^(0.75194503*((LOG((A34/175.508)/LOG(10))*(LOG((A34/175.508)/LOG(10)))))),4)*L34)), 0)</f>
        <v>0</v>
      </c>
      <c r="O34" s="219"/>
      <c r="P34" s="5"/>
      <c r="Q34" s="219"/>
    </row>
    <row r="35" spans="1:17" ht="15.95" customHeight="1" thickBot="1">
      <c r="A35" s="130"/>
      <c r="B35" s="131"/>
      <c r="C35" s="132"/>
      <c r="D35" s="133"/>
      <c r="E35" s="63"/>
      <c r="F35" s="64"/>
      <c r="G35" s="62">
        <f>IF(MAX(D35:F35)&lt;0,0,MAX(D35:F35))</f>
        <v>0</v>
      </c>
      <c r="H35" s="61"/>
      <c r="I35" s="63"/>
      <c r="J35" s="64"/>
      <c r="K35" s="65">
        <f>IF(MAX(H35:J35)&lt;0,0,MAX(H35:J35))</f>
        <v>0</v>
      </c>
      <c r="L35" s="66">
        <f>SUM(G35,K35)</f>
        <v>0</v>
      </c>
      <c r="M35" s="41">
        <f>IF(ISNUMBER(A35), (IF(175.508&lt; A35,L35, TRUNC(10^(0.75194503*((LOG((A35/175.508)/LOG(10))*(LOG((A35/175.508)/LOG(10)))))),4)*L35)), 0)</f>
        <v>0</v>
      </c>
      <c r="N35" s="42">
        <f>IF(ISNUMBER(A35), (IF(175.508&lt; A35,L35, TRUNC(10^(0.75194503*((LOG((A35/175.508)/LOG(10))*(LOG((A35/175.508)/LOG(10)))))),4)*L35)), 0)</f>
        <v>0</v>
      </c>
      <c r="O35" s="162"/>
      <c r="P35" s="5"/>
      <c r="Q35" s="162"/>
    </row>
    <row r="36" spans="1:17" ht="15.95" customHeight="1" thickTop="1" thickBot="1">
      <c r="A36" s="158" t="s">
        <v>19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46"/>
      <c r="P36" s="5"/>
      <c r="Q36" s="146"/>
    </row>
    <row r="37" spans="1:17" ht="15.95" customHeight="1" thickTop="1">
      <c r="A37" s="222">
        <v>58.5</v>
      </c>
      <c r="B37" s="223" t="s">
        <v>72</v>
      </c>
      <c r="C37" s="224">
        <v>2007</v>
      </c>
      <c r="D37" s="83">
        <v>34</v>
      </c>
      <c r="E37" s="83">
        <v>37</v>
      </c>
      <c r="F37" s="83">
        <v>39</v>
      </c>
      <c r="G37" s="225">
        <f>IF(MAX(D37:F37)&lt;0,0,MAX(D37:F37))</f>
        <v>39</v>
      </c>
      <c r="H37" s="83">
        <v>42</v>
      </c>
      <c r="I37" s="83">
        <v>-46</v>
      </c>
      <c r="J37" s="83">
        <v>46</v>
      </c>
      <c r="K37" s="226">
        <f>IF(MAX(H37:J37)&lt;0,0,MAX(H37:J37))</f>
        <v>46</v>
      </c>
      <c r="L37" s="226">
        <f>SUM(G37,K37)</f>
        <v>85</v>
      </c>
      <c r="M37" s="227">
        <f>IF(ISNUMBER(A37), (IF(175.508&lt; A37,L37, TRUNC(10^(0.75194503*((LOG((A37/175.508)/LOG(10))*(LOG((A37/175.508)/LOG(10)))))),4)*L37)), 0)</f>
        <v>126.0635</v>
      </c>
      <c r="N37" s="228">
        <f>IF(ISNUMBER(A37), (IF(175.508&lt; A37,L37, TRUNC(10^(0.75194503*((LOG((A37/175.508)/LOG(10))*(LOG((A37/175.508)/LOG(10)))))),4)*L37)), 0)</f>
        <v>126.0635</v>
      </c>
      <c r="O37" s="218"/>
      <c r="P37" s="5"/>
      <c r="Q37" s="218"/>
    </row>
    <row r="38" spans="1:17" ht="15.95" customHeight="1">
      <c r="A38" s="229">
        <v>68.099999999999994</v>
      </c>
      <c r="B38" s="44" t="s">
        <v>73</v>
      </c>
      <c r="C38" s="230">
        <v>2007</v>
      </c>
      <c r="D38" s="231">
        <v>-32</v>
      </c>
      <c r="E38" s="232">
        <v>32</v>
      </c>
      <c r="F38" s="232">
        <v>34</v>
      </c>
      <c r="G38" s="233">
        <f>IF(MAX(D38:F38)&lt;0,0,MAX(D38:F38))</f>
        <v>34</v>
      </c>
      <c r="H38" s="232">
        <v>40</v>
      </c>
      <c r="I38" s="232">
        <v>43</v>
      </c>
      <c r="J38" s="232">
        <v>-45</v>
      </c>
      <c r="K38" s="234">
        <f>IF(MAX(H38:J38)&lt;0,0,MAX(H38:J38))</f>
        <v>43</v>
      </c>
      <c r="L38" s="234">
        <f>SUM(G38,K38)</f>
        <v>77</v>
      </c>
      <c r="M38" s="235">
        <f>IF(ISNUMBER(A38), (IF(175.508&lt; A38,L38, TRUNC(10^(0.75194503*((LOG((A38/175.508)/LOG(10))*(LOG((A38/175.508)/LOG(10)))))),4)*L38)), 0)</f>
        <v>103.18</v>
      </c>
      <c r="N38" s="236">
        <f>IF(ISNUMBER(A38), (IF(175.508&lt; A38,L38, TRUNC(10^(0.75194503*((LOG((A38/175.508)/LOG(10))*(LOG((A38/175.508)/LOG(10)))))),4)*L38)), 0)</f>
        <v>103.18</v>
      </c>
      <c r="O38" s="219"/>
      <c r="P38" s="5"/>
      <c r="Q38" s="219"/>
    </row>
    <row r="39" spans="1:17" ht="15.95" customHeight="1">
      <c r="A39" s="237">
        <v>59.8</v>
      </c>
      <c r="B39" s="131" t="s">
        <v>74</v>
      </c>
      <c r="C39" s="238">
        <v>2008</v>
      </c>
      <c r="D39" s="232">
        <v>29</v>
      </c>
      <c r="E39" s="232">
        <v>32</v>
      </c>
      <c r="F39" s="232">
        <v>34</v>
      </c>
      <c r="G39" s="233">
        <f>IF(MAX(D39:F39)&lt;0,0,MAX(D39:F39))</f>
        <v>34</v>
      </c>
      <c r="H39" s="232">
        <v>39</v>
      </c>
      <c r="I39" s="232">
        <v>42</v>
      </c>
      <c r="J39" s="232">
        <v>45</v>
      </c>
      <c r="K39" s="234">
        <f>IF(MAX(H39:J39)&lt;0,0,MAX(H39:J39))</f>
        <v>45</v>
      </c>
      <c r="L39" s="234">
        <f>SUM(G39,K39)</f>
        <v>79</v>
      </c>
      <c r="M39" s="235">
        <f>IF(ISNUMBER(A39), (IF(175.508&lt; A39,L39, TRUNC(10^(0.75194503*((LOG((A39/175.508)/LOG(10))*(LOG((A39/175.508)/LOG(10)))))),4)*L39)), 0)</f>
        <v>115.3479</v>
      </c>
      <c r="N39" s="236">
        <f>IF(ISNUMBER(A39), (IF(175.508&lt; A39,L39, TRUNC(10^(0.75194503*((LOG((A39/175.508)/LOG(10))*(LOG((A39/175.508)/LOG(10)))))),4)*L39)), 0)</f>
        <v>115.3479</v>
      </c>
      <c r="O39" s="219"/>
      <c r="P39" s="5"/>
      <c r="Q39" s="219"/>
    </row>
    <row r="40" spans="1:17" ht="15" customHeight="1">
      <c r="A40" s="237">
        <v>54.5</v>
      </c>
      <c r="B40" s="131" t="s">
        <v>75</v>
      </c>
      <c r="C40" s="238">
        <v>2006</v>
      </c>
      <c r="D40" s="50">
        <v>36</v>
      </c>
      <c r="E40" s="50">
        <v>39</v>
      </c>
      <c r="F40" s="50">
        <v>41</v>
      </c>
      <c r="G40" s="233">
        <f>IF(MAX(D40:F40)&lt;0,0,MAX(D40:F40))</f>
        <v>41</v>
      </c>
      <c r="H40" s="232">
        <v>55</v>
      </c>
      <c r="I40" s="50">
        <v>58</v>
      </c>
      <c r="J40" s="50">
        <v>-62</v>
      </c>
      <c r="K40" s="234">
        <f>IF(MAX(H40:J40)&lt;0,0,MAX(H40:J40))</f>
        <v>58</v>
      </c>
      <c r="L40" s="234">
        <f>SUM(G40,K40)</f>
        <v>99</v>
      </c>
      <c r="M40" s="235">
        <f>IF(ISNUMBER(A40), (IF(175.508&lt; A40,L40, TRUNC(10^(0.75194503*((LOG((A40/175.508)/LOG(10))*(LOG((A40/175.508)/LOG(10)))))),4)*L40)), 0)</f>
        <v>154.73699999999999</v>
      </c>
      <c r="N40" s="236">
        <f>IF(ISNUMBER(A40), (IF(175.508&lt; A40,L40, TRUNC(10^(0.75194503*((LOG((A40/175.508)/LOG(10))*(LOG((A40/175.508)/LOG(10)))))),4)*L40)), 0)</f>
        <v>154.73699999999999</v>
      </c>
      <c r="O40" s="219"/>
      <c r="P40" s="5"/>
      <c r="Q40" s="219"/>
    </row>
    <row r="41" spans="1:17">
      <c r="A41" s="229">
        <v>66.400000000000006</v>
      </c>
      <c r="B41" s="44" t="s">
        <v>76</v>
      </c>
      <c r="C41" s="230">
        <v>2008</v>
      </c>
      <c r="D41" s="231">
        <v>25</v>
      </c>
      <c r="E41" s="232">
        <v>28</v>
      </c>
      <c r="F41" s="232">
        <v>-31</v>
      </c>
      <c r="G41" s="233">
        <f>IF(MAX(D41:F41)&lt;0,0,MAX(D41:F41))</f>
        <v>28</v>
      </c>
      <c r="H41" s="232">
        <v>32</v>
      </c>
      <c r="I41" s="232">
        <v>35</v>
      </c>
      <c r="J41" s="232">
        <v>39</v>
      </c>
      <c r="K41" s="234">
        <f>IF(MAX(H41:J41)&lt;0,0,MAX(H41:J41))</f>
        <v>39</v>
      </c>
      <c r="L41" s="234">
        <f>SUM(G41,K41)</f>
        <v>67</v>
      </c>
      <c r="M41" s="235">
        <f>IF(ISNUMBER(A41), (IF(175.508&lt; A41,L41, TRUNC(10^(0.75194503*((LOG((A41/175.508)/LOG(10))*(LOG((A41/175.508)/LOG(10)))))),4)*L41)), 0)</f>
        <v>91.213799999999992</v>
      </c>
      <c r="N41" s="236">
        <f>IF(ISNUMBER(A41), (IF(175.508&lt; A41,L41, TRUNC(10^(0.75194503*((LOG((A41/175.508)/LOG(10))*(LOG((A41/175.508)/LOG(10)))))),4)*L41)), 0)</f>
        <v>91.213799999999992</v>
      </c>
      <c r="O41" s="219"/>
      <c r="P41" s="5"/>
      <c r="Q41" s="219"/>
    </row>
    <row r="42" spans="1:17">
      <c r="A42" s="237">
        <v>73.2</v>
      </c>
      <c r="B42" s="131" t="s">
        <v>77</v>
      </c>
      <c r="C42" s="238">
        <v>2008</v>
      </c>
      <c r="D42" s="232">
        <v>36</v>
      </c>
      <c r="E42" s="232">
        <v>-38</v>
      </c>
      <c r="F42" s="232">
        <v>38</v>
      </c>
      <c r="G42" s="233">
        <f>IF(MAX(D42:F42)&lt;0,0,MAX(D42:F42))</f>
        <v>38</v>
      </c>
      <c r="H42" s="232">
        <v>-45</v>
      </c>
      <c r="I42" s="232">
        <v>45</v>
      </c>
      <c r="J42" s="232">
        <v>-47</v>
      </c>
      <c r="K42" s="234">
        <f>IF(MAX(H42:J42)&lt;0,0,MAX(H42:J42))</f>
        <v>45</v>
      </c>
      <c r="L42" s="234">
        <f>SUM(G42,K42)</f>
        <v>83</v>
      </c>
      <c r="M42" s="235">
        <f>IF(ISNUMBER(A42), (IF(175.508&lt; A42,L42, TRUNC(10^(0.75194503*((LOG((A42/175.508)/LOG(10))*(LOG((A42/175.508)/LOG(10)))))),4)*L42)), 0)</f>
        <v>106.53880000000001</v>
      </c>
      <c r="N42" s="236">
        <f>IF(ISNUMBER(A42), (IF(175.508&lt; A42,L42, TRUNC(10^(0.75194503*((LOG((A42/175.508)/LOG(10))*(LOG((A42/175.508)/LOG(10)))))),4)*L42)), 0)</f>
        <v>106.53880000000001</v>
      </c>
      <c r="O42" s="219"/>
      <c r="P42" s="5"/>
      <c r="Q42" s="219"/>
    </row>
    <row r="43" spans="1:17" ht="15.75" thickBot="1">
      <c r="A43" s="239">
        <v>42.6</v>
      </c>
      <c r="B43" s="240" t="s">
        <v>78</v>
      </c>
      <c r="C43" s="241">
        <v>2008</v>
      </c>
      <c r="D43" s="63">
        <v>20</v>
      </c>
      <c r="E43" s="63">
        <v>-22</v>
      </c>
      <c r="F43" s="63">
        <v>-22</v>
      </c>
      <c r="G43" s="242">
        <f>IF(MAX(D43:F43)&lt;0,0,MAX(D43:F43))</f>
        <v>20</v>
      </c>
      <c r="H43" s="60">
        <v>26</v>
      </c>
      <c r="I43" s="63">
        <v>27</v>
      </c>
      <c r="J43" s="63">
        <v>-28</v>
      </c>
      <c r="K43" s="243">
        <f>IF(MAX(H43:J43)&lt;0,0,MAX(H43:J43))</f>
        <v>27</v>
      </c>
      <c r="L43" s="243">
        <f>SUM(G43,K43)</f>
        <v>47</v>
      </c>
      <c r="M43" s="244">
        <f>IF(ISNUMBER(A43), (IF(175.508&lt; A43,L43, TRUNC(10^(0.75194503*((LOG((A43/175.508)/LOG(10))*(LOG((A43/175.508)/LOG(10)))))),4)*L43)), 0)</f>
        <v>90.44680000000001</v>
      </c>
      <c r="N43" s="245">
        <f>IF(ISNUMBER(A43), (IF(175.508&lt; A43,L43, TRUNC(10^(0.75194503*((LOG((A43/175.508)/LOG(10))*(LOG((A43/175.508)/LOG(10)))))),4)*L43)), 0)</f>
        <v>90.44680000000001</v>
      </c>
      <c r="O43" s="162"/>
      <c r="P43" s="5"/>
      <c r="Q43" s="162"/>
    </row>
    <row r="44" spans="1:17" ht="15.75" thickTop="1"/>
  </sheetData>
  <mergeCells count="31">
    <mergeCell ref="L4:L5"/>
    <mergeCell ref="M4:M5"/>
    <mergeCell ref="O37:O43"/>
    <mergeCell ref="Q37:Q43"/>
    <mergeCell ref="A31:N31"/>
    <mergeCell ref="A21:N21"/>
    <mergeCell ref="O22:O25"/>
    <mergeCell ref="Q22:Q25"/>
    <mergeCell ref="A26:N26"/>
    <mergeCell ref="O27:O30"/>
    <mergeCell ref="Q27:Q30"/>
    <mergeCell ref="A36:N36"/>
    <mergeCell ref="O32:O35"/>
    <mergeCell ref="Q32:Q35"/>
    <mergeCell ref="O12:O15"/>
    <mergeCell ref="Q12:Q15"/>
    <mergeCell ref="A16:N16"/>
    <mergeCell ref="O17:O20"/>
    <mergeCell ref="Q17:Q20"/>
    <mergeCell ref="Q4:Q5"/>
    <mergeCell ref="A6:N6"/>
    <mergeCell ref="O7:O10"/>
    <mergeCell ref="Q7:Q10"/>
    <mergeCell ref="A11:N11"/>
    <mergeCell ref="A1:O1"/>
    <mergeCell ref="A2:B2"/>
    <mergeCell ref="C2:J2"/>
    <mergeCell ref="K2:O2"/>
    <mergeCell ref="D4:G4"/>
    <mergeCell ref="H4:K4"/>
    <mergeCell ref="O4:O5"/>
  </mergeCells>
  <conditionalFormatting sqref="H7:I7 D9 D7:F8 F9 H8:J10 D10:F10 H18:J21 H17:I17 H12:J16 H22:I22 H23:J30 D12:F30 H32:J43 D32:F43">
    <cfRule type="cellIs" dxfId="1" priority="62" operator="lessThan">
      <formula>0</formula>
    </cfRule>
    <cfRule type="cellIs" dxfId="0" priority="63" operator="lessThan">
      <formula>0</formula>
    </cfRule>
  </conditionalFormatting>
  <pageMargins left="0.70866141732283472" right="0.70866141732283472" top="0.78740157480314965" bottom="0.78740157480314965" header="0.51181102362204722" footer="0.51181102362204722"/>
  <pageSetup paperSize="9" firstPageNumber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Mladší žáci</vt:lpstr>
      <vt:lpstr>Starší žáci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uzivatel</cp:lastModifiedBy>
  <cp:revision>3</cp:revision>
  <cp:lastPrinted>2021-07-06T13:46:56Z</cp:lastPrinted>
  <dcterms:created xsi:type="dcterms:W3CDTF">2006-10-17T13:37:20Z</dcterms:created>
  <dcterms:modified xsi:type="dcterms:W3CDTF">2021-07-06T14:40:31Z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