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tabRatio="500" activeTab="1"/>
  </bookViews>
  <sheets>
    <sheet name="Mladší žáci" sheetId="2" r:id="rId1"/>
    <sheet name="Starší žáci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/>
  <c r="L11"/>
  <c r="H11"/>
  <c r="C11"/>
  <c r="D11" i="2"/>
  <c r="D26"/>
  <c r="T16"/>
  <c r="P16"/>
  <c r="L16"/>
  <c r="H16"/>
  <c r="D16"/>
  <c r="T21"/>
  <c r="P21"/>
  <c r="L21"/>
  <c r="H21"/>
  <c r="D21"/>
  <c r="M11" i="3" l="1"/>
  <c r="N11" s="1"/>
  <c r="U16" i="2"/>
  <c r="V16" s="1"/>
  <c r="U21"/>
  <c r="V21" s="1"/>
  <c r="L28" i="3"/>
  <c r="H28"/>
  <c r="L25"/>
  <c r="L26"/>
  <c r="L27"/>
  <c r="L23"/>
  <c r="L19"/>
  <c r="L18"/>
  <c r="L14"/>
  <c r="L15"/>
  <c r="L13"/>
  <c r="L9"/>
  <c r="L10"/>
  <c r="L8"/>
  <c r="H25"/>
  <c r="H26"/>
  <c r="M26" s="1"/>
  <c r="H27"/>
  <c r="M27" s="1"/>
  <c r="H23"/>
  <c r="H19"/>
  <c r="M19" s="1"/>
  <c r="H18"/>
  <c r="M18" s="1"/>
  <c r="H14"/>
  <c r="M14" s="1"/>
  <c r="H15"/>
  <c r="M15" s="1"/>
  <c r="H13"/>
  <c r="M13" s="1"/>
  <c r="H9"/>
  <c r="M9" s="1"/>
  <c r="H10"/>
  <c r="M10" s="1"/>
  <c r="H8"/>
  <c r="C25"/>
  <c r="N25" s="1"/>
  <c r="C26"/>
  <c r="C27"/>
  <c r="C23"/>
  <c r="C19"/>
  <c r="C18"/>
  <c r="C14"/>
  <c r="C15"/>
  <c r="C13"/>
  <c r="C9"/>
  <c r="C10"/>
  <c r="C8"/>
  <c r="T8" i="2"/>
  <c r="T9"/>
  <c r="T10"/>
  <c r="T13"/>
  <c r="T14"/>
  <c r="T15"/>
  <c r="T18"/>
  <c r="T19"/>
  <c r="T20"/>
  <c r="T23"/>
  <c r="P8"/>
  <c r="P9"/>
  <c r="P10"/>
  <c r="U10" s="1"/>
  <c r="P13"/>
  <c r="U13" s="1"/>
  <c r="P14"/>
  <c r="P15"/>
  <c r="P18"/>
  <c r="U18" s="1"/>
  <c r="P19"/>
  <c r="P20"/>
  <c r="P23"/>
  <c r="L8"/>
  <c r="L9"/>
  <c r="L10"/>
  <c r="L13"/>
  <c r="L14"/>
  <c r="L15"/>
  <c r="L18"/>
  <c r="L19"/>
  <c r="L20"/>
  <c r="H8"/>
  <c r="H9"/>
  <c r="H10"/>
  <c r="H13"/>
  <c r="H14"/>
  <c r="H15"/>
  <c r="H18"/>
  <c r="H19"/>
  <c r="H20"/>
  <c r="L23"/>
  <c r="H24"/>
  <c r="D28"/>
  <c r="D24"/>
  <c r="D25"/>
  <c r="D23"/>
  <c r="D18"/>
  <c r="D19"/>
  <c r="D20"/>
  <c r="D15"/>
  <c r="D14"/>
  <c r="D13"/>
  <c r="D9"/>
  <c r="D10"/>
  <c r="D8"/>
  <c r="U15"/>
  <c r="U9"/>
  <c r="L29"/>
  <c r="L28"/>
  <c r="L24"/>
  <c r="L25"/>
  <c r="L26"/>
  <c r="L11"/>
  <c r="H29"/>
  <c r="H28"/>
  <c r="H25"/>
  <c r="H26"/>
  <c r="H11"/>
  <c r="H21" i="3"/>
  <c r="M21" s="1"/>
  <c r="L20"/>
  <c r="H20"/>
  <c r="L16"/>
  <c r="H16"/>
  <c r="T29" i="2"/>
  <c r="P29"/>
  <c r="T28"/>
  <c r="P28"/>
  <c r="T26"/>
  <c r="P26"/>
  <c r="T25"/>
  <c r="P25"/>
  <c r="T24"/>
  <c r="P24"/>
  <c r="T11"/>
  <c r="P11"/>
  <c r="V9" l="1"/>
  <c r="W13"/>
  <c r="W16"/>
  <c r="X16" s="1"/>
  <c r="U11"/>
  <c r="W11" s="1"/>
  <c r="U25"/>
  <c r="V25" s="1"/>
  <c r="U26"/>
  <c r="W26" s="1"/>
  <c r="U28"/>
  <c r="W28" s="1"/>
  <c r="X28" s="1"/>
  <c r="W9"/>
  <c r="V15"/>
  <c r="U14"/>
  <c r="V14" s="1"/>
  <c r="U8"/>
  <c r="W8" s="1"/>
  <c r="W21"/>
  <c r="X21" s="1"/>
  <c r="U20"/>
  <c r="W20" s="1"/>
  <c r="U29"/>
  <c r="W29" s="1"/>
  <c r="U24"/>
  <c r="W24" s="1"/>
  <c r="X24" s="1"/>
  <c r="U23"/>
  <c r="V23" s="1"/>
  <c r="M20" i="3"/>
  <c r="N20" s="1"/>
  <c r="M28"/>
  <c r="N28" s="1"/>
  <c r="M16"/>
  <c r="M8"/>
  <c r="N8" s="1"/>
  <c r="X11" i="2"/>
  <c r="V24"/>
  <c r="X20"/>
  <c r="W15"/>
  <c r="X15" s="1"/>
  <c r="M23" i="3"/>
  <c r="V20" i="2"/>
  <c r="V8"/>
  <c r="X9"/>
  <c r="V13"/>
  <c r="U19"/>
  <c r="W19" s="1"/>
  <c r="X19" s="1"/>
  <c r="N14" i="3"/>
  <c r="X26" i="2"/>
  <c r="N21" i="3"/>
  <c r="N18"/>
  <c r="N10"/>
  <c r="N27"/>
  <c r="W14" i="2"/>
  <c r="X14" s="1"/>
  <c r="N19" i="3"/>
  <c r="V19" i="2"/>
  <c r="N13" i="3"/>
  <c r="W10" i="2"/>
  <c r="X10" s="1"/>
  <c r="V10"/>
  <c r="N16" i="3"/>
  <c r="W18" i="2"/>
  <c r="X18" s="1"/>
  <c r="V18"/>
  <c r="N9" i="3"/>
  <c r="N26"/>
  <c r="V28" i="2"/>
  <c r="N15" i="3"/>
  <c r="X8" i="2"/>
  <c r="X13"/>
  <c r="Y12" s="1"/>
  <c r="O7" i="3" l="1"/>
  <c r="W25" i="2"/>
  <c r="X25" s="1"/>
  <c r="X29"/>
  <c r="Y17"/>
  <c r="W23"/>
  <c r="X23" s="1"/>
  <c r="N23" i="3"/>
  <c r="Y7" i="2"/>
  <c r="O12" i="3"/>
  <c r="Y22" i="2" l="1"/>
  <c r="Z17" s="1"/>
  <c r="P12" i="3"/>
  <c r="P22"/>
  <c r="P7"/>
  <c r="P17"/>
  <c r="Z22" i="2" l="1"/>
  <c r="Z7"/>
  <c r="Z12"/>
</calcChain>
</file>

<file path=xl/sharedStrings.xml><?xml version="1.0" encoding="utf-8"?>
<sst xmlns="http://schemas.openxmlformats.org/spreadsheetml/2006/main" count="105" uniqueCount="79">
  <si>
    <t>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</si>
  <si>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</si>
  <si>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</si>
  <si>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</si>
  <si>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</si>
  <si>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</si>
  <si>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</si>
  <si>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</si>
  <si>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</si>
  <si>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</si>
  <si>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</si>
  <si>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Pořadí</t>
  </si>
  <si>
    <t>hm.</t>
  </si>
  <si>
    <t>nar.</t>
  </si>
  <si>
    <t>I.</t>
  </si>
  <si>
    <t>II.</t>
  </si>
  <si>
    <t>III.</t>
  </si>
  <si>
    <t>Zap.</t>
  </si>
  <si>
    <t>body</t>
  </si>
  <si>
    <t>Rozhodčí:</t>
  </si>
  <si>
    <t xml:space="preserve">    Český svaz vzpírání</t>
  </si>
  <si>
    <t>ROZHODČÍ:</t>
  </si>
  <si>
    <t>Čuřík Eliáš</t>
  </si>
  <si>
    <t>Keprt Kryštof</t>
  </si>
  <si>
    <t>Písařík Michal</t>
  </si>
  <si>
    <t>Vzpírání Haná</t>
  </si>
  <si>
    <t>Trbušek Marek</t>
  </si>
  <si>
    <t>Vrbová Kateřina</t>
  </si>
  <si>
    <t>Vzpírání Boskovice</t>
  </si>
  <si>
    <t>TJ S. Nový Hrozenkov</t>
  </si>
  <si>
    <t>Balajka Adam</t>
  </si>
  <si>
    <t>Hurta Jaromír</t>
  </si>
  <si>
    <t>Šulák Jan</t>
  </si>
  <si>
    <t>Jura Viktor</t>
  </si>
  <si>
    <t>Hartl Jan</t>
  </si>
  <si>
    <t>Mikula Václav</t>
  </si>
  <si>
    <t>Žalmánek Petr</t>
  </si>
  <si>
    <t>Ježíková Alexandra</t>
  </si>
  <si>
    <t>2. kolo ligy mladších žáků - Boskovice, 4.9.2021</t>
  </si>
  <si>
    <t>Místo konání: Boskovice</t>
  </si>
  <si>
    <t>Termín:  4. 9 .2021</t>
  </si>
  <si>
    <t>2. kolo ligy starších žáků - Boskovice, 4.9.2021.</t>
  </si>
  <si>
    <t>Špidlík,Liška,Sekanina,Doležel,Vybíral,Stuchlík</t>
  </si>
  <si>
    <t>Koef.</t>
  </si>
  <si>
    <t>Čtyřboj</t>
  </si>
  <si>
    <t>Navrátil  Radek</t>
  </si>
  <si>
    <t>Skopal  Tadeáš</t>
  </si>
  <si>
    <t>Kužílek</t>
  </si>
  <si>
    <t>4.</t>
  </si>
  <si>
    <t>1.</t>
  </si>
  <si>
    <t xml:space="preserve">VR+SK, </t>
  </si>
  <si>
    <t xml:space="preserve">   TR.</t>
  </si>
  <si>
    <r>
      <t xml:space="preserve">Špidlík,   </t>
    </r>
    <r>
      <rPr>
        <b/>
        <sz val="11"/>
        <color rgb="FFFF0000"/>
        <rFont val="Calibri"/>
        <family val="2"/>
        <charset val="238"/>
      </rPr>
      <t>Liška,</t>
    </r>
    <r>
      <rPr>
        <b/>
        <sz val="11"/>
        <color rgb="FF000000"/>
        <rFont val="Calibri"/>
        <family val="2"/>
        <charset val="238"/>
      </rPr>
      <t xml:space="preserve">   Doležel,       Sekanina,    Stuchlík,         Vybíral,          Kužílek</t>
    </r>
  </si>
  <si>
    <t>Brida Kryštof</t>
  </si>
  <si>
    <t>Sára Matouš</t>
  </si>
  <si>
    <t>Poř.</t>
  </si>
  <si>
    <t>Kaksa Jaromír</t>
  </si>
  <si>
    <t>Buzková Monika</t>
  </si>
  <si>
    <t>Mareček Petr</t>
  </si>
  <si>
    <t>Janíček Pavel</t>
  </si>
  <si>
    <t>Brida Ondřej</t>
  </si>
  <si>
    <t>Navrátil Vojtěch</t>
  </si>
  <si>
    <t>Lepka Štěpán</t>
  </si>
  <si>
    <t xml:space="preserve">   Zápis</t>
  </si>
  <si>
    <t>Liška</t>
  </si>
  <si>
    <t>Kaksová Kateřina</t>
  </si>
  <si>
    <t>Sekanina</t>
  </si>
  <si>
    <t>Vybíral</t>
  </si>
  <si>
    <t>Stuchlík</t>
  </si>
  <si>
    <t>Doležel</t>
  </si>
  <si>
    <t>Šarmanová Simona</t>
  </si>
  <si>
    <t>Navrátilová Petra</t>
  </si>
  <si>
    <t>TJ Sokol JS Zlín-5</t>
  </si>
  <si>
    <t>Vzpírání Haná - mimo soutěž</t>
  </si>
  <si>
    <t>Vzpírání Boskovice - mimo soutěž</t>
  </si>
  <si>
    <t>Sokol JS Zlín 5 - mimo soutěž</t>
  </si>
  <si>
    <t>Vzpírání Haná-mimo soutěž</t>
  </si>
  <si>
    <t>2.</t>
  </si>
  <si>
    <t>3.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</si>
</sst>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8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FFFFCC"/>
      </patternFill>
    </fill>
  </fills>
  <borders count="7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9" fillId="2" borderId="17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166" fontId="1" fillId="0" borderId="42" xfId="0" applyNumberFormat="1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6" fontId="1" fillId="0" borderId="4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6" fontId="10" fillId="3" borderId="18" xfId="0" applyNumberFormat="1" applyFont="1" applyFill="1" applyBorder="1" applyAlignment="1">
      <alignment horizontal="center" vertical="center"/>
    </xf>
    <xf numFmtId="166" fontId="10" fillId="3" borderId="19" xfId="0" applyNumberFormat="1" applyFont="1" applyFill="1" applyBorder="1" applyAlignment="1">
      <alignment horizontal="center" vertical="center"/>
    </xf>
    <xf numFmtId="166" fontId="10" fillId="3" borderId="21" xfId="0" applyNumberFormat="1" applyFont="1" applyFill="1" applyBorder="1" applyAlignment="1">
      <alignment horizontal="center" vertical="center"/>
    </xf>
    <xf numFmtId="166" fontId="8" fillId="0" borderId="24" xfId="0" applyNumberFormat="1" applyFont="1" applyBorder="1" applyAlignment="1">
      <alignment horizontal="center" vertical="center"/>
    </xf>
    <xf numFmtId="166" fontId="10" fillId="0" borderId="21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65" fontId="10" fillId="0" borderId="44" xfId="0" applyNumberFormat="1" applyFont="1" applyBorder="1" applyAlignment="1">
      <alignment horizontal="right" vertical="center"/>
    </xf>
    <xf numFmtId="165" fontId="8" fillId="0" borderId="44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1" fillId="0" borderId="34" xfId="0" applyNumberFormat="1" applyFont="1" applyBorder="1" applyAlignment="1">
      <alignment horizontal="center" vertical="center"/>
    </xf>
    <xf numFmtId="166" fontId="10" fillId="3" borderId="23" xfId="0" applyNumberFormat="1" applyFont="1" applyFill="1" applyBorder="1" applyAlignment="1">
      <alignment horizontal="center" vertical="center"/>
    </xf>
    <xf numFmtId="166" fontId="10" fillId="3" borderId="26" xfId="0" applyNumberFormat="1" applyFont="1" applyFill="1" applyBorder="1" applyAlignment="1">
      <alignment horizontal="center" vertical="center"/>
    </xf>
    <xf numFmtId="166" fontId="10" fillId="3" borderId="28" xfId="0" applyNumberFormat="1" applyFont="1" applyFill="1" applyBorder="1" applyAlignment="1">
      <alignment horizontal="center" vertical="center"/>
    </xf>
    <xf numFmtId="166" fontId="10" fillId="0" borderId="28" xfId="0" applyNumberFormat="1" applyFont="1" applyBorder="1" applyAlignment="1">
      <alignment horizontal="center" vertical="center"/>
    </xf>
    <xf numFmtId="166" fontId="1" fillId="3" borderId="26" xfId="0" applyNumberFormat="1" applyFont="1" applyFill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3" borderId="28" xfId="0" applyNumberFormat="1" applyFont="1" applyFill="1" applyBorder="1" applyAlignment="1">
      <alignment horizontal="center" vertical="center"/>
    </xf>
    <xf numFmtId="2" fontId="10" fillId="0" borderId="46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66" fontId="10" fillId="0" borderId="48" xfId="0" applyNumberFormat="1" applyFont="1" applyBorder="1" applyAlignment="1">
      <alignment horizontal="center" vertical="center"/>
    </xf>
    <xf numFmtId="166" fontId="10" fillId="0" borderId="49" xfId="0" applyNumberFormat="1" applyFont="1" applyBorder="1" applyAlignment="1">
      <alignment horizontal="center" vertical="center"/>
    </xf>
    <xf numFmtId="166" fontId="10" fillId="0" borderId="50" xfId="0" applyNumberFormat="1" applyFont="1" applyBorder="1" applyAlignment="1">
      <alignment horizontal="center" vertical="center"/>
    </xf>
    <xf numFmtId="166" fontId="8" fillId="0" borderId="35" xfId="0" applyNumberFormat="1" applyFont="1" applyBorder="1" applyAlignment="1">
      <alignment horizontal="center" vertical="center"/>
    </xf>
    <xf numFmtId="166" fontId="10" fillId="3" borderId="49" xfId="0" applyNumberFormat="1" applyFont="1" applyFill="1" applyBorder="1" applyAlignment="1">
      <alignment horizontal="center" vertical="center"/>
    </xf>
    <xf numFmtId="166" fontId="10" fillId="3" borderId="50" xfId="0" applyNumberFormat="1" applyFont="1" applyFill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1" fontId="8" fillId="0" borderId="5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2" fontId="10" fillId="0" borderId="52" xfId="0" applyNumberFormat="1" applyFont="1" applyBorder="1" applyAlignment="1">
      <alignment horizontal="center" vertical="center"/>
    </xf>
    <xf numFmtId="0" fontId="10" fillId="0" borderId="19" xfId="1" applyFont="1" applyBorder="1" applyAlignment="1">
      <alignment horizontal="left" vertical="center"/>
    </xf>
    <xf numFmtId="0" fontId="10" fillId="0" borderId="24" xfId="1" applyFont="1" applyBorder="1" applyAlignment="1">
      <alignment horizontal="center" vertical="center"/>
    </xf>
    <xf numFmtId="165" fontId="0" fillId="0" borderId="0" xfId="0" applyNumberFormat="1"/>
    <xf numFmtId="0" fontId="10" fillId="0" borderId="53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166" fontId="10" fillId="0" borderId="52" xfId="0" applyNumberFormat="1" applyFont="1" applyBorder="1" applyAlignment="1">
      <alignment horizontal="center" vertical="center"/>
    </xf>
    <xf numFmtId="166" fontId="10" fillId="0" borderId="55" xfId="0" applyNumberFormat="1" applyFont="1" applyBorder="1" applyAlignment="1">
      <alignment horizontal="center" vertical="center"/>
    </xf>
    <xf numFmtId="166" fontId="8" fillId="0" borderId="56" xfId="0" applyNumberFormat="1" applyFont="1" applyBorder="1" applyAlignment="1">
      <alignment horizontal="center" vertical="center"/>
    </xf>
    <xf numFmtId="166" fontId="10" fillId="0" borderId="53" xfId="0" applyNumberFormat="1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center" vertical="center"/>
    </xf>
    <xf numFmtId="166" fontId="10" fillId="3" borderId="58" xfId="0" applyNumberFormat="1" applyFont="1" applyFill="1" applyBorder="1" applyAlignment="1">
      <alignment horizontal="center" vertical="center"/>
    </xf>
    <xf numFmtId="1" fontId="8" fillId="0" borderId="59" xfId="0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166" fontId="10" fillId="3" borderId="48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166" fontId="10" fillId="0" borderId="5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11" fillId="4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0" borderId="0" xfId="0" applyFont="1"/>
    <xf numFmtId="0" fontId="5" fillId="0" borderId="1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166" fontId="10" fillId="6" borderId="23" xfId="0" applyNumberFormat="1" applyFont="1" applyFill="1" applyBorder="1" applyAlignment="1">
      <alignment horizontal="center" vertical="center"/>
    </xf>
    <xf numFmtId="166" fontId="10" fillId="6" borderId="28" xfId="0" applyNumberFormat="1" applyFont="1" applyFill="1" applyBorder="1" applyAlignment="1">
      <alignment horizontal="center" vertical="center"/>
    </xf>
    <xf numFmtId="166" fontId="1" fillId="6" borderId="26" xfId="0" applyNumberFormat="1" applyFont="1" applyFill="1" applyBorder="1" applyAlignment="1">
      <alignment horizontal="center" vertical="center"/>
    </xf>
    <xf numFmtId="166" fontId="10" fillId="7" borderId="48" xfId="0" applyNumberFormat="1" applyFont="1" applyFill="1" applyBorder="1" applyAlignment="1">
      <alignment horizontal="center" vertical="center"/>
    </xf>
    <xf numFmtId="166" fontId="10" fillId="7" borderId="28" xfId="0" applyNumberFormat="1" applyFont="1" applyFill="1" applyBorder="1" applyAlignment="1">
      <alignment horizontal="center" vertical="center"/>
    </xf>
    <xf numFmtId="166" fontId="1" fillId="0" borderId="18" xfId="0" applyNumberFormat="1" applyFont="1" applyFill="1" applyBorder="1" applyAlignment="1">
      <alignment horizontal="center" vertical="center"/>
    </xf>
    <xf numFmtId="166" fontId="1" fillId="0" borderId="19" xfId="0" applyNumberFormat="1" applyFont="1" applyFill="1" applyBorder="1" applyAlignment="1">
      <alignment horizontal="center" vertical="center"/>
    </xf>
    <xf numFmtId="166" fontId="1" fillId="0" borderId="2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5" fontId="9" fillId="8" borderId="17" xfId="0" applyNumberFormat="1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165" fontId="9" fillId="8" borderId="17" xfId="0" applyNumberFormat="1" applyFont="1" applyFill="1" applyBorder="1" applyAlignment="1">
      <alignment horizontal="center" vertical="center"/>
    </xf>
    <xf numFmtId="2" fontId="10" fillId="9" borderId="46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10" borderId="0" xfId="0" applyFill="1"/>
    <xf numFmtId="2" fontId="10" fillId="10" borderId="52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1" fontId="8" fillId="0" borderId="44" xfId="0" applyNumberFormat="1" applyFont="1" applyBorder="1" applyAlignment="1">
      <alignment horizontal="center" vertical="center"/>
    </xf>
    <xf numFmtId="1" fontId="8" fillId="0" borderId="66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6" fontId="10" fillId="11" borderId="18" xfId="0" applyNumberFormat="1" applyFont="1" applyFill="1" applyBorder="1" applyAlignment="1">
      <alignment horizontal="center" vertical="center"/>
    </xf>
    <xf numFmtId="166" fontId="10" fillId="11" borderId="19" xfId="0" applyNumberFormat="1" applyFont="1" applyFill="1" applyBorder="1" applyAlignment="1">
      <alignment horizontal="center" vertical="center"/>
    </xf>
    <xf numFmtId="166" fontId="10" fillId="11" borderId="21" xfId="0" applyNumberFormat="1" applyFont="1" applyFill="1" applyBorder="1" applyAlignment="1">
      <alignment horizontal="center" vertical="center"/>
    </xf>
    <xf numFmtId="166" fontId="10" fillId="11" borderId="23" xfId="0" applyNumberFormat="1" applyFont="1" applyFill="1" applyBorder="1" applyAlignment="1">
      <alignment horizontal="center" vertical="center"/>
    </xf>
    <xf numFmtId="166" fontId="10" fillId="5" borderId="26" xfId="0" applyNumberFormat="1" applyFont="1" applyFill="1" applyBorder="1" applyAlignment="1">
      <alignment horizontal="center" vertical="center"/>
    </xf>
    <xf numFmtId="166" fontId="10" fillId="11" borderId="28" xfId="0" applyNumberFormat="1" applyFont="1" applyFill="1" applyBorder="1" applyAlignment="1">
      <alignment horizontal="center" vertical="center"/>
    </xf>
    <xf numFmtId="166" fontId="1" fillId="11" borderId="26" xfId="0" applyNumberFormat="1" applyFont="1" applyFill="1" applyBorder="1" applyAlignment="1">
      <alignment horizontal="center" vertical="center"/>
    </xf>
    <xf numFmtId="166" fontId="10" fillId="11" borderId="26" xfId="0" applyNumberFormat="1" applyFont="1" applyFill="1" applyBorder="1" applyAlignment="1">
      <alignment horizontal="center" vertical="center"/>
    </xf>
    <xf numFmtId="166" fontId="10" fillId="5" borderId="21" xfId="0" applyNumberFormat="1" applyFont="1" applyFill="1" applyBorder="1" applyAlignment="1">
      <alignment horizontal="center" vertical="center"/>
    </xf>
    <xf numFmtId="166" fontId="1" fillId="11" borderId="0" xfId="0" applyNumberFormat="1" applyFont="1" applyFill="1" applyBorder="1" applyAlignment="1">
      <alignment horizontal="center" vertical="center"/>
    </xf>
    <xf numFmtId="166" fontId="10" fillId="5" borderId="28" xfId="0" applyNumberFormat="1" applyFont="1" applyFill="1" applyBorder="1" applyAlignment="1">
      <alignment horizontal="center" vertical="center"/>
    </xf>
    <xf numFmtId="166" fontId="1" fillId="5" borderId="28" xfId="0" applyNumberFormat="1" applyFont="1" applyFill="1" applyBorder="1" applyAlignment="1">
      <alignment horizontal="center" vertical="center"/>
    </xf>
    <xf numFmtId="166" fontId="1" fillId="11" borderId="28" xfId="0" applyNumberFormat="1" applyFont="1" applyFill="1" applyBorder="1" applyAlignment="1">
      <alignment horizontal="center" vertical="center"/>
    </xf>
    <xf numFmtId="0" fontId="0" fillId="5" borderId="0" xfId="0" applyFill="1"/>
    <xf numFmtId="0" fontId="16" fillId="0" borderId="0" xfId="0" applyFont="1"/>
    <xf numFmtId="0" fontId="11" fillId="0" borderId="0" xfId="0" applyFont="1" applyAlignment="1">
      <alignment vertical="center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2" fontId="14" fillId="4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" fillId="5" borderId="30" xfId="0" applyFont="1" applyFill="1" applyBorder="1" applyAlignment="1">
      <alignment horizontal="left" vertical="center"/>
    </xf>
    <xf numFmtId="0" fontId="10" fillId="5" borderId="68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166" fontId="1" fillId="5" borderId="46" xfId="0" applyNumberFormat="1" applyFont="1" applyFill="1" applyBorder="1" applyAlignment="1">
      <alignment horizontal="center" vertical="center"/>
    </xf>
    <xf numFmtId="166" fontId="1" fillId="5" borderId="49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66" fontId="1" fillId="5" borderId="57" xfId="0" applyNumberFormat="1" applyFont="1" applyFill="1" applyBorder="1" applyAlignment="1">
      <alignment horizontal="center" vertical="center"/>
    </xf>
    <xf numFmtId="1" fontId="10" fillId="11" borderId="46" xfId="1" applyNumberFormat="1" applyFont="1" applyFill="1" applyBorder="1" applyAlignment="1">
      <alignment horizontal="center" vertical="center"/>
    </xf>
    <xf numFmtId="1" fontId="10" fillId="11" borderId="49" xfId="1" applyNumberFormat="1" applyFont="1" applyFill="1" applyBorder="1" applyAlignment="1">
      <alignment horizontal="center" vertical="center"/>
    </xf>
    <xf numFmtId="166" fontId="8" fillId="5" borderId="35" xfId="0" applyNumberFormat="1" applyFont="1" applyFill="1" applyBorder="1" applyAlignment="1">
      <alignment horizontal="center" vertical="center"/>
    </xf>
    <xf numFmtId="1" fontId="8" fillId="5" borderId="35" xfId="0" applyNumberFormat="1" applyFont="1" applyFill="1" applyBorder="1" applyAlignment="1">
      <alignment horizontal="center" vertical="center"/>
    </xf>
    <xf numFmtId="1" fontId="8" fillId="5" borderId="51" xfId="0" applyNumberFormat="1" applyFont="1" applyFill="1" applyBorder="1" applyAlignment="1">
      <alignment horizontal="center" vertical="center"/>
    </xf>
    <xf numFmtId="1" fontId="8" fillId="5" borderId="69" xfId="0" applyNumberFormat="1" applyFont="1" applyFill="1" applyBorder="1" applyAlignment="1">
      <alignment horizontal="center" vertical="center"/>
    </xf>
    <xf numFmtId="165" fontId="10" fillId="5" borderId="69" xfId="0" applyNumberFormat="1" applyFont="1" applyFill="1" applyBorder="1" applyAlignment="1">
      <alignment horizontal="right" vertical="center"/>
    </xf>
    <xf numFmtId="165" fontId="8" fillId="5" borderId="7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47" xfId="0" applyFont="1" applyBorder="1" applyAlignment="1">
      <alignment horizontal="center"/>
    </xf>
    <xf numFmtId="165" fontId="8" fillId="0" borderId="69" xfId="0" applyNumberFormat="1" applyFont="1" applyBorder="1" applyAlignment="1">
      <alignment horizontal="right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67" xfId="0" applyNumberFormat="1" applyFont="1" applyBorder="1" applyAlignment="1">
      <alignment horizontal="center" vertical="center"/>
    </xf>
    <xf numFmtId="2" fontId="10" fillId="5" borderId="18" xfId="0" applyNumberFormat="1" applyFont="1" applyFill="1" applyBorder="1" applyAlignment="1">
      <alignment horizontal="center" vertical="center"/>
    </xf>
    <xf numFmtId="2" fontId="10" fillId="5" borderId="23" xfId="0" applyNumberFormat="1" applyFont="1" applyFill="1" applyBorder="1" applyAlignment="1">
      <alignment horizontal="center" vertical="center"/>
    </xf>
    <xf numFmtId="2" fontId="10" fillId="5" borderId="46" xfId="0" applyNumberFormat="1" applyFont="1" applyFill="1" applyBorder="1" applyAlignment="1">
      <alignment horizontal="center" vertical="center"/>
    </xf>
    <xf numFmtId="2" fontId="10" fillId="5" borderId="52" xfId="0" applyNumberFormat="1" applyFont="1" applyFill="1" applyBorder="1" applyAlignment="1">
      <alignment horizontal="center" vertical="center"/>
    </xf>
    <xf numFmtId="2" fontId="10" fillId="5" borderId="2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166" fontId="10" fillId="0" borderId="18" xfId="0" applyNumberFormat="1" applyFont="1" applyFill="1" applyBorder="1" applyAlignment="1">
      <alignment horizontal="center" vertical="center"/>
    </xf>
    <xf numFmtId="166" fontId="10" fillId="0" borderId="21" xfId="0" applyNumberFormat="1" applyFont="1" applyFill="1" applyBorder="1" applyAlignment="1">
      <alignment horizontal="center" vertical="center"/>
    </xf>
    <xf numFmtId="166" fontId="8" fillId="0" borderId="24" xfId="0" applyNumberFormat="1" applyFont="1" applyFill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 vertical="center"/>
    </xf>
    <xf numFmtId="166" fontId="10" fillId="0" borderId="26" xfId="0" applyNumberFormat="1" applyFont="1" applyFill="1" applyBorder="1" applyAlignment="1">
      <alignment horizontal="center" vertical="center"/>
    </xf>
    <xf numFmtId="166" fontId="10" fillId="0" borderId="28" xfId="0" applyNumberFormat="1" applyFont="1" applyFill="1" applyBorder="1" applyAlignment="1">
      <alignment horizontal="center" vertical="center"/>
    </xf>
    <xf numFmtId="166" fontId="1" fillId="0" borderId="26" xfId="0" applyNumberFormat="1" applyFont="1" applyFill="1" applyBorder="1" applyAlignment="1">
      <alignment horizontal="center" vertical="center"/>
    </xf>
    <xf numFmtId="166" fontId="1" fillId="0" borderId="28" xfId="0" applyNumberFormat="1" applyFont="1" applyFill="1" applyBorder="1" applyAlignment="1">
      <alignment horizontal="center" vertical="center"/>
    </xf>
    <xf numFmtId="166" fontId="10" fillId="0" borderId="48" xfId="0" applyNumberFormat="1" applyFont="1" applyFill="1" applyBorder="1" applyAlignment="1">
      <alignment horizontal="center" vertical="center"/>
    </xf>
    <xf numFmtId="166" fontId="10" fillId="0" borderId="49" xfId="0" applyNumberFormat="1" applyFont="1" applyFill="1" applyBorder="1" applyAlignment="1">
      <alignment horizontal="center" vertical="center"/>
    </xf>
    <xf numFmtId="166" fontId="10" fillId="0" borderId="50" xfId="0" applyNumberFormat="1" applyFont="1" applyFill="1" applyBorder="1" applyAlignment="1">
      <alignment horizontal="center" vertical="center"/>
    </xf>
    <xf numFmtId="2" fontId="10" fillId="0" borderId="71" xfId="0" applyNumberFormat="1" applyFont="1" applyBorder="1" applyAlignment="1">
      <alignment horizontal="right"/>
    </xf>
    <xf numFmtId="2" fontId="10" fillId="0" borderId="23" xfId="0" applyNumberFormat="1" applyFont="1" applyBorder="1" applyAlignment="1">
      <alignment horizontal="right"/>
    </xf>
    <xf numFmtId="2" fontId="10" fillId="0" borderId="48" xfId="0" applyNumberFormat="1" applyFont="1" applyBorder="1" applyAlignment="1">
      <alignment horizontal="right"/>
    </xf>
  </cellXfs>
  <cellStyles count="2">
    <cellStyle name="normální" xfId="0" builtinId="0"/>
    <cellStyle name="Vysvětlující text" xfId="1" builtinId="53" customBuiltin="1"/>
  </cellStyles>
  <dxfs count="6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600"/>
      <rgbColor rgb="00000080"/>
      <rgbColor rgb="009966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C7CE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zoomScaleNormal="100" workbookViewId="0">
      <selection activeCell="B35" sqref="B35"/>
    </sheetView>
  </sheetViews>
  <sheetFormatPr defaultColWidth="8.7109375" defaultRowHeight="15"/>
  <cols>
    <col min="1" max="1" width="6.28515625" customWidth="1"/>
    <col min="2" max="2" width="17.140625" customWidth="1"/>
    <col min="3" max="3" width="8" customWidth="1"/>
    <col min="4" max="4" width="6.85546875" customWidth="1"/>
    <col min="5" max="6" width="4.28515625" customWidth="1"/>
    <col min="7" max="7" width="4.42578125" customWidth="1"/>
    <col min="8" max="8" width="6.42578125" customWidth="1"/>
    <col min="9" max="9" width="5" customWidth="1"/>
    <col min="10" max="10" width="7.42578125" customWidth="1"/>
    <col min="11" max="11" width="4.28515625" customWidth="1"/>
    <col min="12" max="12" width="5.28515625" customWidth="1"/>
    <col min="13" max="13" width="4.7109375" customWidth="1"/>
    <col min="14" max="15" width="4.140625" customWidth="1"/>
    <col min="16" max="17" width="3.7109375" customWidth="1"/>
    <col min="18" max="18" width="4" customWidth="1"/>
    <col min="19" max="19" width="4.28515625" customWidth="1"/>
    <col min="20" max="21" width="3.7109375" customWidth="1"/>
    <col min="22" max="22" width="4.42578125" customWidth="1"/>
    <col min="23" max="24" width="8.5703125" customWidth="1"/>
    <col min="25" max="25" width="13.5703125" customWidth="1"/>
    <col min="26" max="26" width="11.42578125" hidden="1" customWidth="1"/>
    <col min="27" max="27" width="4" customWidth="1"/>
    <col min="28" max="28" width="7" customWidth="1"/>
  </cols>
  <sheetData>
    <row r="1" spans="1:28" ht="20.25">
      <c r="A1" s="156" t="s">
        <v>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2"/>
      <c r="AA1" s="95"/>
    </row>
    <row r="2" spans="1:28" ht="1.149999999999999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5"/>
    </row>
    <row r="3" spans="1:28" ht="15.75">
      <c r="A3" s="157" t="s">
        <v>40</v>
      </c>
      <c r="B3" s="157"/>
      <c r="C3" s="158" t="s">
        <v>0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9" t="s">
        <v>39</v>
      </c>
      <c r="U3" s="159"/>
      <c r="V3" s="159"/>
      <c r="W3" s="159"/>
      <c r="X3" s="159"/>
      <c r="Y3" s="159"/>
      <c r="Z3" s="5"/>
      <c r="AA3" s="96"/>
    </row>
    <row r="4" spans="1:28" ht="1.149999999999999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5"/>
    </row>
    <row r="5" spans="1:28" ht="16.5" thickTop="1" thickBot="1">
      <c r="A5" s="6" t="s">
        <v>1</v>
      </c>
      <c r="B5" s="7" t="s">
        <v>2</v>
      </c>
      <c r="C5" s="8" t="s">
        <v>3</v>
      </c>
      <c r="D5" s="9"/>
      <c r="E5" s="160" t="s">
        <v>4</v>
      </c>
      <c r="F5" s="160"/>
      <c r="G5" s="160"/>
      <c r="H5" s="160"/>
      <c r="I5" s="161" t="s">
        <v>5</v>
      </c>
      <c r="J5" s="161"/>
      <c r="K5" s="161"/>
      <c r="L5" s="161"/>
      <c r="M5" s="162" t="s">
        <v>6</v>
      </c>
      <c r="N5" s="162"/>
      <c r="O5" s="162"/>
      <c r="P5" s="162"/>
      <c r="Q5" s="163" t="s">
        <v>7</v>
      </c>
      <c r="R5" s="163"/>
      <c r="S5" s="163"/>
      <c r="T5" s="163"/>
      <c r="U5" s="152" t="s">
        <v>8</v>
      </c>
      <c r="V5" s="9" t="s">
        <v>44</v>
      </c>
      <c r="W5" s="9" t="s">
        <v>9</v>
      </c>
      <c r="X5" s="153" t="s">
        <v>10</v>
      </c>
      <c r="Y5" s="164"/>
      <c r="Z5" s="5"/>
      <c r="AA5" s="165" t="s">
        <v>55</v>
      </c>
    </row>
    <row r="6" spans="1:28" ht="16.5" thickTop="1" thickBot="1">
      <c r="A6" s="10" t="s">
        <v>12</v>
      </c>
      <c r="B6" s="11"/>
      <c r="C6" s="12" t="s">
        <v>13</v>
      </c>
      <c r="D6" s="118" t="s">
        <v>43</v>
      </c>
      <c r="E6" s="13"/>
      <c r="F6" s="14"/>
      <c r="G6" s="14"/>
      <c r="H6" s="15"/>
      <c r="I6" s="16"/>
      <c r="J6" s="14"/>
      <c r="K6" s="14"/>
      <c r="L6" s="17"/>
      <c r="M6" s="18" t="s">
        <v>14</v>
      </c>
      <c r="N6" s="14" t="s">
        <v>15</v>
      </c>
      <c r="O6" s="19" t="s">
        <v>16</v>
      </c>
      <c r="P6" s="15" t="s">
        <v>17</v>
      </c>
      <c r="Q6" s="20" t="s">
        <v>14</v>
      </c>
      <c r="R6" s="14" t="s">
        <v>15</v>
      </c>
      <c r="S6" s="19" t="s">
        <v>16</v>
      </c>
      <c r="T6" s="15" t="s">
        <v>17</v>
      </c>
      <c r="U6" s="21"/>
      <c r="V6" s="22"/>
      <c r="W6" s="22"/>
      <c r="X6" s="22" t="s">
        <v>18</v>
      </c>
      <c r="Y6" s="164"/>
      <c r="Z6" s="5"/>
      <c r="AA6" s="165"/>
    </row>
    <row r="7" spans="1:28" ht="19.5" thickTop="1" thickBot="1">
      <c r="A7" s="166" t="s">
        <v>28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23">
        <f>SUM(X8:X11)-MIN(X8:X11)</f>
        <v>451.11369999999999</v>
      </c>
      <c r="Z7" s="24">
        <f>RANK(Y7,Y7:Y26,0)</f>
        <v>3</v>
      </c>
      <c r="AA7" s="25" t="s">
        <v>78</v>
      </c>
    </row>
    <row r="8" spans="1:28" ht="14.85" customHeight="1" thickTop="1" thickBot="1">
      <c r="A8" s="205">
        <v>84.5</v>
      </c>
      <c r="B8" s="26" t="s">
        <v>22</v>
      </c>
      <c r="C8" s="27">
        <v>2010</v>
      </c>
      <c r="D8" s="119">
        <f>IF(ISNUMBER(A8), (IF(175.508&lt; A8,W8, TRUNC(10^(0.75194503*((LOG((A8/175.508)/LOG(10))*(LOG((A8/175.508)/LOG(10)))))),4))), 0)</f>
        <v>1.1906000000000001</v>
      </c>
      <c r="E8" s="28">
        <v>500</v>
      </c>
      <c r="F8" s="29">
        <v>490</v>
      </c>
      <c r="G8" s="29">
        <v>500</v>
      </c>
      <c r="H8" s="32">
        <f>IF(MAX(E8:G8)&lt;0,0,MAX(E8:G8))/20</f>
        <v>25</v>
      </c>
      <c r="I8" s="31">
        <v>340</v>
      </c>
      <c r="J8" s="29">
        <v>490</v>
      </c>
      <c r="K8" s="29">
        <v>540</v>
      </c>
      <c r="L8" s="32">
        <f>IF(MAX(I8:K8)&lt;0,0,MAX(I8:K8))/20</f>
        <v>27</v>
      </c>
      <c r="M8" s="213">
        <v>-34</v>
      </c>
      <c r="N8" s="93">
        <v>34</v>
      </c>
      <c r="O8" s="214">
        <v>38</v>
      </c>
      <c r="P8" s="215">
        <f>IF(MAX(M8:O8)&lt;0,0,MAX(M8:O8))</f>
        <v>38</v>
      </c>
      <c r="Q8" s="214">
        <v>47</v>
      </c>
      <c r="R8" s="93">
        <v>52</v>
      </c>
      <c r="S8" s="177">
        <v>-55</v>
      </c>
      <c r="T8" s="73">
        <f>IF(MAX(Q8:S8)&lt;0,0,MAX(Q8:S8))</f>
        <v>52</v>
      </c>
      <c r="U8" s="69">
        <f>SUM(P8,T8)</f>
        <v>90</v>
      </c>
      <c r="V8" s="124">
        <f>H8+L8+U8</f>
        <v>142</v>
      </c>
      <c r="W8" s="41">
        <f>U8*D8</f>
        <v>107.15400000000001</v>
      </c>
      <c r="X8" s="42">
        <f>H8+L8+W8</f>
        <v>159.154</v>
      </c>
      <c r="Y8" s="167"/>
      <c r="Z8" s="1"/>
      <c r="AA8" s="155"/>
    </row>
    <row r="9" spans="1:28" ht="14.85" customHeight="1" thickTop="1" thickBot="1">
      <c r="A9" s="206">
        <v>39.799999999999997</v>
      </c>
      <c r="B9" s="43" t="s">
        <v>23</v>
      </c>
      <c r="C9" s="44">
        <v>2011</v>
      </c>
      <c r="D9" s="119">
        <f>IF(ISNUMBER(A9), (IF(175.508&lt; A9,W9, TRUNC(10^(0.75194503*((LOG((A9/175.508)/LOG(10))*(LOG((A9/175.508)/LOG(10)))))),4))), 0)</f>
        <v>2.0522999999999998</v>
      </c>
      <c r="E9" s="45">
        <v>460</v>
      </c>
      <c r="F9" s="46">
        <v>470</v>
      </c>
      <c r="G9" s="46">
        <v>490</v>
      </c>
      <c r="H9" s="32">
        <f>IF(MAX(E9:G9)&lt;0,0,MAX(E9:G9))/20</f>
        <v>24.5</v>
      </c>
      <c r="I9" s="47">
        <v>470</v>
      </c>
      <c r="J9" s="46">
        <v>550</v>
      </c>
      <c r="K9" s="46">
        <v>440</v>
      </c>
      <c r="L9" s="32">
        <f>IF(MAX(I9:K9)&lt;0,0,MAX(I9:K9))/20</f>
        <v>27.5</v>
      </c>
      <c r="M9" s="216">
        <v>15</v>
      </c>
      <c r="N9" s="217">
        <v>18</v>
      </c>
      <c r="O9" s="218">
        <v>-20</v>
      </c>
      <c r="P9" s="215">
        <f>IF(MAX(M9:O9)&lt;0,0,MAX(M9:O9))</f>
        <v>18</v>
      </c>
      <c r="Q9" s="218">
        <v>23</v>
      </c>
      <c r="R9" s="217">
        <v>-27</v>
      </c>
      <c r="S9" s="218">
        <v>27</v>
      </c>
      <c r="T9" s="73">
        <f>IF(MAX(Q9:S9)&lt;0,0,MAX(Q9:S9))</f>
        <v>27</v>
      </c>
      <c r="U9" s="69">
        <f>SUM(P9,T9)</f>
        <v>45</v>
      </c>
      <c r="V9" s="124">
        <f>H9+L9+U9</f>
        <v>97</v>
      </c>
      <c r="W9" s="41">
        <f>U9*D9</f>
        <v>92.353499999999997</v>
      </c>
      <c r="X9" s="42">
        <f>H9+L9+W9</f>
        <v>144.3535</v>
      </c>
      <c r="Y9" s="167"/>
      <c r="Z9" s="1"/>
      <c r="AA9" s="155"/>
    </row>
    <row r="10" spans="1:28" ht="14.25" customHeight="1" thickTop="1" thickBot="1">
      <c r="A10" s="206">
        <v>52.3</v>
      </c>
      <c r="B10" s="43" t="s">
        <v>24</v>
      </c>
      <c r="C10" s="44">
        <v>2009</v>
      </c>
      <c r="D10" s="119">
        <f>IF(ISNUMBER(A10), (IF(175.508&lt; A10,W10, TRUNC(10^(0.75194503*((LOG((A10/175.508)/LOG(10))*(LOG((A10/175.508)/LOG(10)))))),4))), 0)</f>
        <v>1.6138999999999999</v>
      </c>
      <c r="E10" s="45">
        <v>480</v>
      </c>
      <c r="F10" s="46">
        <v>490</v>
      </c>
      <c r="G10" s="46">
        <v>480</v>
      </c>
      <c r="H10" s="32">
        <f>IF(MAX(E10:G10)&lt;0,0,MAX(E10:G10))/20</f>
        <v>24.5</v>
      </c>
      <c r="I10" s="47">
        <v>570</v>
      </c>
      <c r="J10" s="46">
        <v>540</v>
      </c>
      <c r="K10" s="46">
        <v>590</v>
      </c>
      <c r="L10" s="32">
        <f>IF(MAX(I10:K10)&lt;0,0,MAX(I10:K10))/20</f>
        <v>29.5</v>
      </c>
      <c r="M10" s="216">
        <v>22</v>
      </c>
      <c r="N10" s="219">
        <v>25</v>
      </c>
      <c r="O10" s="217">
        <v>-28</v>
      </c>
      <c r="P10" s="215">
        <f>IF(MAX(M10:O10)&lt;0,0,MAX(M10:O10))</f>
        <v>25</v>
      </c>
      <c r="Q10" s="220">
        <v>28</v>
      </c>
      <c r="R10" s="219">
        <v>31</v>
      </c>
      <c r="S10" s="220">
        <v>33</v>
      </c>
      <c r="T10" s="73">
        <f>IF(MAX(Q10:S10)&lt;0,0,MAX(Q10:S10))</f>
        <v>33</v>
      </c>
      <c r="U10" s="69">
        <f>SUM(P10,T10)</f>
        <v>58</v>
      </c>
      <c r="V10" s="124">
        <f>H10+L10+U10</f>
        <v>112</v>
      </c>
      <c r="W10" s="41">
        <f>U10*D10</f>
        <v>93.606199999999987</v>
      </c>
      <c r="X10" s="42">
        <f>H10+L10+W10</f>
        <v>147.6062</v>
      </c>
      <c r="Y10" s="167"/>
      <c r="Z10" s="1"/>
      <c r="AA10" s="155"/>
    </row>
    <row r="11" spans="1:28" ht="18" hidden="1" customHeight="1" thickTop="1" thickBot="1">
      <c r="A11" s="55">
        <v>30</v>
      </c>
      <c r="B11" s="26"/>
      <c r="C11" s="56"/>
      <c r="D11" s="119">
        <f>IF(ISNUMBER(A11), (IF(175.508&lt; A11,W11, TRUNC(10^(0.75194503*((LOG((A11/175.508)/LOG(10))*(LOG((A11/175.508)/LOG(10)))))),4))), 0)</f>
        <v>2.7705000000000002</v>
      </c>
      <c r="E11" s="45"/>
      <c r="F11" s="46"/>
      <c r="G11" s="46"/>
      <c r="H11" s="30">
        <f>IF(MAX(E11:G11)&lt;0,0,MAX(E11:G11))/20</f>
        <v>0</v>
      </c>
      <c r="I11" s="47"/>
      <c r="J11" s="46"/>
      <c r="K11" s="46"/>
      <c r="L11" s="32">
        <f>IF(MAX(I11:K11)&lt;0,0,MAX(I11:K11))/20</f>
        <v>0</v>
      </c>
      <c r="M11" s="57"/>
      <c r="N11" s="58"/>
      <c r="O11" s="59"/>
      <c r="P11" s="60">
        <f>IF(MAX(M11:O11)&lt;0,0,MAX(M11:O11))</f>
        <v>0</v>
      </c>
      <c r="Q11" s="59"/>
      <c r="R11" s="61"/>
      <c r="S11" s="62"/>
      <c r="T11" s="63">
        <f>IF(MAX(Q11:S11)&lt;0,0,MAX(Q11:S11))</f>
        <v>0</v>
      </c>
      <c r="U11" s="64">
        <f>SUM(P11,T11)</f>
        <v>0</v>
      </c>
      <c r="V11" s="125"/>
      <c r="W11" s="41">
        <f>IF(ISNUMBER(A11), (IF(175.508&lt; A11,U11, TRUNC(10^(0.75194503*((LOG((A11/175.508)/LOG(10))*(LOG((A11/175.508)/LOG(10)))))),4)*U11)), 0)</f>
        <v>0</v>
      </c>
      <c r="X11" s="42">
        <f>IF(ISNUMBER(A11), (IF(175.508&lt; A11,U11, TRUNC(10^(0.75194503*((LOG((A11/175.508)/LOG(10))*(LOG((A11/175.508)/LOG(10)))))),4)*U11)), 0)+H11+L11</f>
        <v>0</v>
      </c>
      <c r="Y11" s="167"/>
      <c r="Z11" s="5"/>
      <c r="AA11" s="155"/>
    </row>
    <row r="12" spans="1:28" ht="19.5" thickTop="1" thickBot="1">
      <c r="A12" s="168" t="s">
        <v>25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23">
        <f>SUM(X13:X16)-MIN(X13:X16)</f>
        <v>495.45909999999998</v>
      </c>
      <c r="Z12" s="24">
        <f>RANK(Y12,Y7:Y26,0)</f>
        <v>2</v>
      </c>
      <c r="AA12" s="148" t="s">
        <v>77</v>
      </c>
      <c r="AB12" s="141"/>
    </row>
    <row r="13" spans="1:28" ht="15.75" thickTop="1">
      <c r="A13" s="205">
        <v>37.5</v>
      </c>
      <c r="B13" s="26" t="s">
        <v>26</v>
      </c>
      <c r="C13" s="27">
        <v>2009</v>
      </c>
      <c r="D13" s="119">
        <f>IF(ISNUMBER(A13), (IF(175.508&lt; A13,W13, TRUNC(10^(0.75194503*((LOG((A13/175.508)/LOG(10))*(LOG((A13/175.508)/LOG(10)))))),4))), 0)</f>
        <v>2.1766999999999999</v>
      </c>
      <c r="E13" s="65">
        <v>700</v>
      </c>
      <c r="F13" s="66">
        <v>720</v>
      </c>
      <c r="G13" s="66">
        <v>730</v>
      </c>
      <c r="H13" s="32">
        <f>IF(MAX(E13:G13)&lt;0,0,MAX(E13:G13))/20</f>
        <v>36.5</v>
      </c>
      <c r="I13" s="65">
        <v>1000</v>
      </c>
      <c r="J13" s="66">
        <v>860</v>
      </c>
      <c r="K13" s="67">
        <v>680</v>
      </c>
      <c r="L13" s="32">
        <f>IF(MAX(I13:K13)&lt;0,0,MAX(I13:K13))/20</f>
        <v>50</v>
      </c>
      <c r="M13" s="93">
        <v>18</v>
      </c>
      <c r="N13" s="93">
        <v>20</v>
      </c>
      <c r="O13" s="214">
        <v>22</v>
      </c>
      <c r="P13" s="215">
        <f>IF(MAX(M13:O13)&lt;0,0,MAX(M13:O13))</f>
        <v>22</v>
      </c>
      <c r="Q13" s="214">
        <v>25</v>
      </c>
      <c r="R13" s="93">
        <v>27</v>
      </c>
      <c r="S13" s="214">
        <v>29</v>
      </c>
      <c r="T13" s="73">
        <f>IF(MAX(Q13:S13)&lt;0,0,MAX(Q13:S13))</f>
        <v>29</v>
      </c>
      <c r="U13" s="69">
        <f>SUM(P13,T13)</f>
        <v>51</v>
      </c>
      <c r="V13" s="124">
        <f t="shared" ref="V13:V20" si="0">H13+L13+U13</f>
        <v>137.5</v>
      </c>
      <c r="W13" s="41">
        <f t="shared" ref="W13:W20" si="1">U13*D13</f>
        <v>111.01169999999999</v>
      </c>
      <c r="X13" s="42">
        <f>H13+L13+W13</f>
        <v>197.51169999999999</v>
      </c>
      <c r="Y13" s="178"/>
      <c r="Z13" s="5"/>
      <c r="AA13" s="178"/>
    </row>
    <row r="14" spans="1:28" ht="14.85" customHeight="1">
      <c r="A14" s="206">
        <v>41</v>
      </c>
      <c r="B14" s="43" t="s">
        <v>65</v>
      </c>
      <c r="C14" s="44">
        <v>2010</v>
      </c>
      <c r="D14" s="119">
        <f>IF(ISNUMBER(A14), (IF(175.508&lt; A14,W14, TRUNC(10^(0.75194503*((LOG((A14/175.508)/LOG(10))*(LOG((A14/175.508)/LOG(10)))))),4))), 0)</f>
        <v>1.9946999999999999</v>
      </c>
      <c r="E14" s="70">
        <v>590</v>
      </c>
      <c r="F14" s="71">
        <v>590</v>
      </c>
      <c r="G14" s="71">
        <v>610</v>
      </c>
      <c r="H14" s="32">
        <f>IF(MAX(E14:G14)&lt;0,0,MAX(E14:G14))/20</f>
        <v>30.5</v>
      </c>
      <c r="I14" s="70">
        <v>880</v>
      </c>
      <c r="J14" s="71">
        <v>650</v>
      </c>
      <c r="K14" s="72">
        <v>820</v>
      </c>
      <c r="L14" s="32">
        <f>IF(MAX(I14:K14)&lt;0,0,MAX(I14:K14))/20</f>
        <v>44</v>
      </c>
      <c r="M14" s="107">
        <v>16</v>
      </c>
      <c r="N14" s="108">
        <v>17</v>
      </c>
      <c r="O14" s="109">
        <v>18</v>
      </c>
      <c r="P14" s="215">
        <f>IF(MAX(M14:O14)&lt;0,0,MAX(M14:O14))</f>
        <v>18</v>
      </c>
      <c r="Q14" s="107">
        <v>20</v>
      </c>
      <c r="R14" s="108">
        <v>22</v>
      </c>
      <c r="S14" s="109">
        <v>24</v>
      </c>
      <c r="T14" s="73">
        <f>IF(MAX(Q14:S14)&lt;0,0,MAX(Q14:S14))</f>
        <v>24</v>
      </c>
      <c r="U14" s="69">
        <f>SUM(P14,T14)</f>
        <v>42</v>
      </c>
      <c r="V14" s="124">
        <f t="shared" si="0"/>
        <v>116.5</v>
      </c>
      <c r="W14" s="41">
        <f t="shared" si="1"/>
        <v>83.7774</v>
      </c>
      <c r="X14" s="42">
        <f>H14+L14+W14</f>
        <v>158.2774</v>
      </c>
      <c r="Y14" s="179"/>
      <c r="Z14" s="5"/>
      <c r="AA14" s="179"/>
    </row>
    <row r="15" spans="1:28" ht="15" customHeight="1" thickBot="1">
      <c r="A15" s="207">
        <v>81</v>
      </c>
      <c r="B15" s="26" t="s">
        <v>27</v>
      </c>
      <c r="C15" s="56">
        <v>2010</v>
      </c>
      <c r="D15" s="119">
        <f>IF(ISNUMBER(A15), (IF(175.508&lt; A15,W15, TRUNC(10^(0.75194503*((LOG((A15/175.508)/LOG(10))*(LOG((A15/175.508)/LOG(10)))))),4))), 0)</f>
        <v>1.2156</v>
      </c>
      <c r="E15" s="45">
        <v>440</v>
      </c>
      <c r="F15" s="46">
        <v>460</v>
      </c>
      <c r="G15" s="46">
        <v>430</v>
      </c>
      <c r="H15" s="32">
        <f>IF(MAX(E15:G15)&lt;0,0,MAX(E15:G15))/20</f>
        <v>23</v>
      </c>
      <c r="I15" s="47">
        <v>500</v>
      </c>
      <c r="J15" s="46">
        <v>510</v>
      </c>
      <c r="K15" s="46">
        <v>460</v>
      </c>
      <c r="L15" s="32">
        <f>IF(MAX(I15:K15)&lt;0,0,MAX(I15:K15))/20</f>
        <v>25.5</v>
      </c>
      <c r="M15" s="221">
        <v>30</v>
      </c>
      <c r="N15" s="222">
        <v>32</v>
      </c>
      <c r="O15" s="223">
        <v>35</v>
      </c>
      <c r="P15" s="215">
        <f>IF(MAX(M15:O15)&lt;0,0,MAX(M15:O15))</f>
        <v>35</v>
      </c>
      <c r="Q15" s="223">
        <v>32</v>
      </c>
      <c r="R15" s="222">
        <v>36</v>
      </c>
      <c r="S15" s="223">
        <v>40</v>
      </c>
      <c r="T15" s="73">
        <f>IF(MAX(Q15:S15)&lt;0,0,MAX(Q15:S15))</f>
        <v>40</v>
      </c>
      <c r="U15" s="69">
        <f>SUM(P15,T15)</f>
        <v>75</v>
      </c>
      <c r="V15" s="124">
        <f t="shared" si="0"/>
        <v>123.5</v>
      </c>
      <c r="W15" s="41">
        <f t="shared" si="1"/>
        <v>91.17</v>
      </c>
      <c r="X15" s="42">
        <f>H15+L15+W15</f>
        <v>139.67000000000002</v>
      </c>
      <c r="Y15" s="179"/>
      <c r="Z15" s="5"/>
      <c r="AA15" s="179"/>
    </row>
    <row r="16" spans="1:28" ht="15" hidden="1" customHeight="1" thickTop="1" thickBot="1">
      <c r="A16" s="114">
        <v>30</v>
      </c>
      <c r="B16" s="26"/>
      <c r="C16" s="56"/>
      <c r="D16" s="119">
        <f>IF(ISNUMBER(A16), (IF(175.508&lt; A16,W16, TRUNC(10^(0.75194503*((LOG((A16/175.508)/LOG(10))*(LOG((A16/175.508)/LOG(10)))))),4))), 0)</f>
        <v>2.7705000000000002</v>
      </c>
      <c r="E16" s="45"/>
      <c r="F16" s="46"/>
      <c r="G16" s="46"/>
      <c r="H16" s="32">
        <f>IF(MAX(E16:G16)&lt;0,0,MAX(E16:G16))/20</f>
        <v>0</v>
      </c>
      <c r="I16" s="47"/>
      <c r="J16" s="46"/>
      <c r="K16" s="46"/>
      <c r="L16" s="32">
        <f>IF(MAX(I16:K16)&lt;0,0,MAX(I16:K16))/20</f>
        <v>0</v>
      </c>
      <c r="M16" s="105"/>
      <c r="N16" s="58"/>
      <c r="O16" s="59"/>
      <c r="P16" s="36">
        <f>IF(MAX(M16:O16)&lt;0,0,MAX(M16:O16))</f>
        <v>0</v>
      </c>
      <c r="Q16" s="59"/>
      <c r="R16" s="61"/>
      <c r="S16" s="62"/>
      <c r="T16" s="73">
        <f>IF(MAX(Q16:S16)&lt;0,0,MAX(Q16:S16))</f>
        <v>0</v>
      </c>
      <c r="U16" s="69">
        <f>SUM(P16,T16)</f>
        <v>0</v>
      </c>
      <c r="V16" s="124">
        <f t="shared" ref="V16" si="2">H16+L16+U16</f>
        <v>0</v>
      </c>
      <c r="W16" s="41">
        <f t="shared" ref="W16" si="3">U16*D16</f>
        <v>0</v>
      </c>
      <c r="X16" s="42">
        <f>H16+L16+W16</f>
        <v>0</v>
      </c>
      <c r="Y16" s="154"/>
      <c r="Z16" s="5"/>
      <c r="AA16" s="154"/>
    </row>
    <row r="17" spans="1:38" ht="19.5" thickTop="1" thickBot="1">
      <c r="A17" s="168" t="s">
        <v>29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23">
        <f>SUM(X18:X21)-MIN(X18:X21)</f>
        <v>521.62360000000001</v>
      </c>
      <c r="Z17" s="24">
        <f>RANK(Y17,Y7:Y26,0)</f>
        <v>1</v>
      </c>
      <c r="AA17" s="148" t="s">
        <v>49</v>
      </c>
      <c r="AB17" s="141"/>
    </row>
    <row r="18" spans="1:38" ht="16.5" thickTop="1" thickBot="1">
      <c r="A18" s="205">
        <v>47</v>
      </c>
      <c r="B18" s="26" t="s">
        <v>70</v>
      </c>
      <c r="C18" s="27">
        <v>2009</v>
      </c>
      <c r="D18" s="119">
        <f>IF(ISNUMBER(A18), (IF(175.508&lt; A18,W18, TRUNC(10^(0.75194503*((LOG((A18/175.508)/LOG(10))*(LOG((A18/175.508)/LOG(10)))))),4))), 0)</f>
        <v>1.7626999999999999</v>
      </c>
      <c r="E18" s="28">
        <v>670</v>
      </c>
      <c r="F18" s="29">
        <v>660</v>
      </c>
      <c r="G18" s="29">
        <v>670</v>
      </c>
      <c r="H18" s="32">
        <f>IF(MAX(E18:G18)&lt;0,0,MAX(E18:G18))/20</f>
        <v>33.5</v>
      </c>
      <c r="I18" s="31">
        <v>650</v>
      </c>
      <c r="J18" s="29">
        <v>730</v>
      </c>
      <c r="K18" s="29">
        <v>680</v>
      </c>
      <c r="L18" s="32">
        <f>IF(MAX(I18:K18)&lt;0,0,MAX(I18:K18))/20</f>
        <v>36.5</v>
      </c>
      <c r="M18" s="213">
        <v>24</v>
      </c>
      <c r="N18" s="93">
        <v>-26</v>
      </c>
      <c r="O18" s="214">
        <v>26</v>
      </c>
      <c r="P18" s="215">
        <f>IF(MAX(M18:O18)&lt;0,0,MAX(M18:O18))</f>
        <v>26</v>
      </c>
      <c r="Q18" s="213">
        <v>28</v>
      </c>
      <c r="R18" s="93">
        <v>30</v>
      </c>
      <c r="S18" s="214">
        <v>32</v>
      </c>
      <c r="T18" s="73">
        <f>IF(MAX(Q18:S18)&lt;0,0,MAX(Q18:S18))</f>
        <v>32</v>
      </c>
      <c r="U18" s="69">
        <f>SUM(P18,T18)</f>
        <v>58</v>
      </c>
      <c r="V18" s="124">
        <f t="shared" si="0"/>
        <v>128</v>
      </c>
      <c r="W18" s="41">
        <f t="shared" si="1"/>
        <v>102.2366</v>
      </c>
      <c r="X18" s="42">
        <f>H18+L18+W18</f>
        <v>172.23660000000001</v>
      </c>
      <c r="Y18" s="169"/>
      <c r="Z18" s="5"/>
      <c r="AA18" s="155"/>
    </row>
    <row r="19" spans="1:38" ht="16.5" thickTop="1" thickBot="1">
      <c r="A19" s="206">
        <v>76.7</v>
      </c>
      <c r="B19" s="43" t="s">
        <v>31</v>
      </c>
      <c r="C19" s="44">
        <v>2009</v>
      </c>
      <c r="D19" s="119">
        <f>IF(ISNUMBER(A19), (IF(175.508&lt; A19,W19, TRUNC(10^(0.75194503*((LOG((A19/175.508)/LOG(10))*(LOG((A19/175.508)/LOG(10)))))),4))), 0)</f>
        <v>1.2506999999999999</v>
      </c>
      <c r="E19" s="45">
        <v>610</v>
      </c>
      <c r="F19" s="46">
        <v>600</v>
      </c>
      <c r="G19" s="46">
        <v>660</v>
      </c>
      <c r="H19" s="32">
        <f>IF(MAX(E19:G19)&lt;0,0,MAX(E19:G19))/20</f>
        <v>33</v>
      </c>
      <c r="I19" s="47">
        <v>670</v>
      </c>
      <c r="J19" s="46">
        <v>700</v>
      </c>
      <c r="K19" s="46">
        <v>630</v>
      </c>
      <c r="L19" s="32">
        <f>IF(MAX(I19:K19)&lt;0,0,MAX(I19:K19))/20</f>
        <v>35</v>
      </c>
      <c r="M19" s="216">
        <v>35</v>
      </c>
      <c r="N19" s="217">
        <v>38</v>
      </c>
      <c r="O19" s="218">
        <v>40</v>
      </c>
      <c r="P19" s="215">
        <f>IF(MAX(M19:O19)&lt;0,0,MAX(M19:O19))</f>
        <v>40</v>
      </c>
      <c r="Q19" s="218">
        <v>40</v>
      </c>
      <c r="R19" s="217">
        <v>44</v>
      </c>
      <c r="S19" s="218">
        <v>47</v>
      </c>
      <c r="T19" s="73">
        <f>IF(MAX(Q19:S19)&lt;0,0,MAX(Q19:S19))</f>
        <v>47</v>
      </c>
      <c r="U19" s="69">
        <f>SUM(P19,T19)</f>
        <v>87</v>
      </c>
      <c r="V19" s="124">
        <f t="shared" si="0"/>
        <v>155</v>
      </c>
      <c r="W19" s="41">
        <f t="shared" si="1"/>
        <v>108.81089999999999</v>
      </c>
      <c r="X19" s="42">
        <f>H19+L19+W19</f>
        <v>176.8109</v>
      </c>
      <c r="Y19" s="169"/>
      <c r="Z19" s="5"/>
      <c r="AA19" s="155"/>
    </row>
    <row r="20" spans="1:38" ht="16.5" thickTop="1" thickBot="1">
      <c r="A20" s="208">
        <v>61.9</v>
      </c>
      <c r="B20" s="75" t="s">
        <v>32</v>
      </c>
      <c r="C20" s="76">
        <v>2009</v>
      </c>
      <c r="D20" s="119">
        <f>IF(ISNUMBER(A20), (IF(175.508&lt; A20,W20, TRUNC(10^(0.75194503*((LOG((A20/175.508)/LOG(10))*(LOG((A20/175.508)/LOG(10)))))),4))), 0)</f>
        <v>1.4257</v>
      </c>
      <c r="E20" s="45">
        <v>530</v>
      </c>
      <c r="F20" s="46">
        <v>530</v>
      </c>
      <c r="G20" s="46">
        <v>540</v>
      </c>
      <c r="H20" s="32">
        <f>IF(MAX(E20:G20)&lt;0,0,MAX(E20:G20))/20</f>
        <v>27</v>
      </c>
      <c r="I20" s="47">
        <v>830</v>
      </c>
      <c r="J20" s="46">
        <v>790</v>
      </c>
      <c r="K20" s="46">
        <v>690</v>
      </c>
      <c r="L20" s="32">
        <f>IF(MAX(I20:K20)&lt;0,0,MAX(I20:K20))/20</f>
        <v>41.5</v>
      </c>
      <c r="M20" s="216">
        <v>33</v>
      </c>
      <c r="N20" s="219">
        <v>-36</v>
      </c>
      <c r="O20" s="219">
        <v>-36</v>
      </c>
      <c r="P20" s="215">
        <f>IF(MAX(M20:O20)&lt;0,0,MAX(M20:O20))</f>
        <v>33</v>
      </c>
      <c r="Q20" s="218">
        <v>37</v>
      </c>
      <c r="R20" s="217">
        <v>-40</v>
      </c>
      <c r="S20" s="218">
        <v>40</v>
      </c>
      <c r="T20" s="73">
        <f>IF(MAX(Q20:S20)&lt;0,0,MAX(Q20:S20))</f>
        <v>40</v>
      </c>
      <c r="U20" s="69">
        <f>SUM(P20,T20)</f>
        <v>73</v>
      </c>
      <c r="V20" s="124">
        <f t="shared" si="0"/>
        <v>141.5</v>
      </c>
      <c r="W20" s="41">
        <f t="shared" si="1"/>
        <v>104.0761</v>
      </c>
      <c r="X20" s="42">
        <f>H20+L20+W20</f>
        <v>172.5761</v>
      </c>
      <c r="Y20" s="169"/>
      <c r="Z20" s="5"/>
      <c r="AA20" s="155"/>
    </row>
    <row r="21" spans="1:38" ht="17.45" hidden="1" customHeight="1" thickTop="1" thickBot="1">
      <c r="A21" s="117">
        <v>30</v>
      </c>
      <c r="B21" s="75"/>
      <c r="C21" s="76"/>
      <c r="D21" s="119">
        <f>IF(ISNUMBER(A21), (IF(175.508&lt; A21,W21, TRUNC(10^(0.75194503*((LOG((A21/175.508)/LOG(10))*(LOG((A21/175.508)/LOG(10)))))),4))), 0)</f>
        <v>2.7705000000000002</v>
      </c>
      <c r="E21" s="45"/>
      <c r="F21" s="46"/>
      <c r="G21" s="46"/>
      <c r="H21" s="32">
        <f>IF(MAX(E21:G21)&lt;0,0,MAX(E21:G21))/20</f>
        <v>0</v>
      </c>
      <c r="I21" s="47"/>
      <c r="J21" s="46"/>
      <c r="K21" s="46"/>
      <c r="L21" s="32">
        <f>IF(MAX(I21:K21)&lt;0,0,MAX(I21:K21))/20</f>
        <v>0</v>
      </c>
      <c r="M21" s="102"/>
      <c r="N21" s="52"/>
      <c r="O21" s="104"/>
      <c r="P21" s="36">
        <f>IF(MAX(M21:O21)&lt;0,0,MAX(M21:O21))</f>
        <v>0</v>
      </c>
      <c r="Q21" s="106"/>
      <c r="R21" s="49"/>
      <c r="S21" s="103"/>
      <c r="T21" s="73">
        <f>IF(MAX(Q21:S21)&lt;0,0,MAX(Q21:S21))</f>
        <v>0</v>
      </c>
      <c r="U21" s="69">
        <f>SUM(P21,T21)</f>
        <v>0</v>
      </c>
      <c r="V21" s="124">
        <f t="shared" ref="V21" si="4">H21+L21+U21</f>
        <v>0</v>
      </c>
      <c r="W21" s="41">
        <f t="shared" ref="W21" si="5">U21*D21</f>
        <v>0</v>
      </c>
      <c r="X21" s="42">
        <f>H21+L21+W21</f>
        <v>0</v>
      </c>
      <c r="Y21" s="169"/>
      <c r="Z21" s="5"/>
      <c r="AA21" s="155"/>
    </row>
    <row r="22" spans="1:38" ht="19.5" thickTop="1" thickBot="1">
      <c r="A22" s="168" t="s">
        <v>72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23">
        <f>SUM(X23:X26)-MIN(X23:X26)</f>
        <v>140</v>
      </c>
      <c r="Z22" s="24">
        <f>RANK(Y22,Y7:Y26,0)</f>
        <v>4</v>
      </c>
      <c r="AA22" s="25" t="s">
        <v>48</v>
      </c>
      <c r="AC22" s="77"/>
    </row>
    <row r="23" spans="1:38" ht="19.5" customHeight="1" thickTop="1" thickBot="1">
      <c r="A23" s="205">
        <v>28.5</v>
      </c>
      <c r="B23" s="26" t="s">
        <v>30</v>
      </c>
      <c r="C23" s="27">
        <v>2014</v>
      </c>
      <c r="D23" s="119">
        <f>IF(ISNUMBER(A23), (IF(175.508&lt; A23,W23, TRUNC(10^(0.75194503*((LOG((A23/175.508)/LOG(10))*(LOG((A23/175.508)/LOG(10)))))),4))), 0)</f>
        <v>2.9419</v>
      </c>
      <c r="E23" s="28">
        <v>380</v>
      </c>
      <c r="F23" s="29">
        <v>410</v>
      </c>
      <c r="G23" s="29">
        <v>0</v>
      </c>
      <c r="H23" s="32">
        <v>20.5</v>
      </c>
      <c r="I23" s="31">
        <v>340</v>
      </c>
      <c r="J23" s="29">
        <v>370</v>
      </c>
      <c r="K23" s="29">
        <v>290</v>
      </c>
      <c r="L23" s="32">
        <f t="shared" ref="L23:L26" si="6">IF(MAX(I23:K23)&lt;0,0,MAX(I23:K23))/20</f>
        <v>18.5</v>
      </c>
      <c r="M23" s="33">
        <v>0</v>
      </c>
      <c r="N23" s="34">
        <v>0</v>
      </c>
      <c r="O23" s="35">
        <v>0</v>
      </c>
      <c r="P23" s="36">
        <f t="shared" ref="P23:P26" si="7">IF(MAX(M23:O23)&lt;0,0,MAX(M23:O23))</f>
        <v>0</v>
      </c>
      <c r="Q23" s="33">
        <v>0</v>
      </c>
      <c r="R23" s="34">
        <v>0</v>
      </c>
      <c r="S23" s="35">
        <v>0</v>
      </c>
      <c r="T23" s="73">
        <f t="shared" ref="T23:T26" si="8">IF(MAX(Q23:S23)&lt;0,0,MAX(Q23:S23))</f>
        <v>0</v>
      </c>
      <c r="U23" s="69">
        <f t="shared" ref="U23:U26" si="9">SUM(P23,T23)</f>
        <v>0</v>
      </c>
      <c r="V23" s="124">
        <f>H23+L23+U23</f>
        <v>39</v>
      </c>
      <c r="W23" s="41">
        <f t="shared" ref="W23:W26" si="10">U23*D23</f>
        <v>0</v>
      </c>
      <c r="X23" s="42">
        <f>H23+L23+W23</f>
        <v>39</v>
      </c>
      <c r="Y23" s="154"/>
      <c r="Z23" s="1"/>
      <c r="AA23" s="155"/>
    </row>
    <row r="24" spans="1:38" ht="14.85" customHeight="1" thickTop="1" thickBot="1">
      <c r="A24" s="206">
        <v>31.8</v>
      </c>
      <c r="B24" s="43" t="s">
        <v>53</v>
      </c>
      <c r="C24" s="44">
        <v>2011</v>
      </c>
      <c r="D24" s="119">
        <f>IF(ISNUMBER(A24), (IF(175.508&lt; A24,W24, TRUNC(10^(0.75194503*((LOG((A24/175.508)/LOG(10))*(LOG((A24/175.508)/LOG(10)))))),4))), 0)</f>
        <v>2.5931999999999999</v>
      </c>
      <c r="E24" s="45">
        <v>420</v>
      </c>
      <c r="F24" s="46">
        <v>460</v>
      </c>
      <c r="G24" s="46">
        <v>480</v>
      </c>
      <c r="H24" s="32">
        <f t="shared" ref="H24:H26" si="11">IF(MAX(E24:G24)&lt;0,0,MAX(E24:G24))/20</f>
        <v>24</v>
      </c>
      <c r="I24" s="47">
        <v>460</v>
      </c>
      <c r="J24" s="46">
        <v>440</v>
      </c>
      <c r="K24" s="46">
        <v>470</v>
      </c>
      <c r="L24" s="32">
        <f t="shared" si="6"/>
        <v>23.5</v>
      </c>
      <c r="M24" s="48">
        <v>0</v>
      </c>
      <c r="N24" s="49">
        <v>0</v>
      </c>
      <c r="O24" s="50">
        <v>0</v>
      </c>
      <c r="P24" s="36">
        <f t="shared" si="7"/>
        <v>0</v>
      </c>
      <c r="Q24" s="51">
        <v>0</v>
      </c>
      <c r="R24" s="49">
        <v>0</v>
      </c>
      <c r="S24" s="50">
        <v>0</v>
      </c>
      <c r="T24" s="73">
        <f t="shared" si="8"/>
        <v>0</v>
      </c>
      <c r="U24" s="69">
        <f t="shared" si="9"/>
        <v>0</v>
      </c>
      <c r="V24" s="124">
        <f>H24+L24+U24</f>
        <v>47.5</v>
      </c>
      <c r="W24" s="41">
        <f t="shared" si="10"/>
        <v>0</v>
      </c>
      <c r="X24" s="42">
        <f>H24+L24+W24</f>
        <v>47.5</v>
      </c>
      <c r="Y24" s="154"/>
      <c r="Z24" s="1"/>
      <c r="AA24" s="155"/>
    </row>
    <row r="25" spans="1:38" ht="14.85" customHeight="1" thickTop="1" thickBot="1">
      <c r="A25" s="206">
        <v>32.6</v>
      </c>
      <c r="B25" s="43" t="s">
        <v>54</v>
      </c>
      <c r="C25" s="44">
        <v>2011</v>
      </c>
      <c r="D25" s="119">
        <f>IF(ISNUMBER(A25), (IF(175.508&lt; A25,W25, TRUNC(10^(0.75194503*((LOG((A25/175.508)/LOG(10))*(LOG((A25/175.508)/LOG(10)))))),4))), 0)</f>
        <v>2.5228000000000002</v>
      </c>
      <c r="E25" s="45">
        <v>500</v>
      </c>
      <c r="F25" s="46">
        <v>480</v>
      </c>
      <c r="G25" s="46">
        <v>500</v>
      </c>
      <c r="H25" s="32">
        <f t="shared" si="11"/>
        <v>25</v>
      </c>
      <c r="I25" s="47">
        <v>470</v>
      </c>
      <c r="J25" s="46">
        <v>570</v>
      </c>
      <c r="K25" s="46">
        <v>520</v>
      </c>
      <c r="L25" s="32">
        <f t="shared" si="6"/>
        <v>28.5</v>
      </c>
      <c r="M25" s="48">
        <v>0</v>
      </c>
      <c r="N25" s="49">
        <v>0</v>
      </c>
      <c r="O25" s="49">
        <v>0</v>
      </c>
      <c r="P25" s="36">
        <f t="shared" si="7"/>
        <v>0</v>
      </c>
      <c r="Q25" s="53">
        <v>0</v>
      </c>
      <c r="R25" s="52">
        <v>0</v>
      </c>
      <c r="S25" s="54">
        <v>0</v>
      </c>
      <c r="T25" s="73">
        <f t="shared" si="8"/>
        <v>0</v>
      </c>
      <c r="U25" s="69">
        <f t="shared" si="9"/>
        <v>0</v>
      </c>
      <c r="V25" s="124">
        <f>H25+L25+U25</f>
        <v>53.5</v>
      </c>
      <c r="W25" s="41">
        <f t="shared" si="10"/>
        <v>0</v>
      </c>
      <c r="X25" s="42">
        <f>H25+L25+W25</f>
        <v>53.5</v>
      </c>
      <c r="Y25" s="154"/>
      <c r="Z25" s="1"/>
      <c r="AA25" s="155"/>
    </row>
    <row r="26" spans="1:38" ht="17.45" hidden="1" customHeight="1" thickTop="1" thickBot="1">
      <c r="A26" s="74">
        <v>30</v>
      </c>
      <c r="B26" s="78"/>
      <c r="C26" s="79"/>
      <c r="D26" s="119">
        <f>IF(ISNUMBER(A26), (IF(175.508&lt; A26,W26, TRUNC(10^(0.75194503*((LOG((A26/175.508)/LOG(10))*(LOG((A26/175.508)/LOG(10)))))),4))), 0)</f>
        <v>2.7705000000000002</v>
      </c>
      <c r="E26" s="45"/>
      <c r="F26" s="46"/>
      <c r="G26" s="46"/>
      <c r="H26" s="32">
        <f t="shared" si="11"/>
        <v>0</v>
      </c>
      <c r="I26" s="47"/>
      <c r="J26" s="46"/>
      <c r="K26" s="46"/>
      <c r="L26" s="32">
        <f t="shared" si="6"/>
        <v>0</v>
      </c>
      <c r="M26" s="80"/>
      <c r="N26" s="49"/>
      <c r="O26" s="81"/>
      <c r="P26" s="82">
        <f t="shared" si="7"/>
        <v>0</v>
      </c>
      <c r="Q26" s="81"/>
      <c r="R26" s="83"/>
      <c r="S26" s="81"/>
      <c r="T26" s="84">
        <f t="shared" si="8"/>
        <v>0</v>
      </c>
      <c r="U26" s="69">
        <f t="shared" si="9"/>
        <v>0</v>
      </c>
      <c r="V26" s="124"/>
      <c r="W26" s="41">
        <f t="shared" si="10"/>
        <v>0</v>
      </c>
      <c r="X26" s="42">
        <f>IF(ISNUMBER(A26), (IF(175.508&lt; A26,U26, TRUNC(10^(0.75194503*((LOG((A26/175.508)/LOG(10))*(LOG((A26/175.508)/LOG(10)))))),4)*U26)), 0)+H26+L26</f>
        <v>0</v>
      </c>
      <c r="Y26" s="154"/>
      <c r="Z26" s="5"/>
      <c r="AA26" s="155"/>
    </row>
    <row r="27" spans="1:38" ht="19.5" thickTop="1" thickBot="1">
      <c r="A27" s="170" t="s">
        <v>76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11"/>
      <c r="Z27" s="112"/>
      <c r="AA27" s="113"/>
    </row>
    <row r="28" spans="1:38" ht="15.75" customHeight="1" thickTop="1" thickBot="1">
      <c r="A28" s="205">
        <v>31</v>
      </c>
      <c r="B28" s="100" t="s">
        <v>71</v>
      </c>
      <c r="C28" s="27">
        <v>2014</v>
      </c>
      <c r="D28" s="119">
        <f>IF(ISNUMBER(A28), (IF(175.508&lt; A28,W28, TRUNC(10^(0.75194503*((LOG((A28/175.508)/LOG(10))*(LOG((A28/175.508)/LOG(10)))))),4))), 0)</f>
        <v>2.6686000000000001</v>
      </c>
      <c r="E28" s="28">
        <v>470</v>
      </c>
      <c r="F28" s="29">
        <v>460</v>
      </c>
      <c r="G28" s="29">
        <v>460</v>
      </c>
      <c r="H28" s="32">
        <f>IF(MAX(E28:G28)&lt;0,0,MAX(E28:G28))/20</f>
        <v>23.5</v>
      </c>
      <c r="I28" s="31">
        <v>420</v>
      </c>
      <c r="J28" s="29">
        <v>390</v>
      </c>
      <c r="K28" s="29">
        <v>350</v>
      </c>
      <c r="L28" s="32">
        <f>IF(MAX(I28:K28)&lt;0,0,MAX(I28:K28))/20</f>
        <v>21</v>
      </c>
      <c r="M28" s="85">
        <v>0</v>
      </c>
      <c r="N28" s="34">
        <v>0</v>
      </c>
      <c r="O28" s="35">
        <v>0</v>
      </c>
      <c r="P28" s="68">
        <f>IF(MAX(M28:O28)&lt;0,0,MAX(M28:O28))</f>
        <v>0</v>
      </c>
      <c r="Q28" s="35">
        <v>0</v>
      </c>
      <c r="R28" s="34">
        <v>0</v>
      </c>
      <c r="S28" s="38">
        <v>0</v>
      </c>
      <c r="T28" s="39">
        <f>IF(MAX(Q28:S28)&lt;0,0,MAX(Q28:S28))</f>
        <v>0</v>
      </c>
      <c r="U28" s="69">
        <f>SUM(P28,T28)</f>
        <v>0</v>
      </c>
      <c r="V28" s="124">
        <f>H28+L28+U28</f>
        <v>44.5</v>
      </c>
      <c r="W28" s="41">
        <f>IF(ISNUMBER(A28), (IF(175.508&lt; A28,U28, TRUNC(10^(0.75194503*((LOG((A28/175.508)/LOG(10))*(LOG((A28/175.508)/LOG(10)))))),4)*U28)), 0)</f>
        <v>0</v>
      </c>
      <c r="X28" s="42">
        <f>H28+L28+W28</f>
        <v>44.5</v>
      </c>
      <c r="Y28" s="155"/>
      <c r="Z28" s="5"/>
      <c r="AA28" s="155"/>
    </row>
    <row r="29" spans="1:38" s="116" customFormat="1" ht="15" customHeight="1" thickTop="1" thickBot="1">
      <c r="A29" s="209">
        <v>44.8</v>
      </c>
      <c r="B29" s="180" t="s">
        <v>45</v>
      </c>
      <c r="C29" s="181">
        <v>2012</v>
      </c>
      <c r="D29" s="182">
        <v>1.8423</v>
      </c>
      <c r="E29" s="183">
        <v>420</v>
      </c>
      <c r="F29" s="184">
        <v>440</v>
      </c>
      <c r="G29" s="184">
        <v>440</v>
      </c>
      <c r="H29" s="185">
        <f>IF(MAX(E29:G29)&lt;0,0,MAX(E29:G29))/20</f>
        <v>22</v>
      </c>
      <c r="I29" s="186">
        <v>520</v>
      </c>
      <c r="J29" s="184">
        <v>500</v>
      </c>
      <c r="K29" s="184">
        <v>450</v>
      </c>
      <c r="L29" s="185">
        <f>IF(MAX(I29:K29)&lt;0,0,MAX(I29:K29))/20</f>
        <v>26</v>
      </c>
      <c r="M29" s="187">
        <v>0</v>
      </c>
      <c r="N29" s="188">
        <v>0</v>
      </c>
      <c r="O29" s="188">
        <v>0</v>
      </c>
      <c r="P29" s="189">
        <f>IF(MAX(M29:O29)&lt;0,0,MAX(M29:O29))</f>
        <v>0</v>
      </c>
      <c r="Q29" s="187">
        <v>0</v>
      </c>
      <c r="R29" s="188">
        <v>0</v>
      </c>
      <c r="S29" s="188">
        <v>0</v>
      </c>
      <c r="T29" s="190">
        <f>IF(MAX(Q29:S29)&lt;0,0,MAX(Q29:S29))</f>
        <v>0</v>
      </c>
      <c r="U29" s="191">
        <f>SUM(P29,T29)</f>
        <v>0</v>
      </c>
      <c r="V29" s="192">
        <v>48</v>
      </c>
      <c r="W29" s="193">
        <f>IF(ISNUMBER(A29), (IF(175.508&lt; A29,U29, TRUNC(10^(0.75194503*((LOG((A29/175.508)/LOG(10))*(LOG((A29/175.508)/LOG(10)))))),4)*U29)), 0)</f>
        <v>0</v>
      </c>
      <c r="X29" s="194">
        <f>IF(ISNUMBER(A29), (IF(174.393&lt; A29,U29, TRUNC(10^(0.794358141*((LOG((A29/174.393)/LOG(10))*(LOG((A29/174.393)/LOG(10)))))),4)*U29)), 0)+H29+L29</f>
        <v>48</v>
      </c>
      <c r="Y29" s="155"/>
      <c r="Z29" s="115"/>
      <c r="AA29" s="155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</row>
    <row r="30" spans="1:38" ht="15" customHeight="1" thickTop="1"/>
    <row r="31" spans="1:38" ht="15" customHeight="1">
      <c r="A31" s="5"/>
      <c r="B31" s="97" t="s">
        <v>19</v>
      </c>
      <c r="C31" s="142" t="s">
        <v>52</v>
      </c>
      <c r="D31" s="149" t="s">
        <v>64</v>
      </c>
      <c r="E31" s="5" t="s">
        <v>66</v>
      </c>
      <c r="F31" s="5"/>
      <c r="G31" s="5" t="s">
        <v>67</v>
      </c>
      <c r="H31" s="5"/>
      <c r="I31" s="5" t="s">
        <v>47</v>
      </c>
      <c r="J31" s="5"/>
      <c r="K31" s="142" t="s">
        <v>68</v>
      </c>
      <c r="L31" s="5"/>
      <c r="M31" s="5" t="s">
        <v>69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  <c r="Z31" s="5"/>
    </row>
    <row r="32" spans="1:38" ht="15" customHeight="1">
      <c r="A32" s="210"/>
      <c r="B32" s="98"/>
      <c r="C32" s="142" t="s">
        <v>50</v>
      </c>
      <c r="D32" s="149" t="s">
        <v>63</v>
      </c>
      <c r="E32" s="5" t="s">
        <v>51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4"/>
      <c r="Z32" s="5"/>
    </row>
    <row r="33" spans="1:26" ht="15.6" customHeight="1">
      <c r="A33" s="21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4"/>
      <c r="Z33" s="5"/>
    </row>
    <row r="34" spans="1:26">
      <c r="A34" s="212"/>
      <c r="B34" s="99"/>
    </row>
  </sheetData>
  <mergeCells count="26">
    <mergeCell ref="Y13:Y16"/>
    <mergeCell ref="AA13:AA16"/>
    <mergeCell ref="B33:K33"/>
    <mergeCell ref="A22:X22"/>
    <mergeCell ref="Y23:Y26"/>
    <mergeCell ref="AA23:AA26"/>
    <mergeCell ref="A17:X17"/>
    <mergeCell ref="Y18:Y21"/>
    <mergeCell ref="AA18:AA21"/>
    <mergeCell ref="A27:X27"/>
    <mergeCell ref="Y28:Y29"/>
    <mergeCell ref="AA28:AA29"/>
    <mergeCell ref="A1:Y1"/>
    <mergeCell ref="A3:B3"/>
    <mergeCell ref="C3:S3"/>
    <mergeCell ref="T3:Y3"/>
    <mergeCell ref="E5:H5"/>
    <mergeCell ref="I5:L5"/>
    <mergeCell ref="M5:P5"/>
    <mergeCell ref="Q5:T5"/>
    <mergeCell ref="Y5:Y6"/>
    <mergeCell ref="AA5:AA6"/>
    <mergeCell ref="A7:X7"/>
    <mergeCell ref="Y8:Y11"/>
    <mergeCell ref="AA8:AA11"/>
    <mergeCell ref="A12:X12"/>
  </mergeCells>
  <conditionalFormatting sqref="Q28:R28 M28:O29 Q23:S26 M23:O26 M8:O9 Q8:R8 M10 O10 Q9:S11 M11:O11 M18:O21 Q18:S21 Q13:S16 M13:O16 Q29:S29">
    <cfRule type="cellIs" dxfId="3" priority="4" operator="lessThan">
      <formula>0</formula>
    </cfRule>
    <cfRule type="cellIs" dxfId="2" priority="5" operator="lessThan">
      <formula>0</formula>
    </cfRule>
  </conditionalFormatting>
  <pageMargins left="0" right="0" top="0" bottom="0" header="0.51180555555555496" footer="0.51180555555555496"/>
  <pageSetup paperSize="9" firstPageNumber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T23" sqref="T23"/>
    </sheetView>
  </sheetViews>
  <sheetFormatPr defaultColWidth="8.7109375" defaultRowHeight="15"/>
  <cols>
    <col min="1" max="1" width="7.42578125" customWidth="1"/>
    <col min="2" max="2" width="16.140625" customWidth="1"/>
    <col min="3" max="3" width="8.85546875" customWidth="1"/>
    <col min="4" max="4" width="6" customWidth="1"/>
    <col min="5" max="12" width="6.7109375" customWidth="1"/>
    <col min="13" max="13" width="9.28515625" customWidth="1"/>
    <col min="14" max="14" width="9.42578125" customWidth="1"/>
    <col min="15" max="15" width="11.85546875" customWidth="1"/>
    <col min="16" max="16" width="11.42578125" hidden="1" customWidth="1"/>
    <col min="17" max="17" width="8.7109375" customWidth="1"/>
    <col min="18" max="18" width="11.28515625" customWidth="1"/>
  </cols>
  <sheetData>
    <row r="1" spans="1:17" ht="20.25">
      <c r="A1" s="156" t="s">
        <v>41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5"/>
    </row>
    <row r="2" spans="1:17" ht="1.149999999999999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1:17" ht="18.75" customHeight="1">
      <c r="A3" s="172"/>
      <c r="B3" s="173"/>
      <c r="C3" s="110"/>
      <c r="D3" s="174" t="s">
        <v>20</v>
      </c>
      <c r="E3" s="174"/>
      <c r="F3" s="174"/>
      <c r="G3" s="174"/>
      <c r="H3" s="174"/>
      <c r="I3" s="174"/>
      <c r="J3" s="174"/>
      <c r="K3" s="174"/>
      <c r="L3" s="175" t="s">
        <v>39</v>
      </c>
      <c r="M3" s="175"/>
      <c r="N3" s="175"/>
      <c r="O3" s="175"/>
      <c r="P3" s="175"/>
      <c r="Q3" s="175"/>
    </row>
    <row r="4" spans="1:17" ht="1.149999999999999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5"/>
    </row>
    <row r="5" spans="1:17" ht="16.5" thickTop="1" thickBot="1">
      <c r="A5" s="6" t="s">
        <v>1</v>
      </c>
      <c r="B5" s="7" t="s">
        <v>2</v>
      </c>
      <c r="C5" s="120"/>
      <c r="D5" s="8" t="s">
        <v>3</v>
      </c>
      <c r="E5" s="162" t="s">
        <v>6</v>
      </c>
      <c r="F5" s="162"/>
      <c r="G5" s="162"/>
      <c r="H5" s="162"/>
      <c r="I5" s="163" t="s">
        <v>7</v>
      </c>
      <c r="J5" s="163"/>
      <c r="K5" s="163"/>
      <c r="L5" s="163"/>
      <c r="M5" s="101" t="s">
        <v>8</v>
      </c>
      <c r="N5" s="9" t="s">
        <v>9</v>
      </c>
      <c r="O5" s="164"/>
      <c r="P5" s="5"/>
      <c r="Q5" s="165" t="s">
        <v>11</v>
      </c>
    </row>
    <row r="6" spans="1:17" ht="16.5" thickTop="1" thickBot="1">
      <c r="A6" s="10" t="s">
        <v>12</v>
      </c>
      <c r="B6" s="11"/>
      <c r="C6" s="121" t="s">
        <v>43</v>
      </c>
      <c r="D6" s="12" t="s">
        <v>13</v>
      </c>
      <c r="E6" s="18" t="s">
        <v>14</v>
      </c>
      <c r="F6" s="14" t="s">
        <v>15</v>
      </c>
      <c r="G6" s="19" t="s">
        <v>16</v>
      </c>
      <c r="H6" s="15" t="s">
        <v>17</v>
      </c>
      <c r="I6" s="20" t="s">
        <v>14</v>
      </c>
      <c r="J6" s="14" t="s">
        <v>15</v>
      </c>
      <c r="K6" s="19" t="s">
        <v>16</v>
      </c>
      <c r="L6" s="15" t="s">
        <v>17</v>
      </c>
      <c r="M6" s="21"/>
      <c r="N6" s="22"/>
      <c r="O6" s="164"/>
      <c r="P6" s="5"/>
      <c r="Q6" s="165"/>
    </row>
    <row r="7" spans="1:17" ht="19.5" thickTop="1" thickBot="1">
      <c r="A7" s="166" t="s">
        <v>28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23">
        <f>SUM(N8:N11)-MIN(N8:N11)</f>
        <v>472.76519999999999</v>
      </c>
      <c r="P7" s="24">
        <f>RANK(O7,O7:O28,0)</f>
        <v>1</v>
      </c>
      <c r="Q7" s="25">
        <v>1</v>
      </c>
    </row>
    <row r="8" spans="1:17" ht="14.25" customHeight="1" thickTop="1">
      <c r="A8" s="224">
        <v>54.2</v>
      </c>
      <c r="B8" s="88" t="s">
        <v>62</v>
      </c>
      <c r="C8" s="122">
        <f>IF(ISNUMBER(A8), (IF(175.508&lt; A8,#REF!, TRUNC(10^(0.75194503*((LOG((A8/175.508)/LOG(10))*(LOG((A8/175.508)/LOG(10)))))),4))), 0)</f>
        <v>1.5696000000000001</v>
      </c>
      <c r="D8" s="89">
        <v>2007</v>
      </c>
      <c r="E8" s="127">
        <v>40</v>
      </c>
      <c r="F8" s="128">
        <v>45</v>
      </c>
      <c r="G8" s="129">
        <v>48</v>
      </c>
      <c r="H8" s="36">
        <f>IF(MAX(E8:G8)&lt;0,0,MAX(E8:G8))</f>
        <v>48</v>
      </c>
      <c r="I8" s="135">
        <v>47</v>
      </c>
      <c r="J8" s="128">
        <v>52</v>
      </c>
      <c r="K8" s="136">
        <v>58</v>
      </c>
      <c r="L8" s="73">
        <f>IF(MAX(I8:K8)&lt;0,0,MAX(I8:K8))</f>
        <v>58</v>
      </c>
      <c r="M8" s="86">
        <f>SUM(H8,L8)</f>
        <v>106</v>
      </c>
      <c r="N8" s="42">
        <f>M8*C8</f>
        <v>166.3776</v>
      </c>
      <c r="O8" s="203"/>
      <c r="P8" s="1"/>
      <c r="Q8" s="178"/>
    </row>
    <row r="9" spans="1:17" ht="14.25" customHeight="1">
      <c r="A9" s="225">
        <v>55.7</v>
      </c>
      <c r="B9" s="90" t="s">
        <v>33</v>
      </c>
      <c r="C9" s="122">
        <f>IF(ISNUMBER(A9), (IF(175.508&lt; A9,#REF!, TRUNC(10^(0.75194503*((LOG((A9/175.508)/LOG(10))*(LOG((A9/175.508)/LOG(10)))))),4))), 0)</f>
        <v>1.5375000000000001</v>
      </c>
      <c r="D9" s="91">
        <v>2007</v>
      </c>
      <c r="E9" s="130">
        <v>35</v>
      </c>
      <c r="F9" s="131">
        <v>40</v>
      </c>
      <c r="G9" s="132">
        <v>44</v>
      </c>
      <c r="H9" s="36">
        <f t="shared" ref="H9:H15" si="0">IF(MAX(E9:G9)&lt;0,0,MAX(E9:G9))</f>
        <v>44</v>
      </c>
      <c r="I9" s="137">
        <v>45</v>
      </c>
      <c r="J9" s="134">
        <v>48</v>
      </c>
      <c r="K9" s="137">
        <v>-50</v>
      </c>
      <c r="L9" s="73">
        <f>IF(MAX(I9:K9)&lt;0,0,MAX(I9:K9))</f>
        <v>48</v>
      </c>
      <c r="M9" s="86">
        <f>SUM(H9,L9)</f>
        <v>92</v>
      </c>
      <c r="N9" s="42">
        <f>M9*C9</f>
        <v>141.45000000000002</v>
      </c>
      <c r="O9" s="204"/>
      <c r="P9" s="1"/>
      <c r="Q9" s="179"/>
    </row>
    <row r="10" spans="1:17" ht="14.25" customHeight="1" thickBot="1">
      <c r="A10" s="225">
        <v>56.2</v>
      </c>
      <c r="B10" s="90" t="s">
        <v>34</v>
      </c>
      <c r="C10" s="122">
        <f>IF(ISNUMBER(A10), (IF(175.508&lt; A10,#REF!, TRUNC(10^(0.75194503*((LOG((A10/175.508)/LOG(10))*(LOG((A10/175.508)/LOG(10)))))),4))), 0)</f>
        <v>1.5271999999999999</v>
      </c>
      <c r="D10" s="91">
        <v>2007</v>
      </c>
      <c r="E10" s="130">
        <v>-48</v>
      </c>
      <c r="F10" s="133">
        <v>48</v>
      </c>
      <c r="G10" s="134">
        <v>-50</v>
      </c>
      <c r="H10" s="36">
        <f t="shared" si="0"/>
        <v>48</v>
      </c>
      <c r="I10" s="138">
        <v>55</v>
      </c>
      <c r="J10" s="133">
        <v>60</v>
      </c>
      <c r="K10" s="139">
        <v>-65</v>
      </c>
      <c r="L10" s="73">
        <f>IF(MAX(I10:K10)&lt;0,0,MAX(I10:K10))</f>
        <v>60</v>
      </c>
      <c r="M10" s="86">
        <f>SUM(H10,L10)</f>
        <v>108</v>
      </c>
      <c r="N10" s="42">
        <f>M10*C10</f>
        <v>164.93759999999997</v>
      </c>
      <c r="O10" s="204"/>
      <c r="P10" s="1"/>
      <c r="Q10" s="179"/>
    </row>
    <row r="11" spans="1:17" ht="14.25" hidden="1" customHeight="1" thickBot="1">
      <c r="A11" s="225">
        <v>30</v>
      </c>
      <c r="B11" s="90"/>
      <c r="C11" s="122">
        <f>IF(ISNUMBER(A11), (IF(175.508&lt; A11,#REF!, TRUNC(10^(0.75194503*((LOG((A11/175.508)/LOG(10))*(LOG((A11/175.508)/LOG(10)))))),4))), 0)</f>
        <v>2.7705000000000002</v>
      </c>
      <c r="D11" s="91"/>
      <c r="E11" s="130"/>
      <c r="F11" s="133"/>
      <c r="G11" s="134"/>
      <c r="H11" s="36">
        <f t="shared" ref="H11" si="1">IF(MAX(E11:G11)&lt;0,0,MAX(E11:G11))</f>
        <v>0</v>
      </c>
      <c r="I11" s="138"/>
      <c r="J11" s="133"/>
      <c r="K11" s="139"/>
      <c r="L11" s="73">
        <f>IF(MAX(I11:K11)&lt;0,0,MAX(I11:K11))</f>
        <v>0</v>
      </c>
      <c r="M11" s="86">
        <f>SUM(H11,L11)</f>
        <v>0</v>
      </c>
      <c r="N11" s="42">
        <f>M11*C11</f>
        <v>0</v>
      </c>
      <c r="O11" s="167"/>
      <c r="P11" s="1"/>
      <c r="Q11" s="154"/>
    </row>
    <row r="12" spans="1:17" ht="19.5" thickTop="1" thickBot="1">
      <c r="A12" s="168" t="s">
        <v>29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23">
        <f>SUM(N13:N16)-MIN(N13:N16)</f>
        <v>360.54809999999998</v>
      </c>
      <c r="P12" s="24">
        <f>RANK(O12,O7:O28,0)</f>
        <v>2</v>
      </c>
      <c r="Q12" s="25">
        <v>2</v>
      </c>
    </row>
    <row r="13" spans="1:17" ht="16.5" thickTop="1" thickBot="1">
      <c r="A13" s="225">
        <v>58</v>
      </c>
      <c r="B13" s="90" t="s">
        <v>35</v>
      </c>
      <c r="C13" s="122">
        <f>IF(ISNUMBER(A13), (IF(175.508&lt; A13,#REF!, TRUNC(10^(0.75194503*((LOG((A13/175.508)/LOG(10))*(LOG((A13/175.508)/LOG(10)))))),4))), 0)</f>
        <v>1.4923</v>
      </c>
      <c r="D13" s="91">
        <v>2008</v>
      </c>
      <c r="E13" s="128">
        <v>40</v>
      </c>
      <c r="F13" s="128">
        <v>45</v>
      </c>
      <c r="G13" s="129">
        <v>-48</v>
      </c>
      <c r="H13" s="36">
        <f t="shared" si="0"/>
        <v>45</v>
      </c>
      <c r="I13" s="135">
        <v>55</v>
      </c>
      <c r="J13" s="128">
        <v>-60</v>
      </c>
      <c r="K13" s="129">
        <v>-60</v>
      </c>
      <c r="L13" s="73">
        <f>IF(MAX(I13:K13)&lt;0,0,MAX(I13:K13))</f>
        <v>55</v>
      </c>
      <c r="M13" s="86">
        <f>SUM(H13,L13)</f>
        <v>100</v>
      </c>
      <c r="N13" s="42">
        <f>M13*C13</f>
        <v>149.22999999999999</v>
      </c>
      <c r="O13" s="154"/>
      <c r="P13" s="5"/>
      <c r="Q13" s="155"/>
    </row>
    <row r="14" spans="1:17" ht="14.85" customHeight="1" thickTop="1" thickBot="1">
      <c r="A14" s="225">
        <v>67.7</v>
      </c>
      <c r="B14" s="90" t="s">
        <v>36</v>
      </c>
      <c r="C14" s="122">
        <f>IF(ISNUMBER(A14), (IF(175.508&lt; A14,#REF!, TRUNC(10^(0.75194503*((LOG((A14/175.508)/LOG(10))*(LOG((A14/175.508)/LOG(10)))))),4))), 0)</f>
        <v>1.3449</v>
      </c>
      <c r="D14" s="91">
        <v>2008</v>
      </c>
      <c r="E14" s="130">
        <v>35</v>
      </c>
      <c r="F14" s="134">
        <v>38</v>
      </c>
      <c r="G14" s="134">
        <v>-40</v>
      </c>
      <c r="H14" s="36">
        <f t="shared" si="0"/>
        <v>38</v>
      </c>
      <c r="I14" s="137">
        <v>45</v>
      </c>
      <c r="J14" s="134">
        <v>48</v>
      </c>
      <c r="K14" s="132">
        <v>-50</v>
      </c>
      <c r="L14" s="73">
        <f>IF(MAX(I14:K14)&lt;0,0,MAX(I14:K14))</f>
        <v>48</v>
      </c>
      <c r="M14" s="86">
        <f>SUM(H14,L14)</f>
        <v>86</v>
      </c>
      <c r="N14" s="42">
        <f>M14*C14</f>
        <v>115.6614</v>
      </c>
      <c r="O14" s="154"/>
      <c r="P14" s="5"/>
      <c r="Q14" s="155"/>
    </row>
    <row r="15" spans="1:17" ht="15" customHeight="1" thickTop="1" thickBot="1">
      <c r="A15" s="225">
        <v>52</v>
      </c>
      <c r="B15" s="90" t="s">
        <v>37</v>
      </c>
      <c r="C15" s="122">
        <f>IF(ISNUMBER(A15), (IF(175.508&lt; A15,#REF!, TRUNC(10^(0.75194503*((LOG((A15/175.508)/LOG(10))*(LOG((A15/175.508)/LOG(10)))))),4))), 0)</f>
        <v>1.6213</v>
      </c>
      <c r="D15" s="91">
        <v>2008</v>
      </c>
      <c r="E15" s="130">
        <v>23</v>
      </c>
      <c r="F15" s="134">
        <v>25</v>
      </c>
      <c r="G15" s="132">
        <v>26</v>
      </c>
      <c r="H15" s="36">
        <f t="shared" si="0"/>
        <v>26</v>
      </c>
      <c r="I15" s="137">
        <v>27</v>
      </c>
      <c r="J15" s="134">
        <v>30</v>
      </c>
      <c r="K15" s="132">
        <v>33</v>
      </c>
      <c r="L15" s="73">
        <f>IF(MAX(I15:K15)&lt;0,0,MAX(I15:K15))</f>
        <v>33</v>
      </c>
      <c r="M15" s="86">
        <f>SUM(H15,L15)</f>
        <v>59</v>
      </c>
      <c r="N15" s="42">
        <f>M15*C15</f>
        <v>95.656700000000001</v>
      </c>
      <c r="O15" s="154"/>
      <c r="P15" s="5"/>
      <c r="Q15" s="155"/>
    </row>
    <row r="16" spans="1:17" ht="15" hidden="1" customHeight="1" thickTop="1" thickBot="1">
      <c r="A16" s="225">
        <v>30</v>
      </c>
      <c r="B16" s="90"/>
      <c r="C16" s="122">
        <f>IF(ISNUMBER(A16), (IF(175.508&lt; A16,#REF!, TRUNC(10^(0.75194503*((LOG((A16/175.508)/LOG(10))*(LOG((A16/175.508)/LOG(10)))))),4))), 0)</f>
        <v>2.7705000000000002</v>
      </c>
      <c r="D16" s="91"/>
      <c r="E16" s="92"/>
      <c r="F16" s="61"/>
      <c r="G16" s="62"/>
      <c r="H16" s="60">
        <f>IF(MAX(E16:G16)&lt;0,0,MAX(E16:G16))</f>
        <v>0</v>
      </c>
      <c r="I16" s="59"/>
      <c r="J16" s="61"/>
      <c r="K16" s="62"/>
      <c r="L16" s="63">
        <f>IF(MAX(I16:K16)&lt;0,0,MAX(I16:K16))</f>
        <v>0</v>
      </c>
      <c r="M16" s="64">
        <f>SUM(H16,L16)</f>
        <v>0</v>
      </c>
      <c r="N16" s="42">
        <f>IF(ISNUMBER(A16), (IF(175.508&lt; A16,M16, TRUNC(10^(0.75194503*((LOG((A16/175.508)/LOG(10))*(LOG((A16/175.508)/LOG(10)))))),4)*M16)), 0)</f>
        <v>0</v>
      </c>
      <c r="O16" s="154"/>
      <c r="P16" s="5"/>
      <c r="Q16" s="155"/>
    </row>
    <row r="17" spans="1:18" ht="24" customHeight="1" thickTop="1" thickBot="1">
      <c r="A17" s="166" t="s">
        <v>75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3"/>
      <c r="P17" s="24" t="e">
        <f>RANK(O17,O7:O28,0)</f>
        <v>#N/A</v>
      </c>
      <c r="Q17" s="25"/>
      <c r="R17" s="126"/>
    </row>
    <row r="18" spans="1:18" ht="16.5" thickTop="1" thickBot="1">
      <c r="A18" s="224">
        <v>44.7</v>
      </c>
      <c r="B18" s="88" t="s">
        <v>60</v>
      </c>
      <c r="C18" s="122">
        <f>IF(ISNUMBER(A18), (IF(175.508&lt; A18,#REF!, TRUNC(10^(0.75194503*((LOG((A18/175.508)/LOG(10))*(LOG((A18/175.508)/LOG(10)))))),4))), 0)</f>
        <v>1.8420000000000001</v>
      </c>
      <c r="D18" s="89">
        <v>2008</v>
      </c>
      <c r="E18" s="127">
        <v>10</v>
      </c>
      <c r="F18" s="128">
        <v>14</v>
      </c>
      <c r="G18" s="129">
        <v>15</v>
      </c>
      <c r="H18" s="36">
        <f>IF(MAX(E18:G18)&lt;0,0,MAX(E18:G18))</f>
        <v>15</v>
      </c>
      <c r="I18" s="135">
        <v>17</v>
      </c>
      <c r="J18" s="128">
        <v>-19</v>
      </c>
      <c r="K18" s="136">
        <v>19</v>
      </c>
      <c r="L18" s="73">
        <f>IF(MAX(I18:K18)&lt;0,0,MAX(I18:K18))</f>
        <v>19</v>
      </c>
      <c r="M18" s="86">
        <f>SUM(H18,L18)</f>
        <v>34</v>
      </c>
      <c r="N18" s="42">
        <f>M18*C18</f>
        <v>62.628</v>
      </c>
      <c r="O18" s="169"/>
      <c r="P18" s="5"/>
      <c r="Q18" s="155"/>
    </row>
    <row r="19" spans="1:18" ht="16.5" thickTop="1" thickBot="1">
      <c r="A19" s="225">
        <v>85.5</v>
      </c>
      <c r="B19" s="90" t="s">
        <v>61</v>
      </c>
      <c r="C19" s="122">
        <f>IF(ISNUMBER(A19), (IF(175.508&lt; A19,#REF!, TRUNC(10^(0.75194503*((LOG((A19/175.508)/LOG(10))*(LOG((A19/175.508)/LOG(10)))))),4))), 0)</f>
        <v>1.1839999999999999</v>
      </c>
      <c r="D19" s="91">
        <v>2006</v>
      </c>
      <c r="E19" s="130">
        <v>80</v>
      </c>
      <c r="F19" s="134">
        <v>-84</v>
      </c>
      <c r="G19" s="132">
        <v>84</v>
      </c>
      <c r="H19" s="36">
        <f>IF(MAX(E19:G19)&lt;0,0,MAX(E19:G19))</f>
        <v>84</v>
      </c>
      <c r="I19" s="137">
        <v>100</v>
      </c>
      <c r="J19" s="134">
        <v>105</v>
      </c>
      <c r="K19" s="132">
        <v>107</v>
      </c>
      <c r="L19" s="73">
        <f>IF(MAX(I19:K19)&lt;0,0,MAX(I19:K19))</f>
        <v>107</v>
      </c>
      <c r="M19" s="86">
        <f>SUM(H19,L19)</f>
        <v>191</v>
      </c>
      <c r="N19" s="42">
        <f>M19*C19</f>
        <v>226.14399999999998</v>
      </c>
      <c r="O19" s="169"/>
      <c r="P19" s="5"/>
      <c r="Q19" s="155"/>
    </row>
    <row r="20" spans="1:18" ht="16.5" hidden="1" thickTop="1" thickBot="1">
      <c r="A20" s="225">
        <v>10</v>
      </c>
      <c r="B20" s="90"/>
      <c r="C20" s="123"/>
      <c r="D20" s="91"/>
      <c r="E20" s="48"/>
      <c r="F20" s="52"/>
      <c r="G20" s="52"/>
      <c r="H20" s="36">
        <f>IF(MAX(E20:G20)&lt;0,0,MAX(E20:G20))</f>
        <v>0</v>
      </c>
      <c r="I20" s="51"/>
      <c r="J20" s="49"/>
      <c r="K20" s="50"/>
      <c r="L20" s="73">
        <f>IF(MAX(I20:K20)&lt;0,0,MAX(I20:K20))</f>
        <v>0</v>
      </c>
      <c r="M20" s="40">
        <f>SUM(H20,L20)</f>
        <v>0</v>
      </c>
      <c r="N20" s="42">
        <f>IF(ISNUMBER(A20), (IF(175.508&lt; A20,M20, TRUNC(10^(0.75194503*((LOG((A20/175.508)/LOG(10))*(LOG((A20/175.508)/LOG(10)))))),4)*M20)), 0)</f>
        <v>0</v>
      </c>
      <c r="O20" s="169"/>
      <c r="P20" s="5"/>
      <c r="Q20" s="155"/>
    </row>
    <row r="21" spans="1:18" ht="19.5" hidden="1" customHeight="1" thickTop="1" thickBot="1">
      <c r="A21" s="225">
        <v>10</v>
      </c>
      <c r="B21" s="90"/>
      <c r="C21" s="123"/>
      <c r="D21" s="91"/>
      <c r="E21" s="92"/>
      <c r="F21" s="61"/>
      <c r="G21" s="62"/>
      <c r="H21" s="60">
        <f>IF(MAX(E21:G21)&lt;0,0,MAX(E21:G21))</f>
        <v>0</v>
      </c>
      <c r="I21" s="59"/>
      <c r="J21" s="61"/>
      <c r="K21" s="62"/>
      <c r="L21" s="63"/>
      <c r="M21" s="64">
        <f>SUM(H21,L21)</f>
        <v>0</v>
      </c>
      <c r="N21" s="42">
        <f>IF(ISNUMBER(A21), (IF(175.508&lt; A21,M21, TRUNC(10^(0.75194503*((LOG((A21/175.508)/LOG(10))*(LOG((A21/175.508)/LOG(10)))))),4)*M21)), 0)</f>
        <v>0</v>
      </c>
      <c r="O21" s="169"/>
      <c r="P21" s="5"/>
      <c r="Q21" s="155"/>
    </row>
    <row r="22" spans="1:18" ht="19.5" thickTop="1" thickBot="1">
      <c r="A22" s="166" t="s">
        <v>73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23"/>
      <c r="P22" s="24" t="e">
        <f>RANK(O22,O7:O28,0)</f>
        <v>#N/A</v>
      </c>
      <c r="Q22" s="25"/>
    </row>
    <row r="23" spans="1:18" ht="18" customHeight="1" thickTop="1" thickBot="1">
      <c r="A23" s="224">
        <v>53</v>
      </c>
      <c r="B23" s="88" t="s">
        <v>56</v>
      </c>
      <c r="C23" s="122">
        <f>IF(ISNUMBER(A23), (IF(175.508&lt; A23,#REF!, TRUNC(10^(0.75194503*((LOG((A23/175.508)/LOG(10))*(LOG((A23/175.508)/LOG(10)))))),4))), 0)</f>
        <v>1.5971</v>
      </c>
      <c r="D23" s="89">
        <v>2007</v>
      </c>
      <c r="E23" s="33">
        <v>18</v>
      </c>
      <c r="F23" s="34">
        <v>19</v>
      </c>
      <c r="G23" s="35">
        <v>21</v>
      </c>
      <c r="H23" s="36">
        <f>IF(MAX(E23:G23)&lt;0,0,MAX(E23:G23))</f>
        <v>21</v>
      </c>
      <c r="I23" s="37">
        <v>20</v>
      </c>
      <c r="J23" s="34">
        <v>22</v>
      </c>
      <c r="K23" s="38">
        <v>24</v>
      </c>
      <c r="L23" s="73">
        <f>IF(MAX(I23:K23)&lt;0,0,MAX(I23:K23))</f>
        <v>24</v>
      </c>
      <c r="M23" s="86">
        <f>SUM(H23,L23)</f>
        <v>45</v>
      </c>
      <c r="N23" s="42">
        <f>M23*C23</f>
        <v>71.869500000000002</v>
      </c>
      <c r="O23" s="150"/>
      <c r="P23" s="150"/>
      <c r="Q23" s="150"/>
    </row>
    <row r="24" spans="1:18" ht="21.75" customHeight="1" thickTop="1" thickBot="1">
      <c r="A24" s="166" t="s">
        <v>74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51"/>
      <c r="P24" s="151"/>
      <c r="Q24" s="151"/>
    </row>
    <row r="25" spans="1:18" ht="14.45" customHeight="1" thickTop="1">
      <c r="A25" s="225">
        <v>71</v>
      </c>
      <c r="B25" s="90" t="s">
        <v>57</v>
      </c>
      <c r="C25" s="122">
        <f>IF(ISNUMBER(A25), (IF(175.508&lt; A25,#REF!, TRUNC(10^(0.75194503*((LOG((A25/175.508)/LOG(10))*(LOG((A25/175.508)/LOG(10)))))),4))), 0)</f>
        <v>1.3066</v>
      </c>
      <c r="D25" s="91">
        <v>1999</v>
      </c>
      <c r="E25" s="48">
        <v>65</v>
      </c>
      <c r="F25" s="49">
        <v>70</v>
      </c>
      <c r="G25" s="50">
        <v>-73</v>
      </c>
      <c r="H25" s="36">
        <f>IF(MAX(E25:G25)&lt;0,0,MAX(E25:G25))</f>
        <v>70</v>
      </c>
      <c r="I25" s="51">
        <v>80</v>
      </c>
      <c r="J25" s="49">
        <v>83</v>
      </c>
      <c r="K25" s="50">
        <v>-86</v>
      </c>
      <c r="L25" s="73">
        <f>IF(MAX(I25:K25)&lt;0,0,MAX(I25:K25))</f>
        <v>83</v>
      </c>
      <c r="M25" s="40">
        <v>153</v>
      </c>
      <c r="N25" s="42">
        <f>M25*C25</f>
        <v>199.90979999999999</v>
      </c>
      <c r="O25" s="178"/>
      <c r="P25" s="1"/>
      <c r="Q25" s="178"/>
    </row>
    <row r="26" spans="1:18" ht="14.45" customHeight="1">
      <c r="A26" s="225">
        <v>83</v>
      </c>
      <c r="B26" s="90" t="s">
        <v>58</v>
      </c>
      <c r="C26" s="122">
        <f>IF(ISNUMBER(A26), (IF(175.508&lt; A26,#REF!, TRUNC(10^(0.75194503*((LOG((A26/175.508)/LOG(10))*(LOG((A26/175.508)/LOG(10)))))),4))), 0)</f>
        <v>1.2009000000000001</v>
      </c>
      <c r="D26" s="91">
        <v>1998</v>
      </c>
      <c r="E26" s="48">
        <v>142</v>
      </c>
      <c r="F26" s="49">
        <v>-147</v>
      </c>
      <c r="G26" s="49">
        <v>-152</v>
      </c>
      <c r="H26" s="36">
        <f>IF(MAX(E26:G26)&lt;0,0,MAX(E26:G26))</f>
        <v>142</v>
      </c>
      <c r="I26" s="53">
        <v>170</v>
      </c>
      <c r="J26" s="52">
        <v>176</v>
      </c>
      <c r="K26" s="54">
        <v>0</v>
      </c>
      <c r="L26" s="73">
        <f>IF(MAX(I26:K26)&lt;0,0,MAX(I26:K26))</f>
        <v>176</v>
      </c>
      <c r="M26" s="86">
        <f>SUM(H26,L26)</f>
        <v>318</v>
      </c>
      <c r="N26" s="42">
        <f>M26*C26</f>
        <v>381.88620000000003</v>
      </c>
      <c r="O26" s="179"/>
      <c r="P26" s="1"/>
      <c r="Q26" s="179"/>
    </row>
    <row r="27" spans="1:18" ht="16.899999999999999" customHeight="1">
      <c r="A27" s="225">
        <v>90</v>
      </c>
      <c r="B27" s="90" t="s">
        <v>59</v>
      </c>
      <c r="C27" s="122">
        <f>IF(ISNUMBER(A27), (IF(175.508&lt; A27,#REF!, TRUNC(10^(0.75194503*((LOG((A27/175.508)/LOG(10))*(LOG((A27/175.508)/LOG(10)))))),4))), 0)</f>
        <v>1.1568000000000001</v>
      </c>
      <c r="D27" s="91">
        <v>2007</v>
      </c>
      <c r="E27" s="80">
        <v>37</v>
      </c>
      <c r="F27" s="49">
        <v>40</v>
      </c>
      <c r="G27" s="94">
        <v>44</v>
      </c>
      <c r="H27" s="36">
        <f>IF(MAX(E27:G27)&lt;0,0,MAX(E27:G27))</f>
        <v>44</v>
      </c>
      <c r="I27" s="81">
        <v>53</v>
      </c>
      <c r="J27" s="83">
        <v>57</v>
      </c>
      <c r="K27" s="81">
        <v>-61</v>
      </c>
      <c r="L27" s="73">
        <f>IF(MAX(I27:K27)&lt;0,0,MAX(I27:K27))</f>
        <v>57</v>
      </c>
      <c r="M27" s="86">
        <f>SUM(H27,L27)</f>
        <v>101</v>
      </c>
      <c r="N27" s="42">
        <f>M27*C27</f>
        <v>116.83680000000001</v>
      </c>
      <c r="O27" s="179"/>
      <c r="P27" s="5"/>
      <c r="Q27" s="179"/>
    </row>
    <row r="28" spans="1:18" ht="16.899999999999999" customHeight="1" thickBot="1">
      <c r="A28" s="226">
        <v>77.8</v>
      </c>
      <c r="B28" s="199" t="s">
        <v>46</v>
      </c>
      <c r="C28" s="200">
        <v>1.2412000000000001</v>
      </c>
      <c r="D28" s="201">
        <v>2008</v>
      </c>
      <c r="E28" s="92">
        <v>-45</v>
      </c>
      <c r="F28" s="61">
        <v>45</v>
      </c>
      <c r="G28" s="62">
        <v>50</v>
      </c>
      <c r="H28" s="60">
        <f t="shared" ref="H28" si="2">IF(MAX(E28:G28)&lt;0,0,MAX(E28:G28))</f>
        <v>50</v>
      </c>
      <c r="I28" s="59">
        <v>50</v>
      </c>
      <c r="J28" s="61">
        <v>60</v>
      </c>
      <c r="K28" s="62">
        <v>-65</v>
      </c>
      <c r="L28" s="63">
        <f>IF(MAX(I28:K28)&lt;0,0,MAX(I28:K28))</f>
        <v>60</v>
      </c>
      <c r="M28" s="64">
        <f>SUM(H28,L28)</f>
        <v>110</v>
      </c>
      <c r="N28" s="202">
        <f>IF(ISNUMBER(A28), (IF(175.508&lt; A28,M28, TRUNC(10^(0.75194503*((LOG((A28/175.508)/LOG(10))*(LOG((A28/175.508)/LOG(10)))))),4)*M28)), 0)</f>
        <v>136.53200000000001</v>
      </c>
      <c r="O28" s="154"/>
      <c r="P28" s="5"/>
      <c r="Q28" s="154"/>
    </row>
    <row r="29" spans="1:18" ht="16.899999999999999" customHeight="1" thickTop="1">
      <c r="A29" s="143"/>
      <c r="B29" s="144"/>
      <c r="C29" s="144"/>
      <c r="D29" s="145"/>
      <c r="E29" s="146"/>
      <c r="F29" s="146"/>
      <c r="G29" s="146"/>
      <c r="H29" s="196"/>
      <c r="I29" s="147"/>
      <c r="J29" s="146"/>
      <c r="K29" s="146"/>
      <c r="L29" s="197"/>
      <c r="M29" s="197"/>
      <c r="N29" s="198"/>
      <c r="O29" s="195"/>
      <c r="P29" s="5"/>
      <c r="Q29" s="195"/>
    </row>
    <row r="30" spans="1:18" ht="16.5" customHeight="1">
      <c r="A30" s="5"/>
      <c r="B30" s="97" t="s">
        <v>21</v>
      </c>
      <c r="C30" s="97"/>
      <c r="D30" s="5" t="s">
        <v>42</v>
      </c>
      <c r="E30" s="5"/>
      <c r="F30" s="5"/>
      <c r="G30" s="5"/>
      <c r="H30" s="5"/>
      <c r="I30" s="5"/>
      <c r="J30" s="5" t="s">
        <v>47</v>
      </c>
      <c r="K30" s="5"/>
      <c r="L30" s="5"/>
      <c r="M30" s="5"/>
      <c r="N30" s="5"/>
      <c r="O30" s="4"/>
      <c r="P30" s="5"/>
    </row>
    <row r="31" spans="1:18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5"/>
    </row>
    <row r="32" spans="1:18" ht="15.75" customHeight="1">
      <c r="A32" s="5"/>
      <c r="B32" s="176"/>
      <c r="C32" s="176"/>
      <c r="D32" s="176"/>
      <c r="E32" s="5"/>
      <c r="F32" s="5"/>
      <c r="G32" s="5"/>
      <c r="H32" s="5"/>
      <c r="I32" s="5"/>
      <c r="J32" s="5"/>
      <c r="K32" s="5"/>
      <c r="L32" s="5"/>
      <c r="M32" s="5"/>
      <c r="N32" s="5"/>
      <c r="O32" s="4"/>
      <c r="P32" s="5"/>
    </row>
    <row r="33" spans="1:16">
      <c r="A33" s="5"/>
      <c r="B33" s="87"/>
      <c r="C33" s="87"/>
      <c r="D33" s="87"/>
      <c r="E33" s="5"/>
      <c r="F33" s="5"/>
      <c r="G33" s="5"/>
      <c r="H33" s="5"/>
      <c r="I33" s="5"/>
      <c r="J33" s="5"/>
      <c r="K33" s="5"/>
      <c r="L33" s="5"/>
      <c r="M33" s="5"/>
      <c r="N33" s="5"/>
      <c r="O33" s="4"/>
      <c r="P33" s="5"/>
    </row>
    <row r="34" spans="1:16">
      <c r="B34" s="99"/>
      <c r="C34" s="99"/>
      <c r="D34" s="99"/>
      <c r="E34" s="99"/>
      <c r="F34" s="99"/>
    </row>
  </sheetData>
  <mergeCells count="22">
    <mergeCell ref="L3:Q3"/>
    <mergeCell ref="B32:D32"/>
    <mergeCell ref="A22:N22"/>
    <mergeCell ref="A24:N24"/>
    <mergeCell ref="O25:O28"/>
    <mergeCell ref="Q25:Q28"/>
    <mergeCell ref="A17:N17"/>
    <mergeCell ref="O18:O21"/>
    <mergeCell ref="Q18:Q21"/>
    <mergeCell ref="O13:O16"/>
    <mergeCell ref="Q13:Q16"/>
    <mergeCell ref="A1:O1"/>
    <mergeCell ref="A3:B3"/>
    <mergeCell ref="D3:K3"/>
    <mergeCell ref="E5:H5"/>
    <mergeCell ref="I5:L5"/>
    <mergeCell ref="O5:O6"/>
    <mergeCell ref="Q5:Q6"/>
    <mergeCell ref="A7:N7"/>
    <mergeCell ref="A12:N12"/>
    <mergeCell ref="O8:O11"/>
    <mergeCell ref="Q8:Q11"/>
  </mergeCells>
  <conditionalFormatting sqref="I8:J8 E8:G9 I9:K11 E10:E11 I23:J23 E13:G29 G10:G11 I19:K22 I18:J18 I13:K17 I24:K29">
    <cfRule type="cellIs" dxfId="1" priority="10" operator="lessThan">
      <formula>0</formula>
    </cfRule>
    <cfRule type="cellIs" dxfId="0" priority="11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revision>3</cp:revision>
  <cp:lastPrinted>2021-09-05T20:31:44Z</cp:lastPrinted>
  <dcterms:created xsi:type="dcterms:W3CDTF">2006-10-17T13:37:20Z</dcterms:created>
  <dcterms:modified xsi:type="dcterms:W3CDTF">2021-09-06T20:45:51Z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