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Lukef\Desktop\"/>
    </mc:Choice>
  </mc:AlternateContent>
  <xr:revisionPtr revIDLastSave="0" documentId="8_{615E203C-3470-4DBA-A056-A78BDD0759E3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Družstva" sheetId="1" state="hidden" r:id="rId1"/>
    <sheet name="Jednotlivci" sheetId="2" r:id="rId2"/>
    <sheet name="List1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3" i="2" l="1"/>
  <c r="I53" i="2"/>
  <c r="N53" i="2" s="1"/>
  <c r="O53" i="2" s="1"/>
  <c r="E53" i="2"/>
  <c r="M52" i="2"/>
  <c r="I52" i="2"/>
  <c r="N52" i="2" s="1"/>
  <c r="O52" i="2" s="1"/>
  <c r="E52" i="2"/>
  <c r="M55" i="2"/>
  <c r="I55" i="2"/>
  <c r="N55" i="2" s="1"/>
  <c r="O55" i="2" s="1"/>
  <c r="E55" i="2"/>
  <c r="M54" i="2"/>
  <c r="I54" i="2"/>
  <c r="E54" i="2"/>
  <c r="M51" i="2"/>
  <c r="I51" i="2"/>
  <c r="E51" i="2"/>
  <c r="M50" i="2"/>
  <c r="I50" i="2"/>
  <c r="N50" i="2" s="1"/>
  <c r="O50" i="2" s="1"/>
  <c r="E50" i="2"/>
  <c r="M49" i="2"/>
  <c r="I49" i="2"/>
  <c r="E49" i="2"/>
  <c r="M48" i="2"/>
  <c r="I48" i="2"/>
  <c r="N48" i="2" s="1"/>
  <c r="E48" i="2"/>
  <c r="M47" i="2"/>
  <c r="I47" i="2"/>
  <c r="E47" i="2"/>
  <c r="M46" i="2"/>
  <c r="I46" i="2"/>
  <c r="E46" i="2"/>
  <c r="M44" i="2"/>
  <c r="I44" i="2"/>
  <c r="E44" i="2"/>
  <c r="M43" i="2"/>
  <c r="I43" i="2"/>
  <c r="E43" i="2"/>
  <c r="M42" i="2"/>
  <c r="I42" i="2"/>
  <c r="E42" i="2"/>
  <c r="M41" i="2"/>
  <c r="I41" i="2"/>
  <c r="E41" i="2"/>
  <c r="M40" i="2"/>
  <c r="I40" i="2"/>
  <c r="E40" i="2"/>
  <c r="M30" i="2"/>
  <c r="I30" i="2"/>
  <c r="E30" i="2"/>
  <c r="M29" i="2"/>
  <c r="N29" i="2" s="1"/>
  <c r="E29" i="2"/>
  <c r="M28" i="2"/>
  <c r="I28" i="2"/>
  <c r="E28" i="2"/>
  <c r="M27" i="2"/>
  <c r="I27" i="2"/>
  <c r="E27" i="2"/>
  <c r="M26" i="2"/>
  <c r="I26" i="2"/>
  <c r="E26" i="2"/>
  <c r="M25" i="2"/>
  <c r="I25" i="2"/>
  <c r="E25" i="2"/>
  <c r="M24" i="2"/>
  <c r="I24" i="2"/>
  <c r="E24" i="2"/>
  <c r="M23" i="2"/>
  <c r="I23" i="2"/>
  <c r="E23" i="2"/>
  <c r="M22" i="2"/>
  <c r="I22" i="2"/>
  <c r="E22" i="2"/>
  <c r="M10" i="2"/>
  <c r="I10" i="2"/>
  <c r="E10" i="2"/>
  <c r="M9" i="2"/>
  <c r="I9" i="2"/>
  <c r="E9" i="2"/>
  <c r="M8" i="2"/>
  <c r="I8" i="2"/>
  <c r="E8" i="2"/>
  <c r="M7" i="2"/>
  <c r="I7" i="2"/>
  <c r="E7" i="2"/>
  <c r="M6" i="2"/>
  <c r="I6" i="2"/>
  <c r="E6" i="2"/>
  <c r="M5" i="2"/>
  <c r="I5" i="2"/>
  <c r="E5" i="2"/>
  <c r="I41" i="1"/>
  <c r="E41" i="1"/>
  <c r="I40" i="1"/>
  <c r="E40" i="1"/>
  <c r="I39" i="1"/>
  <c r="E39" i="1"/>
  <c r="I36" i="1"/>
  <c r="E36" i="1"/>
  <c r="I35" i="1"/>
  <c r="E35" i="1"/>
  <c r="I34" i="1"/>
  <c r="E34" i="1"/>
  <c r="I32" i="1"/>
  <c r="E32" i="1"/>
  <c r="I31" i="1"/>
  <c r="E31" i="1"/>
  <c r="I30" i="1"/>
  <c r="E30" i="1"/>
  <c r="I28" i="1"/>
  <c r="E28" i="1"/>
  <c r="I27" i="1"/>
  <c r="E27" i="1"/>
  <c r="I26" i="1"/>
  <c r="E26" i="1"/>
  <c r="I24" i="1"/>
  <c r="E24" i="1"/>
  <c r="I23" i="1"/>
  <c r="E23" i="1"/>
  <c r="I22" i="1"/>
  <c r="E22" i="1"/>
  <c r="I20" i="1"/>
  <c r="E20" i="1"/>
  <c r="I19" i="1"/>
  <c r="E19" i="1"/>
  <c r="I18" i="1"/>
  <c r="E18" i="1"/>
  <c r="I16" i="1"/>
  <c r="E16" i="1"/>
  <c r="I15" i="1"/>
  <c r="E15" i="1"/>
  <c r="I14" i="1"/>
  <c r="E14" i="1"/>
  <c r="I12" i="1"/>
  <c r="E12" i="1"/>
  <c r="I11" i="1"/>
  <c r="E11" i="1"/>
  <c r="I10" i="1"/>
  <c r="E10" i="1"/>
  <c r="I8" i="1"/>
  <c r="E8" i="1"/>
  <c r="I7" i="1"/>
  <c r="E7" i="1"/>
  <c r="I6" i="1"/>
  <c r="E6" i="1"/>
  <c r="M12" i="1"/>
  <c r="M11" i="1"/>
  <c r="M18" i="1"/>
  <c r="M35" i="2"/>
  <c r="I35" i="2"/>
  <c r="E35" i="2"/>
  <c r="M36" i="2"/>
  <c r="I36" i="2"/>
  <c r="E36" i="2"/>
  <c r="M37" i="2"/>
  <c r="I37" i="2"/>
  <c r="E37" i="2"/>
  <c r="M34" i="2"/>
  <c r="I34" i="2"/>
  <c r="E34" i="2"/>
  <c r="M33" i="2"/>
  <c r="I33" i="2"/>
  <c r="E33" i="2"/>
  <c r="M41" i="1"/>
  <c r="M40" i="1"/>
  <c r="M39" i="1"/>
  <c r="E38" i="1"/>
  <c r="M19" i="2"/>
  <c r="E19" i="2"/>
  <c r="M18" i="2"/>
  <c r="I18" i="2"/>
  <c r="E18" i="2"/>
  <c r="M6" i="1"/>
  <c r="M7" i="1"/>
  <c r="M8" i="1"/>
  <c r="M10" i="1"/>
  <c r="M14" i="1"/>
  <c r="M15" i="1"/>
  <c r="M16" i="1"/>
  <c r="M19" i="1"/>
  <c r="M20" i="1"/>
  <c r="M22" i="1"/>
  <c r="M23" i="1"/>
  <c r="M24" i="1"/>
  <c r="M26" i="1"/>
  <c r="M27" i="1"/>
  <c r="M28" i="1"/>
  <c r="M30" i="1"/>
  <c r="M31" i="1"/>
  <c r="M32" i="1"/>
  <c r="M34" i="1"/>
  <c r="M35" i="1"/>
  <c r="M36" i="1"/>
  <c r="E9" i="1"/>
  <c r="E13" i="1"/>
  <c r="E17" i="1"/>
  <c r="E21" i="1"/>
  <c r="E25" i="1"/>
  <c r="I29" i="1"/>
  <c r="M29" i="1"/>
  <c r="E33" i="1"/>
  <c r="E37" i="1"/>
  <c r="I37" i="1"/>
  <c r="M37" i="1"/>
  <c r="E15" i="2"/>
  <c r="I15" i="2"/>
  <c r="M15" i="2"/>
  <c r="I14" i="2"/>
  <c r="M14" i="2"/>
  <c r="E14" i="2"/>
  <c r="I16" i="2"/>
  <c r="M16" i="2"/>
  <c r="E16" i="2"/>
  <c r="I17" i="2"/>
  <c r="M17" i="2"/>
  <c r="E17" i="2"/>
  <c r="I11" i="2"/>
  <c r="M11" i="2"/>
  <c r="E11" i="2"/>
  <c r="I12" i="2"/>
  <c r="M12" i="2"/>
  <c r="E12" i="2"/>
  <c r="I13" i="2"/>
  <c r="M13" i="2"/>
  <c r="E13" i="2"/>
  <c r="I32" i="2"/>
  <c r="M32" i="2"/>
  <c r="E32" i="2"/>
  <c r="I31" i="2"/>
  <c r="M31" i="2"/>
  <c r="E31" i="2"/>
  <c r="N54" i="2" l="1"/>
  <c r="O54" i="2" s="1"/>
  <c r="N49" i="2"/>
  <c r="O49" i="2" s="1"/>
  <c r="N51" i="2"/>
  <c r="O51" i="2" s="1"/>
  <c r="N40" i="2"/>
  <c r="O40" i="2" s="1"/>
  <c r="N42" i="2"/>
  <c r="O42" i="2" s="1"/>
  <c r="N44" i="2"/>
  <c r="N47" i="2"/>
  <c r="O47" i="2" s="1"/>
  <c r="N46" i="2"/>
  <c r="O46" i="2" s="1"/>
  <c r="O48" i="2"/>
  <c r="O44" i="2"/>
  <c r="N6" i="2"/>
  <c r="O6" i="2" s="1"/>
  <c r="N8" i="2"/>
  <c r="O8" i="2" s="1"/>
  <c r="N10" i="2"/>
  <c r="O10" i="2" s="1"/>
  <c r="N23" i="2"/>
  <c r="O23" i="2" s="1"/>
  <c r="N25" i="2"/>
  <c r="O25" i="2" s="1"/>
  <c r="N27" i="2"/>
  <c r="O27" i="2" s="1"/>
  <c r="O29" i="2"/>
  <c r="N30" i="2"/>
  <c r="O30" i="2" s="1"/>
  <c r="N41" i="2"/>
  <c r="O41" i="2" s="1"/>
  <c r="N43" i="2"/>
  <c r="O43" i="2" s="1"/>
  <c r="N5" i="2"/>
  <c r="O5" i="2" s="1"/>
  <c r="N7" i="2"/>
  <c r="O7" i="2" s="1"/>
  <c r="N9" i="2"/>
  <c r="O9" i="2" s="1"/>
  <c r="N22" i="2"/>
  <c r="O22" i="2" s="1"/>
  <c r="N24" i="2"/>
  <c r="O24" i="2" s="1"/>
  <c r="N26" i="2"/>
  <c r="O26" i="2" s="1"/>
  <c r="N28" i="2"/>
  <c r="O28" i="2" s="1"/>
  <c r="N37" i="1"/>
  <c r="O37" i="1" s="1"/>
  <c r="N29" i="1"/>
  <c r="N36" i="2"/>
  <c r="O36" i="2" s="1"/>
  <c r="N35" i="2"/>
  <c r="O35" i="2" s="1"/>
  <c r="N37" i="2"/>
  <c r="O37" i="2" s="1"/>
  <c r="N34" i="2"/>
  <c r="O34" i="2" s="1"/>
  <c r="N33" i="2"/>
  <c r="O33" i="2" s="1"/>
  <c r="N32" i="2"/>
  <c r="O32" i="2" s="1"/>
  <c r="N41" i="1"/>
  <c r="O41" i="1" s="1"/>
  <c r="N40" i="1"/>
  <c r="O40" i="1" s="1"/>
  <c r="N39" i="1"/>
  <c r="O39" i="1" s="1"/>
  <c r="N19" i="2"/>
  <c r="N18" i="2"/>
  <c r="O18" i="2" s="1"/>
  <c r="N13" i="2"/>
  <c r="N12" i="2"/>
  <c r="O12" i="2" s="1"/>
  <c r="N17" i="2"/>
  <c r="N16" i="2"/>
  <c r="N14" i="2"/>
  <c r="O14" i="2" s="1"/>
  <c r="N31" i="2"/>
  <c r="O31" i="2" s="1"/>
  <c r="N11" i="2"/>
  <c r="O11" i="2" s="1"/>
  <c r="N15" i="2"/>
  <c r="N36" i="1"/>
  <c r="O36" i="1" s="1"/>
  <c r="N35" i="1"/>
  <c r="N34" i="1"/>
  <c r="O34" i="1" s="1"/>
  <c r="O35" i="1"/>
  <c r="N32" i="1"/>
  <c r="O32" i="1" s="1"/>
  <c r="N31" i="1"/>
  <c r="O31" i="1" s="1"/>
  <c r="N30" i="1"/>
  <c r="O30" i="1" s="1"/>
  <c r="N28" i="1"/>
  <c r="O28" i="1" s="1"/>
  <c r="N27" i="1"/>
  <c r="O27" i="1" s="1"/>
  <c r="N26" i="1"/>
  <c r="O26" i="1" s="1"/>
  <c r="N24" i="1"/>
  <c r="O24" i="1" s="1"/>
  <c r="N23" i="1"/>
  <c r="O23" i="1" s="1"/>
  <c r="N22" i="1"/>
  <c r="O22" i="1" s="1"/>
  <c r="N20" i="1"/>
  <c r="O20" i="1" s="1"/>
  <c r="N19" i="1"/>
  <c r="O19" i="1" s="1"/>
  <c r="N18" i="1"/>
  <c r="O18" i="1" s="1"/>
  <c r="N16" i="1"/>
  <c r="O16" i="1" s="1"/>
  <c r="N15" i="1"/>
  <c r="O15" i="1" s="1"/>
  <c r="N14" i="1"/>
  <c r="O14" i="1" s="1"/>
  <c r="N12" i="1"/>
  <c r="O12" i="1" s="1"/>
  <c r="N11" i="1"/>
  <c r="O11" i="1" s="1"/>
  <c r="N10" i="1"/>
  <c r="O10" i="1" s="1"/>
  <c r="N8" i="1"/>
  <c r="O8" i="1" s="1"/>
  <c r="N7" i="1"/>
  <c r="O7" i="1" s="1"/>
  <c r="N6" i="1"/>
  <c r="O6" i="1" s="1"/>
  <c r="Q40" i="2" l="1"/>
  <c r="Q44" i="2"/>
  <c r="O19" i="2"/>
  <c r="O13" i="2"/>
  <c r="Q41" i="2"/>
  <c r="Q36" i="2"/>
  <c r="Q35" i="2"/>
  <c r="Q31" i="2"/>
  <c r="Q32" i="2"/>
  <c r="Q33" i="2"/>
  <c r="Q34" i="2"/>
  <c r="Q37" i="2"/>
  <c r="O17" i="2"/>
  <c r="O15" i="2"/>
  <c r="O16" i="2"/>
  <c r="P38" i="1"/>
  <c r="P13" i="1"/>
  <c r="P33" i="1"/>
  <c r="P29" i="1"/>
  <c r="P25" i="1"/>
  <c r="P21" i="1"/>
  <c r="P17" i="1"/>
  <c r="P9" i="1"/>
  <c r="P5" i="1"/>
  <c r="Q18" i="2" l="1"/>
  <c r="Q15" i="2"/>
  <c r="Q11" i="2"/>
  <c r="Q16" i="2"/>
  <c r="Q19" i="2"/>
  <c r="Q12" i="2"/>
  <c r="Q14" i="2"/>
  <c r="Q13" i="2"/>
  <c r="Q17" i="2"/>
  <c r="Q29" i="1"/>
  <c r="Q33" i="1"/>
  <c r="Q21" i="1"/>
  <c r="Q9" i="1"/>
</calcChain>
</file>

<file path=xl/sharedStrings.xml><?xml version="1.0" encoding="utf-8"?>
<sst xmlns="http://schemas.openxmlformats.org/spreadsheetml/2006/main" count="207" uniqueCount="83">
  <si>
    <r>
      <t xml:space="preserve">Pohár starosty města Boskovice ve vzpírání mládeže - </t>
    </r>
    <r>
      <rPr>
        <b/>
        <sz val="18"/>
        <color indexed="10"/>
        <rFont val="Times New Roman"/>
        <family val="1"/>
        <charset val="238"/>
      </rPr>
      <t>DRUŽSTVA</t>
    </r>
  </si>
  <si>
    <r>
      <t xml:space="preserve">Kategorie: </t>
    </r>
    <r>
      <rPr>
        <b/>
        <sz val="12"/>
        <rFont val="Times New Roman"/>
        <family val="1"/>
        <charset val="238"/>
      </rPr>
      <t>DRUŽSTVA</t>
    </r>
  </si>
  <si>
    <t>Trh</t>
  </si>
  <si>
    <t>Nadhoz</t>
  </si>
  <si>
    <t>Jméno</t>
  </si>
  <si>
    <t>Hm.</t>
  </si>
  <si>
    <t>Roč.</t>
  </si>
  <si>
    <t>Koef.</t>
  </si>
  <si>
    <t>I</t>
  </si>
  <si>
    <t>II</t>
  </si>
  <si>
    <t>III</t>
  </si>
  <si>
    <t>Nad.</t>
  </si>
  <si>
    <t>Dvojboj</t>
  </si>
  <si>
    <t>Sinclair</t>
  </si>
  <si>
    <t>Celkem</t>
  </si>
  <si>
    <t>Poř.</t>
  </si>
  <si>
    <t>Senica</t>
  </si>
  <si>
    <t>Mezinárodní velká cena o pohár starosty  Města Boskovice ve vzpírání</t>
  </si>
  <si>
    <t>Oddíl</t>
  </si>
  <si>
    <t>Ružomberok</t>
  </si>
  <si>
    <t>Krásno NK</t>
  </si>
  <si>
    <t>Holešov</t>
  </si>
  <si>
    <t>Boskovice A</t>
  </si>
  <si>
    <r>
      <t>Kategorie:</t>
    </r>
    <r>
      <rPr>
        <b/>
        <sz val="12"/>
        <rFont val="Times New Roman"/>
        <family val="1"/>
        <charset val="238"/>
      </rPr>
      <t xml:space="preserve">  ŽÁCI DO 15 LET</t>
    </r>
  </si>
  <si>
    <t>Boskovice B</t>
  </si>
  <si>
    <t>Dolný Kubín</t>
  </si>
  <si>
    <t>Rozhodčí: Stuchlík,Doležal,Liška,Z.Sekanina,Špidlík,Kužílek</t>
  </si>
  <si>
    <t>Dolny kubín</t>
  </si>
  <si>
    <t>Nové Mesto</t>
  </si>
  <si>
    <t>David Kolář</t>
  </si>
  <si>
    <t>Boskovice</t>
  </si>
  <si>
    <t>Andrej Truchly</t>
  </si>
  <si>
    <t>Krásno</t>
  </si>
  <si>
    <t>Adam Jesenský</t>
  </si>
  <si>
    <t>Matej Adamek</t>
  </si>
  <si>
    <t>Michal rehák</t>
  </si>
  <si>
    <t>Petra Hricová</t>
  </si>
  <si>
    <t>Vojtičko Petr</t>
  </si>
  <si>
    <t>Patrik Víťaz</t>
  </si>
  <si>
    <t>pořadí v roč.</t>
  </si>
  <si>
    <t>Jana Ševčíková</t>
  </si>
  <si>
    <t>Holešov B</t>
  </si>
  <si>
    <t>Holešov A</t>
  </si>
  <si>
    <t>Nové Město</t>
  </si>
  <si>
    <t>Petr Mareček</t>
  </si>
  <si>
    <t>Josef Kolář</t>
  </si>
  <si>
    <t>Pavel Sivera</t>
  </si>
  <si>
    <t>Martin Novotný</t>
  </si>
  <si>
    <t>Vít Kořínek</t>
  </si>
  <si>
    <t>Nikolas Sika</t>
  </si>
  <si>
    <t>Jan Kolář</t>
  </si>
  <si>
    <t>Dominik Komárek</t>
  </si>
  <si>
    <t xml:space="preserve">Michal Škodáček </t>
  </si>
  <si>
    <t>Miroslav Blažek</t>
  </si>
  <si>
    <t>Andrej Klimo</t>
  </si>
  <si>
    <t>David Brňo</t>
  </si>
  <si>
    <t>Martin Gerat</t>
  </si>
  <si>
    <t>David Staněk</t>
  </si>
  <si>
    <t>Robert Benka</t>
  </si>
  <si>
    <t>Viktor Jura</t>
  </si>
  <si>
    <t>Štěpán Lepka</t>
  </si>
  <si>
    <t>Jan Hartl</t>
  </si>
  <si>
    <t>Jan Dvořák</t>
  </si>
  <si>
    <t>Ondřej Hovjacký</t>
  </si>
  <si>
    <t>Pavel Tinka</t>
  </si>
  <si>
    <t>Pavel Janíček</t>
  </si>
  <si>
    <t>Lukáš Komárek</t>
  </si>
  <si>
    <t>Daniela Machová</t>
  </si>
  <si>
    <t>Natalie Tomanová</t>
  </si>
  <si>
    <t>Vojtěch Dohnálek</t>
  </si>
  <si>
    <t>Haná</t>
  </si>
  <si>
    <t>Markéta Vrabcová</t>
  </si>
  <si>
    <t>Barbora Richterová</t>
  </si>
  <si>
    <t>Klaudie Tramplerová</t>
  </si>
  <si>
    <t>Jana Kovaříková</t>
  </si>
  <si>
    <r>
      <t>Kategorie:</t>
    </r>
    <r>
      <rPr>
        <b/>
        <sz val="12"/>
        <rFont val="Times New Roman"/>
        <family val="1"/>
        <charset val="238"/>
      </rPr>
      <t xml:space="preserve"> JUNIOŘI DO 20 LET</t>
    </r>
  </si>
  <si>
    <t>Vlasta Šafařík</t>
  </si>
  <si>
    <t>Arnošt Vogel</t>
  </si>
  <si>
    <t>Monika Buzková</t>
  </si>
  <si>
    <t>Julie Švecová</t>
  </si>
  <si>
    <r>
      <t>Kategorie:</t>
    </r>
    <r>
      <rPr>
        <b/>
        <sz val="12"/>
        <rFont val="Times New Roman"/>
        <family val="1"/>
        <charset val="238"/>
      </rPr>
      <t xml:space="preserve"> TOP 10</t>
    </r>
  </si>
  <si>
    <t>Rozhodčí : Liška M., Doležel, Kužílek, Sekanina, Liška L.</t>
  </si>
  <si>
    <r>
      <t>Kategorie:</t>
    </r>
    <r>
      <rPr>
        <b/>
        <sz val="12"/>
        <rFont val="Times New Roman"/>
        <family val="1"/>
        <charset val="238"/>
      </rPr>
      <t xml:space="preserve"> JUNIOŘI NAD 20 LET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</si>
</sst>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_ ;[Red]\-0\ "/>
  </numFmts>
  <fonts count="10" x14ac:knownFonts="1">
    <font>
      <sz val="10"/>
      <name val="Arial"/>
      <family val="2"/>
      <charset val="238"/>
    </font>
    <font>
      <b/>
      <sz val="18"/>
      <name val="Times New Roman"/>
      <family val="1"/>
      <charset val="238"/>
    </font>
    <font>
      <b/>
      <sz val="18"/>
      <color indexed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2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6"/>
      <name val="Times New Roman"/>
      <family val="1"/>
      <charset val="238"/>
    </font>
    <font>
      <sz val="1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42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59999389629810485"/>
        <bgColor indexed="26"/>
      </patternFill>
    </fill>
  </fills>
  <borders count="66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 style="thick">
        <color indexed="8"/>
      </right>
      <top/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/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64" fontId="4" fillId="4" borderId="17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2" fontId="3" fillId="0" borderId="19" xfId="0" applyNumberFormat="1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164" fontId="3" fillId="5" borderId="20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64" fontId="4" fillId="0" borderId="25" xfId="0" applyNumberFormat="1" applyFont="1" applyFill="1" applyBorder="1" applyAlignment="1">
      <alignment horizontal="center"/>
    </xf>
    <xf numFmtId="0" fontId="3" fillId="5" borderId="18" xfId="0" applyFont="1" applyFill="1" applyBorder="1" applyAlignment="1">
      <alignment horizontal="left"/>
    </xf>
    <xf numFmtId="2" fontId="3" fillId="5" borderId="27" xfId="0" applyNumberFormat="1" applyFont="1" applyFill="1" applyBorder="1" applyAlignment="1">
      <alignment horizontal="center"/>
    </xf>
    <xf numFmtId="1" fontId="3" fillId="5" borderId="27" xfId="0" applyNumberFormat="1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164" fontId="4" fillId="0" borderId="29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vertical="center"/>
    </xf>
    <xf numFmtId="0" fontId="3" fillId="0" borderId="30" xfId="0" applyFont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/>
    </xf>
    <xf numFmtId="0" fontId="0" fillId="0" borderId="0" xfId="0" applyBorder="1"/>
    <xf numFmtId="0" fontId="3" fillId="5" borderId="28" xfId="0" applyFont="1" applyFill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2" fontId="3" fillId="5" borderId="19" xfId="0" applyNumberFormat="1" applyFont="1" applyFill="1" applyBorder="1" applyAlignment="1">
      <alignment horizontal="center"/>
    </xf>
    <xf numFmtId="1" fontId="3" fillId="5" borderId="19" xfId="0" applyNumberFormat="1" applyFont="1" applyFill="1" applyBorder="1" applyAlignment="1">
      <alignment horizontal="center"/>
    </xf>
    <xf numFmtId="164" fontId="4" fillId="0" borderId="30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left"/>
    </xf>
    <xf numFmtId="2" fontId="3" fillId="0" borderId="34" xfId="0" applyNumberFormat="1" applyFont="1" applyFill="1" applyBorder="1" applyAlignment="1">
      <alignment horizontal="center"/>
    </xf>
    <xf numFmtId="1" fontId="3" fillId="0" borderId="34" xfId="0" applyNumberFormat="1" applyFont="1" applyFill="1" applyBorder="1" applyAlignment="1">
      <alignment horizontal="center"/>
    </xf>
    <xf numFmtId="165" fontId="3" fillId="0" borderId="35" xfId="0" applyNumberFormat="1" applyFont="1" applyFill="1" applyBorder="1" applyAlignment="1">
      <alignment horizontal="center"/>
    </xf>
    <xf numFmtId="0" fontId="3" fillId="5" borderId="38" xfId="0" applyFont="1" applyFill="1" applyBorder="1" applyAlignment="1">
      <alignment horizontal="left"/>
    </xf>
    <xf numFmtId="164" fontId="4" fillId="0" borderId="24" xfId="0" applyNumberFormat="1" applyFont="1" applyFill="1" applyBorder="1" applyAlignment="1">
      <alignment horizontal="center"/>
    </xf>
    <xf numFmtId="164" fontId="4" fillId="0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165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1" fontId="3" fillId="0" borderId="27" xfId="0" applyNumberFormat="1" applyFont="1" applyFill="1" applyBorder="1" applyAlignment="1">
      <alignment horizontal="center"/>
    </xf>
    <xf numFmtId="164" fontId="0" fillId="0" borderId="0" xfId="0" applyNumberFormat="1"/>
    <xf numFmtId="164" fontId="4" fillId="0" borderId="42" xfId="0" applyNumberFormat="1" applyFont="1" applyFill="1" applyBorder="1" applyAlignment="1">
      <alignment horizontal="center"/>
    </xf>
    <xf numFmtId="164" fontId="4" fillId="0" borderId="43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left"/>
    </xf>
    <xf numFmtId="0" fontId="4" fillId="5" borderId="44" xfId="0" applyFont="1" applyFill="1" applyBorder="1" applyAlignment="1">
      <alignment horizontal="center"/>
    </xf>
    <xf numFmtId="165" fontId="3" fillId="0" borderId="45" xfId="0" applyNumberFormat="1" applyFont="1" applyFill="1" applyBorder="1" applyAlignment="1">
      <alignment horizontal="center"/>
    </xf>
    <xf numFmtId="165" fontId="3" fillId="0" borderId="35" xfId="0" applyNumberFormat="1" applyFont="1" applyBorder="1" applyAlignment="1">
      <alignment horizontal="center" vertical="center"/>
    </xf>
    <xf numFmtId="165" fontId="3" fillId="0" borderId="45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164" fontId="4" fillId="0" borderId="46" xfId="0" applyNumberFormat="1" applyFont="1" applyFill="1" applyBorder="1" applyAlignment="1">
      <alignment horizontal="center"/>
    </xf>
    <xf numFmtId="0" fontId="0" fillId="5" borderId="0" xfId="0" applyFill="1"/>
    <xf numFmtId="0" fontId="0" fillId="0" borderId="0" xfId="0" applyFont="1" applyAlignment="1">
      <alignment wrapText="1"/>
    </xf>
    <xf numFmtId="0" fontId="0" fillId="0" borderId="0" xfId="0" applyFont="1"/>
    <xf numFmtId="0" fontId="4" fillId="0" borderId="4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5" borderId="28" xfId="0" applyFont="1" applyFill="1" applyBorder="1" applyAlignment="1">
      <alignment horizontal="center"/>
    </xf>
    <xf numFmtId="164" fontId="4" fillId="5" borderId="30" xfId="0" applyNumberFormat="1" applyFont="1" applyFill="1" applyBorder="1" applyAlignment="1">
      <alignment horizontal="center"/>
    </xf>
    <xf numFmtId="0" fontId="4" fillId="4" borderId="5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38" xfId="0" applyFont="1" applyFill="1" applyBorder="1" applyAlignment="1"/>
    <xf numFmtId="0" fontId="3" fillId="5" borderId="38" xfId="0" applyFont="1" applyFill="1" applyBorder="1" applyAlignment="1">
      <alignment vertical="center"/>
    </xf>
    <xf numFmtId="0" fontId="3" fillId="0" borderId="55" xfId="0" applyFont="1" applyFill="1" applyBorder="1" applyAlignment="1">
      <alignment vertical="center"/>
    </xf>
    <xf numFmtId="0" fontId="4" fillId="5" borderId="49" xfId="0" applyFont="1" applyFill="1" applyBorder="1" applyAlignment="1">
      <alignment horizontal="center"/>
    </xf>
    <xf numFmtId="0" fontId="4" fillId="5" borderId="50" xfId="0" applyFont="1" applyFill="1" applyBorder="1" applyAlignment="1">
      <alignment horizontal="center"/>
    </xf>
    <xf numFmtId="0" fontId="4" fillId="5" borderId="51" xfId="0" applyFont="1" applyFill="1" applyBorder="1" applyAlignment="1">
      <alignment horizontal="center"/>
    </xf>
    <xf numFmtId="0" fontId="4" fillId="5" borderId="52" xfId="0" applyFont="1" applyFill="1" applyBorder="1" applyAlignment="1">
      <alignment horizontal="center"/>
    </xf>
    <xf numFmtId="0" fontId="4" fillId="5" borderId="36" xfId="0" applyFont="1" applyFill="1" applyBorder="1" applyAlignment="1">
      <alignment horizontal="center"/>
    </xf>
    <xf numFmtId="0" fontId="4" fillId="4" borderId="57" xfId="0" applyFont="1" applyFill="1" applyBorder="1" applyAlignment="1">
      <alignment horizontal="center"/>
    </xf>
    <xf numFmtId="0" fontId="3" fillId="0" borderId="0" xfId="0" applyFont="1"/>
    <xf numFmtId="0" fontId="0" fillId="0" borderId="0" xfId="0" applyFill="1" applyBorder="1"/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6" borderId="33" xfId="0" applyFont="1" applyFill="1" applyBorder="1" applyAlignment="1">
      <alignment horizontal="left"/>
    </xf>
    <xf numFmtId="0" fontId="3" fillId="6" borderId="19" xfId="0" applyFont="1" applyFill="1" applyBorder="1" applyAlignment="1">
      <alignment horizontal="center"/>
    </xf>
    <xf numFmtId="2" fontId="3" fillId="6" borderId="34" xfId="0" applyNumberFormat="1" applyFont="1" applyFill="1" applyBorder="1" applyAlignment="1">
      <alignment horizontal="center"/>
    </xf>
    <xf numFmtId="1" fontId="3" fillId="6" borderId="34" xfId="0" applyNumberFormat="1" applyFont="1" applyFill="1" applyBorder="1" applyAlignment="1">
      <alignment horizontal="center"/>
    </xf>
    <xf numFmtId="164" fontId="3" fillId="6" borderId="20" xfId="0" applyNumberFormat="1" applyFont="1" applyFill="1" applyBorder="1" applyAlignment="1">
      <alignment horizontal="center"/>
    </xf>
    <xf numFmtId="165" fontId="3" fillId="7" borderId="21" xfId="0" applyNumberFormat="1" applyFont="1" applyFill="1" applyBorder="1" applyAlignment="1">
      <alignment horizontal="center"/>
    </xf>
    <xf numFmtId="165" fontId="3" fillId="8" borderId="53" xfId="0" applyNumberFormat="1" applyFont="1" applyFill="1" applyBorder="1" applyAlignment="1">
      <alignment horizontal="center"/>
    </xf>
    <xf numFmtId="165" fontId="3" fillId="7" borderId="53" xfId="0" applyNumberFormat="1" applyFont="1" applyFill="1" applyBorder="1" applyAlignment="1">
      <alignment horizontal="center"/>
    </xf>
    <xf numFmtId="165" fontId="3" fillId="9" borderId="53" xfId="0" applyNumberFormat="1" applyFont="1" applyFill="1" applyBorder="1" applyAlignment="1">
      <alignment horizontal="center"/>
    </xf>
    <xf numFmtId="165" fontId="3" fillId="9" borderId="21" xfId="0" applyNumberFormat="1" applyFont="1" applyFill="1" applyBorder="1" applyAlignment="1">
      <alignment horizontal="center"/>
    </xf>
    <xf numFmtId="165" fontId="3" fillId="8" borderId="21" xfId="0" applyNumberFormat="1" applyFont="1" applyFill="1" applyBorder="1" applyAlignment="1">
      <alignment horizontal="center"/>
    </xf>
    <xf numFmtId="165" fontId="6" fillId="7" borderId="53" xfId="0" applyNumberFormat="1" applyFont="1" applyFill="1" applyBorder="1" applyAlignment="1">
      <alignment horizontal="center"/>
    </xf>
    <xf numFmtId="165" fontId="3" fillId="7" borderId="23" xfId="0" applyNumberFormat="1" applyFont="1" applyFill="1" applyBorder="1" applyAlignment="1">
      <alignment horizontal="center" vertical="center"/>
    </xf>
    <xf numFmtId="165" fontId="3" fillId="7" borderId="53" xfId="0" applyNumberFormat="1" applyFont="1" applyFill="1" applyBorder="1" applyAlignment="1">
      <alignment horizontal="center" vertical="center"/>
    </xf>
    <xf numFmtId="165" fontId="3" fillId="7" borderId="23" xfId="0" applyNumberFormat="1" applyFont="1" applyFill="1" applyBorder="1" applyAlignment="1">
      <alignment horizontal="center"/>
    </xf>
    <xf numFmtId="165" fontId="3" fillId="8" borderId="53" xfId="0" applyNumberFormat="1" applyFont="1" applyFill="1" applyBorder="1" applyAlignment="1">
      <alignment horizontal="center" vertical="center"/>
    </xf>
    <xf numFmtId="165" fontId="3" fillId="7" borderId="35" xfId="0" applyNumberFormat="1" applyFont="1" applyFill="1" applyBorder="1" applyAlignment="1">
      <alignment horizontal="center"/>
    </xf>
    <xf numFmtId="165" fontId="3" fillId="7" borderId="45" xfId="0" applyNumberFormat="1" applyFont="1" applyFill="1" applyBorder="1" applyAlignment="1">
      <alignment horizontal="center"/>
    </xf>
    <xf numFmtId="165" fontId="3" fillId="8" borderId="45" xfId="0" applyNumberFormat="1" applyFont="1" applyFill="1" applyBorder="1" applyAlignment="1">
      <alignment horizontal="center"/>
    </xf>
    <xf numFmtId="165" fontId="3" fillId="7" borderId="37" xfId="0" applyNumberFormat="1" applyFont="1" applyFill="1" applyBorder="1" applyAlignment="1">
      <alignment horizontal="center"/>
    </xf>
    <xf numFmtId="2" fontId="0" fillId="0" borderId="0" xfId="0" applyNumberFormat="1" applyFont="1"/>
    <xf numFmtId="1" fontId="0" fillId="0" borderId="0" xfId="0" applyNumberFormat="1"/>
    <xf numFmtId="165" fontId="0" fillId="0" borderId="0" xfId="0" applyNumberFormat="1"/>
    <xf numFmtId="0" fontId="4" fillId="5" borderId="13" xfId="0" applyFont="1" applyFill="1" applyBorder="1" applyAlignment="1">
      <alignment horizontal="center"/>
    </xf>
    <xf numFmtId="164" fontId="4" fillId="0" borderId="58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left"/>
    </xf>
    <xf numFmtId="0" fontId="4" fillId="0" borderId="60" xfId="0" applyFont="1" applyBorder="1" applyAlignment="1">
      <alignment horizontal="center"/>
    </xf>
    <xf numFmtId="164" fontId="4" fillId="5" borderId="59" xfId="0" applyNumberFormat="1" applyFont="1" applyFill="1" applyBorder="1" applyAlignment="1">
      <alignment horizontal="center"/>
    </xf>
    <xf numFmtId="164" fontId="4" fillId="0" borderId="59" xfId="0" applyNumberFormat="1" applyFont="1" applyFill="1" applyBorder="1" applyAlignment="1">
      <alignment horizontal="center"/>
    </xf>
    <xf numFmtId="164" fontId="4" fillId="0" borderId="61" xfId="0" applyNumberFormat="1" applyFont="1" applyFill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4" fillId="10" borderId="59" xfId="0" applyNumberFormat="1" applyFont="1" applyFill="1" applyBorder="1" applyAlignment="1">
      <alignment horizontal="center"/>
    </xf>
    <xf numFmtId="0" fontId="4" fillId="11" borderId="59" xfId="0" applyNumberFormat="1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164" fontId="3" fillId="0" borderId="26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/>
    <xf numFmtId="164" fontId="4" fillId="0" borderId="41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164" fontId="4" fillId="0" borderId="40" xfId="0" applyNumberFormat="1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3" fillId="0" borderId="62" xfId="0" applyFont="1" applyBorder="1" applyAlignment="1">
      <alignment vertical="center"/>
    </xf>
    <xf numFmtId="0" fontId="3" fillId="0" borderId="63" xfId="0" applyFont="1" applyBorder="1" applyAlignment="1">
      <alignment horizontal="center"/>
    </xf>
    <xf numFmtId="2" fontId="3" fillId="0" borderId="63" xfId="0" applyNumberFormat="1" applyFont="1" applyBorder="1" applyAlignment="1">
      <alignment horizontal="center"/>
    </xf>
    <xf numFmtId="1" fontId="3" fillId="0" borderId="63" xfId="0" applyNumberFormat="1" applyFont="1" applyBorder="1" applyAlignment="1">
      <alignment horizontal="center"/>
    </xf>
    <xf numFmtId="164" fontId="3" fillId="5" borderId="63" xfId="0" applyNumberFormat="1" applyFont="1" applyFill="1" applyBorder="1" applyAlignment="1">
      <alignment horizontal="center"/>
    </xf>
    <xf numFmtId="165" fontId="3" fillId="7" borderId="63" xfId="0" applyNumberFormat="1" applyFont="1" applyFill="1" applyBorder="1" applyAlignment="1">
      <alignment horizontal="center"/>
    </xf>
    <xf numFmtId="0" fontId="4" fillId="5" borderId="63" xfId="0" applyFont="1" applyFill="1" applyBorder="1" applyAlignment="1">
      <alignment horizontal="center"/>
    </xf>
    <xf numFmtId="165" fontId="3" fillId="8" borderId="63" xfId="0" applyNumberFormat="1" applyFont="1" applyFill="1" applyBorder="1" applyAlignment="1">
      <alignment horizontal="center"/>
    </xf>
    <xf numFmtId="164" fontId="4" fillId="0" borderId="63" xfId="0" applyNumberFormat="1" applyFont="1" applyBorder="1" applyAlignment="1">
      <alignment horizontal="center"/>
    </xf>
    <xf numFmtId="0" fontId="3" fillId="0" borderId="23" xfId="0" applyFont="1" applyBorder="1" applyAlignment="1">
      <alignment vertical="center"/>
    </xf>
    <xf numFmtId="0" fontId="3" fillId="0" borderId="53" xfId="0" applyFont="1" applyBorder="1" applyAlignment="1">
      <alignment horizontal="center"/>
    </xf>
    <xf numFmtId="2" fontId="3" fillId="0" borderId="53" xfId="0" applyNumberFormat="1" applyFont="1" applyBorder="1" applyAlignment="1">
      <alignment horizontal="center"/>
    </xf>
    <xf numFmtId="1" fontId="3" fillId="0" borderId="53" xfId="0" applyNumberFormat="1" applyFont="1" applyBorder="1" applyAlignment="1">
      <alignment horizontal="center"/>
    </xf>
    <xf numFmtId="164" fontId="3" fillId="5" borderId="53" xfId="0" applyNumberFormat="1" applyFont="1" applyFill="1" applyBorder="1" applyAlignment="1">
      <alignment horizontal="center"/>
    </xf>
    <xf numFmtId="0" fontId="4" fillId="5" borderId="53" xfId="0" applyFont="1" applyFill="1" applyBorder="1" applyAlignment="1">
      <alignment horizontal="center"/>
    </xf>
    <xf numFmtId="164" fontId="4" fillId="0" borderId="53" xfId="0" applyNumberFormat="1" applyFont="1" applyBorder="1" applyAlignment="1">
      <alignment horizontal="center"/>
    </xf>
    <xf numFmtId="0" fontId="3" fillId="0" borderId="23" xfId="0" applyFont="1" applyBorder="1"/>
    <xf numFmtId="1" fontId="3" fillId="0" borderId="53" xfId="0" applyNumberFormat="1" applyFont="1" applyBorder="1"/>
    <xf numFmtId="165" fontId="3" fillId="0" borderId="53" xfId="0" applyNumberFormat="1" applyFont="1" applyBorder="1" applyAlignment="1">
      <alignment horizontal="center"/>
    </xf>
    <xf numFmtId="0" fontId="3" fillId="5" borderId="53" xfId="0" applyFont="1" applyFill="1" applyBorder="1" applyAlignment="1">
      <alignment horizontal="center"/>
    </xf>
    <xf numFmtId="164" fontId="4" fillId="5" borderId="53" xfId="0" applyNumberFormat="1" applyFont="1" applyFill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65" xfId="0" applyFont="1" applyBorder="1" applyAlignment="1">
      <alignment horizontal="center"/>
    </xf>
    <xf numFmtId="2" fontId="3" fillId="0" borderId="65" xfId="0" applyNumberFormat="1" applyFont="1" applyBorder="1" applyAlignment="1">
      <alignment horizontal="center"/>
    </xf>
    <xf numFmtId="1" fontId="3" fillId="0" borderId="65" xfId="0" applyNumberFormat="1" applyFont="1" applyBorder="1" applyAlignment="1">
      <alignment horizontal="center"/>
    </xf>
    <xf numFmtId="164" fontId="3" fillId="5" borderId="65" xfId="0" applyNumberFormat="1" applyFont="1" applyFill="1" applyBorder="1" applyAlignment="1">
      <alignment horizontal="center"/>
    </xf>
    <xf numFmtId="165" fontId="3" fillId="7" borderId="65" xfId="0" applyNumberFormat="1" applyFont="1" applyFill="1" applyBorder="1" applyAlignment="1">
      <alignment horizontal="center"/>
    </xf>
    <xf numFmtId="0" fontId="4" fillId="5" borderId="65" xfId="0" applyFont="1" applyFill="1" applyBorder="1" applyAlignment="1">
      <alignment horizontal="center"/>
    </xf>
    <xf numFmtId="0" fontId="3" fillId="5" borderId="65" xfId="0" applyFont="1" applyFill="1" applyBorder="1" applyAlignment="1">
      <alignment horizontal="center"/>
    </xf>
    <xf numFmtId="164" fontId="4" fillId="5" borderId="65" xfId="0" applyNumberFormat="1" applyFont="1" applyFill="1" applyBorder="1" applyAlignment="1">
      <alignment horizontal="center"/>
    </xf>
    <xf numFmtId="0" fontId="9" fillId="0" borderId="23" xfId="0" applyFont="1" applyBorder="1"/>
    <xf numFmtId="0" fontId="9" fillId="0" borderId="64" xfId="0" applyFont="1" applyBorder="1"/>
    <xf numFmtId="2" fontId="3" fillId="0" borderId="19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1" fontId="3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1" fontId="3" fillId="0" borderId="19" xfId="0" applyNumberFormat="1" applyFont="1" applyBorder="1" applyAlignment="1">
      <alignment horizontal="center"/>
    </xf>
    <xf numFmtId="164" fontId="4" fillId="0" borderId="30" xfId="0" applyNumberFormat="1" applyFont="1" applyBorder="1" applyAlignment="1">
      <alignment horizontal="center"/>
    </xf>
    <xf numFmtId="164" fontId="4" fillId="0" borderId="56" xfId="0" applyNumberFormat="1" applyFont="1" applyBorder="1" applyAlignment="1">
      <alignment horizontal="center"/>
    </xf>
    <xf numFmtId="0" fontId="3" fillId="0" borderId="33" xfId="0" applyFont="1" applyBorder="1" applyAlignment="1">
      <alignment horizontal="left"/>
    </xf>
    <xf numFmtId="2" fontId="3" fillId="0" borderId="34" xfId="0" applyNumberFormat="1" applyFont="1" applyBorder="1" applyAlignment="1">
      <alignment horizontal="center"/>
    </xf>
    <xf numFmtId="1" fontId="3" fillId="0" borderId="34" xfId="0" applyNumberFormat="1" applyFont="1" applyBorder="1" applyAlignment="1">
      <alignment horizontal="center"/>
    </xf>
    <xf numFmtId="0" fontId="4" fillId="8" borderId="59" xfId="0" applyNumberFormat="1" applyFont="1" applyFill="1" applyBorder="1" applyAlignment="1">
      <alignment horizontal="center"/>
    </xf>
    <xf numFmtId="0" fontId="4" fillId="9" borderId="59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99CCFF"/>
      <rgbColor rgb="00FF99CC"/>
      <rgbColor rgb="00CC66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121081</xdr:colOff>
      <xdr:row>55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941017" y="10404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121081</xdr:colOff>
      <xdr:row>6</xdr:row>
      <xdr:rowOff>0</xdr:rowOff>
    </xdr:from>
    <xdr:ext cx="184731" cy="264560"/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3A6B1773-DD0E-4C43-B301-9B8A2B903A20}"/>
            </a:ext>
          </a:extLst>
        </xdr:cNvPr>
        <xdr:cNvSpPr txBox="1"/>
      </xdr:nvSpPr>
      <xdr:spPr>
        <a:xfrm>
          <a:off x="6224701" y="527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</sheetPr>
  <dimension ref="A1:AP44"/>
  <sheetViews>
    <sheetView topLeftCell="A23" zoomScale="118" zoomScaleNormal="118" zoomScaleSheetLayoutView="85" workbookViewId="0">
      <selection activeCell="A6" sqref="A6"/>
    </sheetView>
  </sheetViews>
  <sheetFormatPr defaultRowHeight="13.2" x14ac:dyDescent="0.25"/>
  <cols>
    <col min="1" max="2" width="17.88671875" customWidth="1"/>
    <col min="3" max="3" width="6.33203125" customWidth="1"/>
    <col min="4" max="4" width="6" customWidth="1"/>
    <col min="5" max="5" width="13.44140625" customWidth="1"/>
    <col min="6" max="6" width="5.5546875" customWidth="1"/>
    <col min="7" max="7" width="5.6640625" customWidth="1"/>
    <col min="8" max="8" width="5.109375" customWidth="1"/>
    <col min="9" max="9" width="5.6640625" customWidth="1"/>
    <col min="10" max="10" width="5.109375" customWidth="1"/>
    <col min="11" max="11" width="5.44140625" customWidth="1"/>
    <col min="12" max="12" width="5.109375" customWidth="1"/>
    <col min="13" max="13" width="5.44140625" customWidth="1"/>
    <col min="14" max="14" width="8.109375" customWidth="1"/>
    <col min="15" max="15" width="15.88671875" customWidth="1"/>
    <col min="16" max="16" width="10.6640625" customWidth="1"/>
    <col min="17" max="17" width="9.33203125" customWidth="1"/>
    <col min="18" max="18" width="9.5546875" customWidth="1"/>
    <col min="19" max="19" width="9.44140625" customWidth="1"/>
    <col min="20" max="20" width="4.109375" customWidth="1"/>
  </cols>
  <sheetData>
    <row r="1" spans="1:42" ht="22.8" x14ac:dyDescent="0.4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</row>
    <row r="2" spans="1:42" ht="23.4" thickBot="1" x14ac:dyDescent="0.45">
      <c r="A2" s="139">
        <v>43820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</row>
    <row r="3" spans="1:42" ht="16.8" thickTop="1" thickBot="1" x14ac:dyDescent="0.35">
      <c r="A3" s="140" t="s">
        <v>1</v>
      </c>
      <c r="B3" s="140"/>
      <c r="C3" s="140"/>
      <c r="D3" s="140"/>
      <c r="E3" s="140"/>
      <c r="F3" s="141" t="s">
        <v>2</v>
      </c>
      <c r="G3" s="141"/>
      <c r="H3" s="141"/>
      <c r="I3" s="141"/>
      <c r="J3" s="142" t="s">
        <v>3</v>
      </c>
      <c r="K3" s="142"/>
      <c r="L3" s="142"/>
      <c r="M3" s="142"/>
      <c r="N3" s="143"/>
      <c r="O3" s="143"/>
      <c r="P3" s="143"/>
      <c r="Q3" s="143"/>
    </row>
    <row r="4" spans="1:42" ht="16.2" thickBot="1" x14ac:dyDescent="0.35">
      <c r="A4" s="1" t="s">
        <v>4</v>
      </c>
      <c r="B4" s="11"/>
      <c r="C4" s="2" t="s">
        <v>5</v>
      </c>
      <c r="D4" s="2" t="s">
        <v>6</v>
      </c>
      <c r="E4" s="3" t="s">
        <v>7</v>
      </c>
      <c r="F4" s="4" t="s">
        <v>8</v>
      </c>
      <c r="G4" s="5" t="s">
        <v>9</v>
      </c>
      <c r="H4" s="5" t="s">
        <v>10</v>
      </c>
      <c r="I4" s="6" t="s">
        <v>2</v>
      </c>
      <c r="J4" s="7" t="s">
        <v>8</v>
      </c>
      <c r="K4" s="8" t="s">
        <v>9</v>
      </c>
      <c r="L4" s="8" t="s">
        <v>10</v>
      </c>
      <c r="M4" s="9" t="s">
        <v>11</v>
      </c>
      <c r="N4" s="10" t="s">
        <v>12</v>
      </c>
      <c r="O4" s="11" t="s">
        <v>13</v>
      </c>
      <c r="P4" s="12" t="s">
        <v>14</v>
      </c>
      <c r="Q4" s="13" t="s">
        <v>15</v>
      </c>
    </row>
    <row r="5" spans="1:42" ht="16.8" thickTop="1" thickBot="1" x14ac:dyDescent="0.35">
      <c r="A5" s="136" t="s">
        <v>25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4">
        <f>SUM(O6:O8)</f>
        <v>436.35982832963555</v>
      </c>
      <c r="Q5" s="15">
        <v>9</v>
      </c>
    </row>
    <row r="6" spans="1:42" ht="16.2" thickBot="1" x14ac:dyDescent="0.35">
      <c r="A6" s="46" t="s">
        <v>58</v>
      </c>
      <c r="B6" s="82" t="s">
        <v>27</v>
      </c>
      <c r="C6" s="24">
        <v>68</v>
      </c>
      <c r="D6" s="25">
        <v>2005</v>
      </c>
      <c r="E6" s="19">
        <f t="shared" ref="E6:E8" si="0">10^(0.75194503*((LOG((C6/175.508)/LOG(10))*(LOG((C6/175.508)/LOG(10))))))</f>
        <v>1.3412410532081744</v>
      </c>
      <c r="F6" s="106">
        <v>68</v>
      </c>
      <c r="G6" s="107">
        <v>-72</v>
      </c>
      <c r="H6" s="108">
        <v>72</v>
      </c>
      <c r="I6" s="26">
        <f t="shared" ref="I6:I8" si="1">IF(MAX(F6:H6)&lt;0,0,MAX(F6:H6))</f>
        <v>72</v>
      </c>
      <c r="J6" s="113">
        <v>83</v>
      </c>
      <c r="K6" s="114">
        <v>88</v>
      </c>
      <c r="L6" s="114">
        <v>-92</v>
      </c>
      <c r="M6" s="20">
        <f>IF(MAX(J6:L6)&lt;0,0,MAX(J6:L6))</f>
        <v>88</v>
      </c>
      <c r="N6" s="21">
        <f>I6+M6</f>
        <v>160</v>
      </c>
      <c r="O6" s="22">
        <f>N6*E6</f>
        <v>214.5985685133079</v>
      </c>
      <c r="P6" s="137"/>
      <c r="Q6" s="137"/>
    </row>
    <row r="7" spans="1:42" ht="16.8" thickTop="1" thickBot="1" x14ac:dyDescent="0.35">
      <c r="A7" s="33" t="s">
        <v>55</v>
      </c>
      <c r="B7" s="82" t="s">
        <v>27</v>
      </c>
      <c r="C7" s="24">
        <v>51.3</v>
      </c>
      <c r="D7" s="25">
        <v>2007</v>
      </c>
      <c r="E7" s="19">
        <f t="shared" si="0"/>
        <v>1.638950569308069</v>
      </c>
      <c r="F7" s="106">
        <v>31</v>
      </c>
      <c r="G7" s="108">
        <v>35</v>
      </c>
      <c r="H7" s="107">
        <v>-39</v>
      </c>
      <c r="I7" s="26">
        <f t="shared" si="1"/>
        <v>35</v>
      </c>
      <c r="J7" s="115">
        <v>40</v>
      </c>
      <c r="K7" s="108">
        <v>45</v>
      </c>
      <c r="L7" s="107">
        <v>-49</v>
      </c>
      <c r="M7" s="26">
        <f>IF(MAX(J7:L7)&lt;0,0,MAX(J7:L7))</f>
        <v>45</v>
      </c>
      <c r="N7" s="27">
        <f>I7+M7</f>
        <v>80</v>
      </c>
      <c r="O7" s="28">
        <f>N7*E7</f>
        <v>131.11604554464552</v>
      </c>
      <c r="P7" s="137"/>
      <c r="Q7" s="137"/>
    </row>
    <row r="8" spans="1:42" ht="14.1" customHeight="1" thickTop="1" thickBot="1" x14ac:dyDescent="0.35">
      <c r="A8" s="88" t="s">
        <v>56</v>
      </c>
      <c r="B8" s="86" t="s">
        <v>27</v>
      </c>
      <c r="C8" s="57">
        <v>72.099999999999994</v>
      </c>
      <c r="D8" s="58">
        <v>2007</v>
      </c>
      <c r="E8" s="19">
        <f t="shared" si="0"/>
        <v>1.2949316324526012</v>
      </c>
      <c r="F8" s="106">
        <v>25</v>
      </c>
      <c r="G8" s="109">
        <v>28</v>
      </c>
      <c r="H8" s="109">
        <v>-30</v>
      </c>
      <c r="I8" s="20">
        <f t="shared" si="1"/>
        <v>28</v>
      </c>
      <c r="J8" s="115">
        <v>35</v>
      </c>
      <c r="K8" s="108">
        <v>40</v>
      </c>
      <c r="L8" s="107">
        <v>42</v>
      </c>
      <c r="M8" s="20">
        <f>IF(MAX(J8:L8)&lt;0,0,MAX(J8:L8))</f>
        <v>42</v>
      </c>
      <c r="N8" s="30">
        <f>I8+M8</f>
        <v>70</v>
      </c>
      <c r="O8" s="31">
        <f>N8*E8</f>
        <v>90.645214271682093</v>
      </c>
      <c r="P8" s="137"/>
      <c r="Q8" s="137"/>
    </row>
    <row r="9" spans="1:42" ht="16.8" thickTop="1" thickBot="1" x14ac:dyDescent="0.35">
      <c r="A9" s="136" t="s">
        <v>19</v>
      </c>
      <c r="B9" s="136"/>
      <c r="C9" s="136"/>
      <c r="D9" s="136"/>
      <c r="E9" s="136" t="e">
        <f t="shared" ref="E9:E28" si="2">10^(0.75194503*((LOG((C9/175.508)/LOG(10))*(LOG((C9/175.508)/LOG(10))))))</f>
        <v>#NUM!</v>
      </c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4">
        <f>SUM(O10:O12)</f>
        <v>782.37512296555565</v>
      </c>
      <c r="Q9" s="15">
        <f>RANK(P9,P5:P36,0)</f>
        <v>3</v>
      </c>
      <c r="T9" s="32"/>
      <c r="U9" s="32"/>
      <c r="V9" s="32"/>
      <c r="W9" s="32"/>
      <c r="X9" s="32"/>
      <c r="Y9" s="32"/>
      <c r="Z9" s="32"/>
    </row>
    <row r="10" spans="1:42" ht="16.2" thickBot="1" x14ac:dyDescent="0.35">
      <c r="A10" s="23" t="s">
        <v>35</v>
      </c>
      <c r="B10" s="82" t="s">
        <v>19</v>
      </c>
      <c r="C10" s="17">
        <v>99.9</v>
      </c>
      <c r="D10" s="25">
        <v>2001</v>
      </c>
      <c r="E10" s="19">
        <f t="shared" si="2"/>
        <v>1.1092682915813312</v>
      </c>
      <c r="F10" s="106">
        <v>120</v>
      </c>
      <c r="G10" s="108">
        <v>126</v>
      </c>
      <c r="H10" s="107">
        <v>130</v>
      </c>
      <c r="I10" s="26">
        <f t="shared" ref="I10:I12" si="3">IF(MAX(F10:H10)&lt;0,0,MAX(F10:H10))</f>
        <v>130</v>
      </c>
      <c r="J10" s="115">
        <v>145</v>
      </c>
      <c r="K10" s="108">
        <v>-152</v>
      </c>
      <c r="L10" s="108">
        <v>-155</v>
      </c>
      <c r="M10" s="26">
        <f>IF(MAX(J10:L10)&lt;0,0,MAX(J10:L10))</f>
        <v>145</v>
      </c>
      <c r="N10" s="34">
        <f>I10+M10</f>
        <v>275</v>
      </c>
      <c r="O10" s="22">
        <f>N10*E10</f>
        <v>305.04878018486608</v>
      </c>
      <c r="P10" s="135"/>
      <c r="Q10" s="135"/>
      <c r="T10" s="32"/>
      <c r="U10" s="35"/>
      <c r="V10" s="36"/>
      <c r="W10" s="37"/>
      <c r="X10" s="38"/>
      <c r="Y10" s="32"/>
      <c r="Z10" s="32"/>
    </row>
    <row r="11" spans="1:42" ht="16.8" thickTop="1" thickBot="1" x14ac:dyDescent="0.35">
      <c r="A11" s="23" t="s">
        <v>38</v>
      </c>
      <c r="B11" s="82" t="s">
        <v>19</v>
      </c>
      <c r="C11" s="17">
        <v>91.8</v>
      </c>
      <c r="D11" s="25">
        <v>2000</v>
      </c>
      <c r="E11" s="19">
        <f t="shared" si="2"/>
        <v>1.1470079913225022</v>
      </c>
      <c r="F11" s="106">
        <v>117</v>
      </c>
      <c r="G11" s="108">
        <v>-124</v>
      </c>
      <c r="H11" s="107">
        <v>-125</v>
      </c>
      <c r="I11" s="26">
        <f t="shared" si="3"/>
        <v>117</v>
      </c>
      <c r="J11" s="115">
        <v>141</v>
      </c>
      <c r="K11" s="108">
        <v>147</v>
      </c>
      <c r="L11" s="108">
        <v>-155</v>
      </c>
      <c r="M11" s="26">
        <f>IF(MAX(J11:L11)&lt;0,0,MAX(J11:L11))</f>
        <v>147</v>
      </c>
      <c r="N11" s="27">
        <f>I11+M11</f>
        <v>264</v>
      </c>
      <c r="O11" s="41">
        <f>N11*E11</f>
        <v>302.81010970914059</v>
      </c>
      <c r="P11" s="135"/>
      <c r="Q11" s="135"/>
      <c r="T11" s="32"/>
      <c r="U11" s="32"/>
      <c r="V11" s="32"/>
      <c r="W11" s="32"/>
      <c r="X11" s="32"/>
      <c r="Y11" s="32"/>
      <c r="Z11" s="32"/>
    </row>
    <row r="12" spans="1:42" ht="16.8" thickTop="1" thickBot="1" x14ac:dyDescent="0.35">
      <c r="A12" s="29" t="s">
        <v>36</v>
      </c>
      <c r="B12" s="86" t="s">
        <v>19</v>
      </c>
      <c r="C12" s="17">
        <v>63.1</v>
      </c>
      <c r="D12" s="18">
        <v>1997</v>
      </c>
      <c r="E12" s="19">
        <f t="shared" si="2"/>
        <v>1.4073889763834597</v>
      </c>
      <c r="F12" s="106">
        <v>53</v>
      </c>
      <c r="G12" s="108">
        <v>-57</v>
      </c>
      <c r="H12" s="108">
        <v>-58</v>
      </c>
      <c r="I12" s="26">
        <f t="shared" si="3"/>
        <v>53</v>
      </c>
      <c r="J12" s="115">
        <v>63</v>
      </c>
      <c r="K12" s="107">
        <v>67</v>
      </c>
      <c r="L12" s="107">
        <v>71</v>
      </c>
      <c r="M12" s="26">
        <f>IF(MAX(J12:L12)&lt;0,0,MAX(J12:L12))</f>
        <v>71</v>
      </c>
      <c r="N12" s="27">
        <f>I12+M12</f>
        <v>124</v>
      </c>
      <c r="O12" s="41">
        <f>N12*E12</f>
        <v>174.51623307154901</v>
      </c>
      <c r="P12" s="135"/>
      <c r="Q12" s="135"/>
      <c r="T12" s="32"/>
      <c r="U12" s="32"/>
      <c r="V12" s="32"/>
      <c r="W12" s="32"/>
      <c r="X12" s="32"/>
      <c r="Y12" s="32"/>
      <c r="Z12" s="32"/>
    </row>
    <row r="13" spans="1:42" ht="17.25" customHeight="1" thickTop="1" thickBot="1" x14ac:dyDescent="0.35">
      <c r="A13" s="136" t="s">
        <v>20</v>
      </c>
      <c r="B13" s="136"/>
      <c r="C13" s="136"/>
      <c r="D13" s="136"/>
      <c r="E13" s="136" t="e">
        <f t="shared" si="2"/>
        <v>#NUM!</v>
      </c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4">
        <f>SUM(O14:O16)</f>
        <v>728.19291637347476</v>
      </c>
      <c r="Q13" s="15">
        <v>4</v>
      </c>
      <c r="T13" s="32"/>
      <c r="U13" s="32"/>
      <c r="V13" s="32"/>
      <c r="W13" s="32"/>
      <c r="X13" s="32"/>
      <c r="Y13" s="32"/>
      <c r="Z13" s="32"/>
    </row>
    <row r="14" spans="1:42" ht="16.2" thickBot="1" x14ac:dyDescent="0.35">
      <c r="A14" s="23" t="s">
        <v>34</v>
      </c>
      <c r="B14" s="82" t="s">
        <v>32</v>
      </c>
      <c r="C14" s="17">
        <v>107</v>
      </c>
      <c r="D14" s="25">
        <v>2002</v>
      </c>
      <c r="E14" s="19">
        <f t="shared" si="2"/>
        <v>1.0832546938406886</v>
      </c>
      <c r="F14" s="106">
        <v>90</v>
      </c>
      <c r="G14" s="108">
        <v>95</v>
      </c>
      <c r="H14" s="107">
        <v>100</v>
      </c>
      <c r="I14" s="26">
        <f t="shared" ref="I14:I16" si="4">IF(MAX(F14:H14)&lt;0,0,MAX(F14:H14))</f>
        <v>100</v>
      </c>
      <c r="J14" s="115">
        <v>110</v>
      </c>
      <c r="K14" s="108">
        <v>115</v>
      </c>
      <c r="L14" s="108">
        <v>120</v>
      </c>
      <c r="M14" s="26">
        <f>IF(MAX(J14:L14)&lt;0,0,MAX(J14:L14))</f>
        <v>120</v>
      </c>
      <c r="N14" s="34">
        <f>I14+M14</f>
        <v>220</v>
      </c>
      <c r="O14" s="47">
        <f>N14*E14</f>
        <v>238.31603264495149</v>
      </c>
      <c r="P14" s="135"/>
      <c r="Q14" s="135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</row>
    <row r="15" spans="1:42" ht="16.8" thickTop="1" thickBot="1" x14ac:dyDescent="0.35">
      <c r="A15" s="23" t="s">
        <v>33</v>
      </c>
      <c r="B15" s="82" t="s">
        <v>32</v>
      </c>
      <c r="C15" s="17">
        <v>71.400000000000006</v>
      </c>
      <c r="D15" s="25">
        <v>2001</v>
      </c>
      <c r="E15" s="19">
        <f t="shared" si="2"/>
        <v>1.3023336425135339</v>
      </c>
      <c r="F15" s="106">
        <v>95</v>
      </c>
      <c r="G15" s="108">
        <v>101</v>
      </c>
      <c r="H15" s="107">
        <v>-106</v>
      </c>
      <c r="I15" s="26">
        <f t="shared" si="4"/>
        <v>101</v>
      </c>
      <c r="J15" s="115">
        <v>-120</v>
      </c>
      <c r="K15" s="108">
        <v>120</v>
      </c>
      <c r="L15" s="108">
        <v>127</v>
      </c>
      <c r="M15" s="26">
        <f>IF(MAX(J15:L15)&lt;0,0,MAX(J15:L15))</f>
        <v>127</v>
      </c>
      <c r="N15" s="30">
        <f>I15+M15</f>
        <v>228</v>
      </c>
      <c r="O15" s="48">
        <f>N15*E15</f>
        <v>296.93207049308575</v>
      </c>
      <c r="P15" s="135"/>
      <c r="Q15" s="135"/>
      <c r="T15" s="32"/>
      <c r="U15" s="32"/>
      <c r="V15" s="49"/>
      <c r="W15" s="36"/>
      <c r="X15" s="37"/>
      <c r="Y15" s="38"/>
      <c r="Z15" s="50"/>
      <c r="AA15" s="50"/>
      <c r="AB15" s="50"/>
      <c r="AC15" s="51"/>
      <c r="AD15" s="52"/>
      <c r="AE15" s="52"/>
      <c r="AF15" s="52"/>
      <c r="AG15" s="51"/>
      <c r="AH15" s="53"/>
      <c r="AI15" s="54"/>
      <c r="AJ15" s="32"/>
      <c r="AK15" s="32"/>
      <c r="AL15" s="32"/>
      <c r="AM15" s="32"/>
      <c r="AN15" s="32"/>
      <c r="AO15" s="32"/>
      <c r="AP15" s="32"/>
    </row>
    <row r="16" spans="1:42" ht="16.8" thickTop="1" thickBot="1" x14ac:dyDescent="0.35">
      <c r="A16" s="46" t="s">
        <v>31</v>
      </c>
      <c r="B16" s="82" t="s">
        <v>32</v>
      </c>
      <c r="C16" s="24">
        <v>72.099999999999994</v>
      </c>
      <c r="D16" s="25">
        <v>2005</v>
      </c>
      <c r="E16" s="19">
        <f t="shared" si="2"/>
        <v>1.2949316324526012</v>
      </c>
      <c r="F16" s="106">
        <v>60</v>
      </c>
      <c r="G16" s="112">
        <v>63</v>
      </c>
      <c r="H16" s="108">
        <v>66</v>
      </c>
      <c r="I16" s="26">
        <f t="shared" si="4"/>
        <v>66</v>
      </c>
      <c r="J16" s="113">
        <v>75</v>
      </c>
      <c r="K16" s="114">
        <v>80</v>
      </c>
      <c r="L16" s="114">
        <v>83</v>
      </c>
      <c r="M16" s="26">
        <f>IF(MAX(J16:L16)&lt;0,0,MAX(J16:L16))</f>
        <v>83</v>
      </c>
      <c r="N16" s="30">
        <f>I16+M16</f>
        <v>149</v>
      </c>
      <c r="O16" s="48">
        <f>N16*E16</f>
        <v>192.94481323543758</v>
      </c>
      <c r="P16" s="135"/>
      <c r="Q16" s="135"/>
      <c r="U16" s="32"/>
      <c r="V16" s="35"/>
      <c r="W16" s="36"/>
      <c r="X16" s="37"/>
      <c r="Y16" s="38"/>
      <c r="Z16" s="50"/>
      <c r="AA16" s="50"/>
      <c r="AB16" s="50"/>
      <c r="AC16" s="51"/>
      <c r="AD16" s="55"/>
      <c r="AE16" s="55"/>
      <c r="AF16" s="55"/>
      <c r="AG16" s="51"/>
      <c r="AH16" s="53"/>
      <c r="AI16" s="54"/>
      <c r="AJ16" s="32"/>
      <c r="AK16" s="32"/>
      <c r="AL16" s="32"/>
      <c r="AM16" s="32"/>
      <c r="AN16" s="32"/>
      <c r="AO16" s="32"/>
      <c r="AP16" s="32"/>
    </row>
    <row r="17" spans="1:42" ht="15.75" customHeight="1" thickTop="1" thickBot="1" x14ac:dyDescent="0.35">
      <c r="A17" s="136" t="s">
        <v>42</v>
      </c>
      <c r="B17" s="136"/>
      <c r="C17" s="136"/>
      <c r="D17" s="136"/>
      <c r="E17" s="136" t="e">
        <f t="shared" si="2"/>
        <v>#NUM!</v>
      </c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4">
        <f>SUM(O18:O20)</f>
        <v>964.16520189679454</v>
      </c>
      <c r="Q17" s="15">
        <v>1</v>
      </c>
      <c r="U17" s="32"/>
      <c r="V17" s="35"/>
      <c r="W17" s="36"/>
      <c r="X17" s="37"/>
      <c r="Y17" s="38"/>
      <c r="Z17" s="50"/>
      <c r="AA17" s="50"/>
      <c r="AB17" s="50"/>
      <c r="AC17" s="51"/>
      <c r="AD17" s="55"/>
      <c r="AE17" s="55"/>
      <c r="AF17" s="55"/>
      <c r="AG17" s="51"/>
      <c r="AH17" s="53"/>
      <c r="AI17" s="54"/>
      <c r="AJ17" s="32"/>
      <c r="AK17" s="32"/>
      <c r="AL17" s="32"/>
      <c r="AM17" s="32"/>
      <c r="AN17" s="32"/>
      <c r="AO17" s="32"/>
      <c r="AP17" s="32"/>
    </row>
    <row r="18" spans="1:42" ht="16.2" thickBot="1" x14ac:dyDescent="0.35">
      <c r="A18" s="23" t="s">
        <v>48</v>
      </c>
      <c r="B18" s="82" t="s">
        <v>21</v>
      </c>
      <c r="C18" s="39">
        <v>89.4</v>
      </c>
      <c r="D18" s="25">
        <v>1999</v>
      </c>
      <c r="E18" s="19">
        <f t="shared" si="2"/>
        <v>1.1602079565196184</v>
      </c>
      <c r="F18" s="106">
        <v>110</v>
      </c>
      <c r="G18" s="108">
        <v>117</v>
      </c>
      <c r="H18" s="107">
        <v>-121</v>
      </c>
      <c r="I18" s="26">
        <f t="shared" ref="I18:I20" si="5">IF(MAX(F18:H18)&lt;0,0,MAX(F18:H18))</f>
        <v>117</v>
      </c>
      <c r="J18" s="115">
        <v>140</v>
      </c>
      <c r="K18" s="108">
        <v>150</v>
      </c>
      <c r="L18" s="108">
        <v>154</v>
      </c>
      <c r="M18" s="26">
        <f>IF(MAX(J18:L18)&lt;0,0,MAX(J18:L18))</f>
        <v>154</v>
      </c>
      <c r="N18" s="56">
        <f>I18+M18</f>
        <v>271</v>
      </c>
      <c r="O18" s="47">
        <f>N18*E18</f>
        <v>314.41635621681661</v>
      </c>
      <c r="P18" s="146"/>
      <c r="Q18" s="146"/>
      <c r="U18" s="32"/>
      <c r="V18" s="32"/>
      <c r="W18" s="32"/>
      <c r="X18" s="35"/>
      <c r="Y18" s="36"/>
      <c r="Z18" s="37"/>
      <c r="AA18" s="38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</row>
    <row r="19" spans="1:42" ht="16.8" thickTop="1" thickBot="1" x14ac:dyDescent="0.35">
      <c r="A19" s="62" t="s">
        <v>45</v>
      </c>
      <c r="B19" s="86" t="s">
        <v>21</v>
      </c>
      <c r="C19" s="17">
        <v>94.7</v>
      </c>
      <c r="D19" s="18">
        <v>1997</v>
      </c>
      <c r="E19" s="19">
        <f t="shared" si="2"/>
        <v>1.1323646829767087</v>
      </c>
      <c r="F19" s="106">
        <v>127</v>
      </c>
      <c r="G19" s="108">
        <v>132</v>
      </c>
      <c r="H19" s="107">
        <v>136</v>
      </c>
      <c r="I19" s="26">
        <f t="shared" si="5"/>
        <v>136</v>
      </c>
      <c r="J19" s="115">
        <v>160</v>
      </c>
      <c r="K19" s="108">
        <v>-161</v>
      </c>
      <c r="L19" s="108">
        <v>172</v>
      </c>
      <c r="M19" s="26">
        <f>IF(MAX(J19:L19)&lt;0,0,MAX(J19:L19))</f>
        <v>172</v>
      </c>
      <c r="N19" s="27">
        <f>I19+M19</f>
        <v>308</v>
      </c>
      <c r="O19" s="41">
        <f>N19*E19</f>
        <v>348.76832235682627</v>
      </c>
      <c r="P19" s="146"/>
      <c r="Q19" s="146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</row>
    <row r="20" spans="1:42" ht="16.8" thickTop="1" thickBot="1" x14ac:dyDescent="0.35">
      <c r="A20" s="46" t="s">
        <v>50</v>
      </c>
      <c r="B20" s="82" t="s">
        <v>21</v>
      </c>
      <c r="C20" s="24">
        <v>94</v>
      </c>
      <c r="D20" s="25">
        <v>2002</v>
      </c>
      <c r="E20" s="19">
        <f t="shared" si="2"/>
        <v>1.1357755597100061</v>
      </c>
      <c r="F20" s="111">
        <v>113</v>
      </c>
      <c r="G20" s="108">
        <v>119</v>
      </c>
      <c r="H20" s="108">
        <v>122</v>
      </c>
      <c r="I20" s="26">
        <f t="shared" si="5"/>
        <v>122</v>
      </c>
      <c r="J20" s="113">
        <v>143</v>
      </c>
      <c r="K20" s="114">
        <v>-153</v>
      </c>
      <c r="L20" s="116">
        <v>-153</v>
      </c>
      <c r="M20" s="26">
        <f>IF(MAX(J20:L20)&lt;0,0,MAX(J20:L20))</f>
        <v>143</v>
      </c>
      <c r="N20" s="27">
        <f>I20+M20</f>
        <v>265</v>
      </c>
      <c r="O20" s="41">
        <f>N20*E20</f>
        <v>300.9805233231516</v>
      </c>
      <c r="P20" s="146"/>
      <c r="Q20" s="146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</row>
    <row r="21" spans="1:42" ht="16.8" thickTop="1" thickBot="1" x14ac:dyDescent="0.35">
      <c r="A21" s="136" t="s">
        <v>41</v>
      </c>
      <c r="B21" s="136"/>
      <c r="C21" s="136"/>
      <c r="D21" s="136"/>
      <c r="E21" s="136" t="e">
        <f t="shared" si="2"/>
        <v>#NUM!</v>
      </c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4">
        <f>SUM(O22:O24)</f>
        <v>664.36150489098316</v>
      </c>
      <c r="Q21" s="15">
        <f>RANK(P21,P5:P36,0)</f>
        <v>5</v>
      </c>
      <c r="R21" s="38"/>
      <c r="S21" s="38"/>
      <c r="T21" s="51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</row>
    <row r="22" spans="1:42" ht="16.2" thickBot="1" x14ac:dyDescent="0.35">
      <c r="A22" s="16" t="s">
        <v>47</v>
      </c>
      <c r="B22" s="86" t="s">
        <v>21</v>
      </c>
      <c r="C22" s="17">
        <v>90.2</v>
      </c>
      <c r="D22" s="58">
        <v>2000</v>
      </c>
      <c r="E22" s="19">
        <f t="shared" si="2"/>
        <v>1.1556930144447788</v>
      </c>
      <c r="F22" s="106">
        <v>85</v>
      </c>
      <c r="G22" s="108">
        <v>95</v>
      </c>
      <c r="H22" s="107">
        <v>-101</v>
      </c>
      <c r="I22" s="26">
        <f t="shared" ref="I22:I24" si="6">IF(MAX(F22:H22)&lt;0,0,MAX(F22:H22))</f>
        <v>95</v>
      </c>
      <c r="J22" s="115">
        <v>125</v>
      </c>
      <c r="K22" s="108">
        <v>135</v>
      </c>
      <c r="L22" s="107">
        <v>-140</v>
      </c>
      <c r="M22" s="20">
        <f>IF(MAX(J22:L22)&lt;0,0,MAX(J22:L22))</f>
        <v>135</v>
      </c>
      <c r="N22" s="34">
        <f>I22+M22</f>
        <v>230</v>
      </c>
      <c r="O22" s="47">
        <f>N22*E22</f>
        <v>265.80939332229912</v>
      </c>
      <c r="P22" s="147"/>
      <c r="Q22" s="147"/>
      <c r="S22" s="38"/>
      <c r="T22" s="51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</row>
    <row r="23" spans="1:42" ht="16.8" thickTop="1" thickBot="1" x14ac:dyDescent="0.35">
      <c r="A23" s="33" t="s">
        <v>37</v>
      </c>
      <c r="B23" s="82" t="s">
        <v>21</v>
      </c>
      <c r="C23" s="17">
        <v>92.1</v>
      </c>
      <c r="D23" s="40">
        <v>2000</v>
      </c>
      <c r="E23" s="19">
        <f t="shared" si="2"/>
        <v>1.1454290479447577</v>
      </c>
      <c r="F23" s="106">
        <v>81</v>
      </c>
      <c r="G23" s="108">
        <v>-91</v>
      </c>
      <c r="H23" s="107">
        <v>-96</v>
      </c>
      <c r="I23" s="26">
        <f t="shared" si="6"/>
        <v>81</v>
      </c>
      <c r="J23" s="115">
        <v>101</v>
      </c>
      <c r="K23" s="108">
        <v>-111</v>
      </c>
      <c r="L23" s="108">
        <v>0</v>
      </c>
      <c r="M23" s="26">
        <f>IF(MAX(J23:L23)&lt;0,0,MAX(J23:L23))</f>
        <v>101</v>
      </c>
      <c r="N23" s="30">
        <f>I23+M23</f>
        <v>182</v>
      </c>
      <c r="O23" s="48">
        <f>N23*E23</f>
        <v>208.46808672594591</v>
      </c>
      <c r="P23" s="147"/>
      <c r="Q23" s="147"/>
      <c r="S23" s="59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</row>
    <row r="24" spans="1:42" ht="14.85" customHeight="1" thickTop="1" thickBot="1" x14ac:dyDescent="0.35">
      <c r="A24" s="88" t="s">
        <v>29</v>
      </c>
      <c r="B24" s="86" t="s">
        <v>21</v>
      </c>
      <c r="C24" s="57">
        <v>65.2</v>
      </c>
      <c r="D24" s="58">
        <v>2005</v>
      </c>
      <c r="E24" s="19">
        <f t="shared" si="2"/>
        <v>1.3774204698749137</v>
      </c>
      <c r="F24" s="110">
        <v>61</v>
      </c>
      <c r="G24" s="108">
        <v>-65</v>
      </c>
      <c r="H24" s="108">
        <v>-66</v>
      </c>
      <c r="I24" s="20">
        <f t="shared" si="6"/>
        <v>61</v>
      </c>
      <c r="J24" s="115">
        <v>77</v>
      </c>
      <c r="K24" s="108">
        <v>-82</v>
      </c>
      <c r="L24" s="108">
        <v>-82</v>
      </c>
      <c r="M24" s="20">
        <f>IF(MAX(J24:L24)&lt;0,0,MAX(J24:L24))</f>
        <v>77</v>
      </c>
      <c r="N24" s="30">
        <f>I24+M24</f>
        <v>138</v>
      </c>
      <c r="O24" s="48">
        <f>N24*E24</f>
        <v>190.0840248427381</v>
      </c>
      <c r="P24" s="147"/>
      <c r="Q24" s="147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</row>
    <row r="25" spans="1:42" ht="16.8" thickTop="1" thickBot="1" x14ac:dyDescent="0.35">
      <c r="A25" s="136" t="s">
        <v>16</v>
      </c>
      <c r="B25" s="136"/>
      <c r="C25" s="136"/>
      <c r="D25" s="136"/>
      <c r="E25" s="136" t="e">
        <f t="shared" si="2"/>
        <v>#NUM!</v>
      </c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4">
        <f>SUM(O26:O28)</f>
        <v>495.65786770569741</v>
      </c>
      <c r="Q25" s="15">
        <v>8</v>
      </c>
      <c r="W25" s="32"/>
      <c r="X25" s="35"/>
      <c r="Y25" s="36"/>
      <c r="Z25" s="37"/>
      <c r="AA25" s="38"/>
      <c r="AB25" s="32"/>
    </row>
    <row r="26" spans="1:42" ht="15.6" x14ac:dyDescent="0.3">
      <c r="A26" s="29" t="s">
        <v>40</v>
      </c>
      <c r="B26" s="86" t="s">
        <v>16</v>
      </c>
      <c r="C26" s="17">
        <v>64</v>
      </c>
      <c r="D26" s="18">
        <v>1971</v>
      </c>
      <c r="E26" s="19">
        <f t="shared" si="2"/>
        <v>1.3942260200675993</v>
      </c>
      <c r="F26" s="106">
        <v>35</v>
      </c>
      <c r="G26" s="108">
        <v>39</v>
      </c>
      <c r="H26" s="108">
        <v>42</v>
      </c>
      <c r="I26" s="26">
        <f t="shared" ref="I26:I28" si="7">IF(MAX(F26:H26)&lt;0,0,MAX(F26:H26))</f>
        <v>42</v>
      </c>
      <c r="J26" s="115">
        <v>44</v>
      </c>
      <c r="K26" s="107">
        <v>49</v>
      </c>
      <c r="L26" s="107">
        <v>54</v>
      </c>
      <c r="M26" s="26">
        <f t="shared" ref="M26:M32" si="8">IF(MAX(J26:L26)&lt;0,0,MAX(J26:L26))</f>
        <v>54</v>
      </c>
      <c r="N26" s="30">
        <f t="shared" ref="N26:N32" si="9">I26+M26</f>
        <v>96</v>
      </c>
      <c r="O26" s="47">
        <f>N26*E26</f>
        <v>133.84569792648955</v>
      </c>
      <c r="P26" s="144"/>
      <c r="Q26" s="144"/>
      <c r="W26" s="32"/>
      <c r="X26" s="35"/>
      <c r="Y26" s="36"/>
      <c r="Z26" s="37"/>
      <c r="AA26" s="38"/>
      <c r="AB26" s="32"/>
    </row>
    <row r="27" spans="1:42" ht="15.6" x14ac:dyDescent="0.3">
      <c r="A27" s="33" t="s">
        <v>52</v>
      </c>
      <c r="B27" s="82" t="s">
        <v>16</v>
      </c>
      <c r="C27" s="17">
        <v>64.599999999999994</v>
      </c>
      <c r="D27" s="40">
        <v>2003</v>
      </c>
      <c r="E27" s="19">
        <f t="shared" si="2"/>
        <v>1.385719708606505</v>
      </c>
      <c r="F27" s="106">
        <v>79</v>
      </c>
      <c r="G27" s="108">
        <v>82</v>
      </c>
      <c r="H27" s="107">
        <v>-84</v>
      </c>
      <c r="I27" s="26">
        <f t="shared" si="7"/>
        <v>82</v>
      </c>
      <c r="J27" s="115">
        <v>100</v>
      </c>
      <c r="K27" s="108">
        <v>-105</v>
      </c>
      <c r="L27" s="108">
        <v>-105</v>
      </c>
      <c r="M27" s="26">
        <f t="shared" si="8"/>
        <v>100</v>
      </c>
      <c r="N27" s="30">
        <f t="shared" si="9"/>
        <v>182</v>
      </c>
      <c r="O27" s="60">
        <f>N27*E27</f>
        <v>252.20098696638391</v>
      </c>
      <c r="P27" s="144"/>
      <c r="Q27" s="144"/>
      <c r="W27" s="32"/>
      <c r="X27" s="35"/>
      <c r="Y27" s="36"/>
      <c r="Z27" s="37"/>
      <c r="AA27" s="38"/>
      <c r="AB27" s="32"/>
    </row>
    <row r="28" spans="1:42" ht="16.2" thickBot="1" x14ac:dyDescent="0.35">
      <c r="A28" s="62" t="s">
        <v>53</v>
      </c>
      <c r="B28" s="86" t="s">
        <v>16</v>
      </c>
      <c r="C28" s="17">
        <v>80.7</v>
      </c>
      <c r="D28" s="18">
        <v>2003</v>
      </c>
      <c r="E28" s="19">
        <f t="shared" si="2"/>
        <v>1.2179020312535995</v>
      </c>
      <c r="F28" s="106">
        <v>-75</v>
      </c>
      <c r="G28" s="107">
        <v>-75</v>
      </c>
      <c r="H28" s="107">
        <v>-75</v>
      </c>
      <c r="I28" s="26">
        <f t="shared" si="7"/>
        <v>0</v>
      </c>
      <c r="J28" s="115">
        <v>80</v>
      </c>
      <c r="K28" s="108">
        <v>85</v>
      </c>
      <c r="L28" s="107">
        <v>90</v>
      </c>
      <c r="M28" s="26">
        <f t="shared" si="8"/>
        <v>90</v>
      </c>
      <c r="N28" s="30">
        <f t="shared" si="9"/>
        <v>90</v>
      </c>
      <c r="O28" s="61">
        <f>N28*E28</f>
        <v>109.61118281282396</v>
      </c>
      <c r="P28" s="144"/>
      <c r="Q28" s="144"/>
      <c r="W28" s="32"/>
      <c r="X28" s="35"/>
      <c r="Y28" s="36"/>
      <c r="Z28" s="37"/>
      <c r="AA28" s="38"/>
      <c r="AB28" s="32"/>
    </row>
    <row r="29" spans="1:42" ht="16.8" thickTop="1" thickBot="1" x14ac:dyDescent="0.35">
      <c r="A29" s="136" t="s">
        <v>22</v>
      </c>
      <c r="B29" s="136"/>
      <c r="C29" s="136"/>
      <c r="D29" s="136"/>
      <c r="E29" s="136"/>
      <c r="F29" s="136"/>
      <c r="G29" s="136"/>
      <c r="H29" s="136"/>
      <c r="I29" s="136">
        <f t="shared" ref="I29:I32" si="10">IF(MAX(F29:H29)&lt;0,0,MAX(F29:H29))</f>
        <v>0</v>
      </c>
      <c r="J29" s="136"/>
      <c r="K29" s="136"/>
      <c r="L29" s="136"/>
      <c r="M29" s="136">
        <f t="shared" si="8"/>
        <v>0</v>
      </c>
      <c r="N29" s="136">
        <f t="shared" si="9"/>
        <v>0</v>
      </c>
      <c r="O29" s="136"/>
      <c r="P29" s="14">
        <f>SUM(O30:O32)</f>
        <v>952.40883919479734</v>
      </c>
      <c r="Q29" s="15">
        <f>RANK(P29,P5:P36,0)</f>
        <v>2</v>
      </c>
      <c r="W29" s="32"/>
      <c r="X29" s="35"/>
      <c r="Y29" s="36"/>
      <c r="Z29" s="37"/>
      <c r="AA29" s="38"/>
      <c r="AB29" s="32"/>
    </row>
    <row r="30" spans="1:42" ht="15.6" x14ac:dyDescent="0.3">
      <c r="A30" s="101" t="s">
        <v>44</v>
      </c>
      <c r="B30" s="102" t="s">
        <v>30</v>
      </c>
      <c r="C30" s="103">
        <v>79.900000000000006</v>
      </c>
      <c r="D30" s="104">
        <v>1998</v>
      </c>
      <c r="E30" s="105">
        <f t="shared" ref="E30:E32" si="11">10^(0.75194503*((LOG((C30/175.508)/LOG(10))*(LOG((C30/175.508)/LOG(10))))))</f>
        <v>1.224114475943175</v>
      </c>
      <c r="F30" s="117">
        <v>140</v>
      </c>
      <c r="G30" s="118">
        <v>-147</v>
      </c>
      <c r="H30" s="118">
        <v>151</v>
      </c>
      <c r="I30" s="26">
        <f t="shared" si="10"/>
        <v>151</v>
      </c>
      <c r="J30" s="120">
        <v>170</v>
      </c>
      <c r="K30" s="118">
        <v>-181</v>
      </c>
      <c r="L30" s="119">
        <v>-183</v>
      </c>
      <c r="M30" s="26">
        <f t="shared" si="8"/>
        <v>170</v>
      </c>
      <c r="N30" s="30">
        <f t="shared" si="9"/>
        <v>321</v>
      </c>
      <c r="O30" s="47">
        <f>N30*E30</f>
        <v>392.94074677775916</v>
      </c>
      <c r="P30" s="144"/>
      <c r="Q30" s="144"/>
      <c r="W30" s="32"/>
      <c r="X30" s="35"/>
      <c r="Y30" s="36"/>
      <c r="Z30" s="37"/>
      <c r="AA30" s="38"/>
      <c r="AB30" s="32"/>
    </row>
    <row r="31" spans="1:42" ht="15.6" x14ac:dyDescent="0.3">
      <c r="A31" s="42" t="s">
        <v>63</v>
      </c>
      <c r="B31" s="86" t="s">
        <v>30</v>
      </c>
      <c r="C31" s="43">
        <v>79.400000000000006</v>
      </c>
      <c r="D31" s="44">
        <v>1997</v>
      </c>
      <c r="E31" s="19">
        <f t="shared" si="11"/>
        <v>1.2280860701776914</v>
      </c>
      <c r="F31" s="117">
        <v>103</v>
      </c>
      <c r="G31" s="119">
        <v>-109</v>
      </c>
      <c r="H31" s="118">
        <v>109</v>
      </c>
      <c r="I31" s="26">
        <f t="shared" si="10"/>
        <v>109</v>
      </c>
      <c r="J31" s="120">
        <v>112</v>
      </c>
      <c r="K31" s="118">
        <v>-119</v>
      </c>
      <c r="L31" s="119">
        <v>119</v>
      </c>
      <c r="M31" s="26">
        <f t="shared" si="8"/>
        <v>119</v>
      </c>
      <c r="N31" s="30">
        <f t="shared" si="9"/>
        <v>228</v>
      </c>
      <c r="O31" s="61">
        <f>N31*E31</f>
        <v>280.00362400051364</v>
      </c>
      <c r="P31" s="144"/>
      <c r="Q31" s="144"/>
      <c r="W31" s="32"/>
      <c r="X31" s="35"/>
      <c r="Y31" s="36"/>
      <c r="Z31" s="37"/>
      <c r="AA31" s="38"/>
      <c r="AB31" s="32"/>
    </row>
    <row r="32" spans="1:42" ht="16.2" thickBot="1" x14ac:dyDescent="0.35">
      <c r="A32" s="23" t="s">
        <v>62</v>
      </c>
      <c r="B32" s="82" t="s">
        <v>30</v>
      </c>
      <c r="C32" s="17">
        <v>75.8</v>
      </c>
      <c r="D32" s="25">
        <v>1999</v>
      </c>
      <c r="E32" s="19">
        <f t="shared" si="11"/>
        <v>1.2588489568311918</v>
      </c>
      <c r="F32" s="106">
        <v>90</v>
      </c>
      <c r="G32" s="108">
        <v>95</v>
      </c>
      <c r="H32" s="108">
        <v>101</v>
      </c>
      <c r="I32" s="26">
        <f t="shared" si="10"/>
        <v>101</v>
      </c>
      <c r="J32" s="113">
        <v>105</v>
      </c>
      <c r="K32" s="114">
        <v>112</v>
      </c>
      <c r="L32" s="116">
        <v>121</v>
      </c>
      <c r="M32" s="26">
        <f t="shared" si="8"/>
        <v>121</v>
      </c>
      <c r="N32" s="30">
        <f t="shared" si="9"/>
        <v>222</v>
      </c>
      <c r="O32" s="61">
        <f>N32*E32</f>
        <v>279.4644684165246</v>
      </c>
      <c r="P32" s="144"/>
      <c r="Q32" s="144"/>
      <c r="W32" s="32"/>
      <c r="X32" s="35"/>
      <c r="Y32" s="36"/>
      <c r="Z32" s="37"/>
      <c r="AA32" s="38"/>
      <c r="AB32" s="32"/>
    </row>
    <row r="33" spans="1:17" ht="16.8" thickTop="1" thickBot="1" x14ac:dyDescent="0.35">
      <c r="A33" s="136" t="s">
        <v>24</v>
      </c>
      <c r="B33" s="136"/>
      <c r="C33" s="136"/>
      <c r="D33" s="136"/>
      <c r="E33" s="136" t="e">
        <f t="shared" ref="E33:E36" si="12">10^(0.75194503*((LOG((C33/175.508)/LOG(10))*(LOG((C33/175.508)/LOG(10))))))</f>
        <v>#NUM!</v>
      </c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4">
        <f>SUM(O34:O36)</f>
        <v>584.07093427035147</v>
      </c>
      <c r="Q33" s="15">
        <f>RANK(P33,P5:P36,0)</f>
        <v>6</v>
      </c>
    </row>
    <row r="34" spans="1:17" ht="16.2" thickBot="1" x14ac:dyDescent="0.35">
      <c r="A34" s="90" t="s">
        <v>46</v>
      </c>
      <c r="B34" s="86" t="s">
        <v>30</v>
      </c>
      <c r="C34" s="17">
        <v>89.5</v>
      </c>
      <c r="D34" s="58">
        <v>2001</v>
      </c>
      <c r="E34" s="19">
        <f t="shared" si="12"/>
        <v>1.1596371194353103</v>
      </c>
      <c r="F34" s="106">
        <v>80</v>
      </c>
      <c r="G34" s="108">
        <v>86</v>
      </c>
      <c r="H34" s="108">
        <v>-90</v>
      </c>
      <c r="I34" s="26">
        <f t="shared" ref="I34:I36" si="13">IF(MAX(F34:H34)&lt;0,0,MAX(F34:H34))</f>
        <v>86</v>
      </c>
      <c r="J34" s="115">
        <v>100</v>
      </c>
      <c r="K34" s="108">
        <v>108</v>
      </c>
      <c r="L34" s="108">
        <v>115</v>
      </c>
      <c r="M34" s="63">
        <f>IF(MAX(J34:L34)&lt;0,0,MAX(J34:L34))</f>
        <v>115</v>
      </c>
      <c r="N34" s="21">
        <f>I34+M34</f>
        <v>201</v>
      </c>
      <c r="O34" s="47">
        <f>N34*E34</f>
        <v>233.08706100649738</v>
      </c>
      <c r="P34" s="145"/>
      <c r="Q34" s="145"/>
    </row>
    <row r="35" spans="1:17" ht="16.8" thickTop="1" thickBot="1" x14ac:dyDescent="0.35">
      <c r="A35" s="46" t="s">
        <v>57</v>
      </c>
      <c r="B35" s="82" t="s">
        <v>30</v>
      </c>
      <c r="C35" s="24">
        <v>88.5</v>
      </c>
      <c r="D35" s="25">
        <v>2005</v>
      </c>
      <c r="E35" s="19">
        <f t="shared" si="12"/>
        <v>1.1654304776557667</v>
      </c>
      <c r="F35" s="106">
        <v>-64</v>
      </c>
      <c r="G35" s="112">
        <v>64</v>
      </c>
      <c r="H35" s="108">
        <v>-67</v>
      </c>
      <c r="I35" s="26">
        <f t="shared" si="13"/>
        <v>64</v>
      </c>
      <c r="J35" s="113">
        <v>80</v>
      </c>
      <c r="K35" s="114">
        <v>85</v>
      </c>
      <c r="L35" s="114">
        <v>-90</v>
      </c>
      <c r="M35" s="26">
        <f>IF(MAX(J35:L35)&lt;0,0,MAX(J35:L35))</f>
        <v>85</v>
      </c>
      <c r="N35" s="30">
        <f>I35+M35</f>
        <v>149</v>
      </c>
      <c r="O35" s="48">
        <f>N35*E35</f>
        <v>173.64914117070924</v>
      </c>
      <c r="P35" s="145"/>
      <c r="Q35" s="145"/>
    </row>
    <row r="36" spans="1:17" ht="16.2" thickBot="1" x14ac:dyDescent="0.35">
      <c r="A36" s="33" t="s">
        <v>51</v>
      </c>
      <c r="B36" s="82" t="s">
        <v>30</v>
      </c>
      <c r="C36" s="17">
        <v>67</v>
      </c>
      <c r="D36" s="40">
        <v>2003</v>
      </c>
      <c r="E36" s="19">
        <f t="shared" si="12"/>
        <v>1.3537002449858386</v>
      </c>
      <c r="F36" s="106">
        <v>50</v>
      </c>
      <c r="G36" s="108">
        <v>57</v>
      </c>
      <c r="H36" s="107">
        <v>-62</v>
      </c>
      <c r="I36" s="26">
        <f t="shared" si="13"/>
        <v>57</v>
      </c>
      <c r="J36" s="115">
        <v>70</v>
      </c>
      <c r="K36" s="108">
        <v>-74</v>
      </c>
      <c r="L36" s="108">
        <v>74</v>
      </c>
      <c r="M36" s="20">
        <f>IF(MAX(J36:L36)&lt;0,0,MAX(J36:L36))</f>
        <v>74</v>
      </c>
      <c r="N36" s="30">
        <f>I36+M36</f>
        <v>131</v>
      </c>
      <c r="O36" s="48">
        <f>N36*E36</f>
        <v>177.33473209314485</v>
      </c>
      <c r="P36" s="145"/>
      <c r="Q36" s="145"/>
    </row>
    <row r="37" spans="1:17" ht="16.2" hidden="1" thickBot="1" x14ac:dyDescent="0.35">
      <c r="A37" s="42"/>
      <c r="B37" s="127"/>
      <c r="C37" s="43"/>
      <c r="D37" s="44"/>
      <c r="E37" s="19" t="e">
        <f>10^(0.794358141*((LOG((C37/174.393)/LOG(10))*(LOG((C37/174.393)/LOG(10))))))</f>
        <v>#NUM!</v>
      </c>
      <c r="F37" s="45"/>
      <c r="G37" s="64"/>
      <c r="H37" s="64"/>
      <c r="I37" s="20">
        <f>IF(MAX(F37:H37)&lt;0,0,MAX(F37:H37))</f>
        <v>0</v>
      </c>
      <c r="J37" s="65"/>
      <c r="K37" s="66"/>
      <c r="L37" s="66"/>
      <c r="M37" s="20">
        <f>IF(MAX(J37:L37)&lt;0,0,MAX(J37:L37))</f>
        <v>0</v>
      </c>
      <c r="N37" s="67">
        <f>I37+M37</f>
        <v>0</v>
      </c>
      <c r="O37" s="68" t="e">
        <f>N37*E37</f>
        <v>#NUM!</v>
      </c>
      <c r="P37" s="145"/>
      <c r="Q37" s="145"/>
    </row>
    <row r="38" spans="1:17" ht="16.8" thickTop="1" thickBot="1" x14ac:dyDescent="0.35">
      <c r="A38" s="136" t="s">
        <v>43</v>
      </c>
      <c r="B38" s="136"/>
      <c r="C38" s="136"/>
      <c r="D38" s="136"/>
      <c r="E38" s="136" t="e">
        <f t="shared" ref="E38:E41" si="14">10^(0.75194503*((LOG((C38/175.508)/LOG(10))*(LOG((C38/175.508)/LOG(10))))))</f>
        <v>#NUM!</v>
      </c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4">
        <f>SUM(O39:O41)</f>
        <v>533.688348857709</v>
      </c>
      <c r="Q38" s="15">
        <v>7</v>
      </c>
    </row>
    <row r="39" spans="1:17" ht="15.6" x14ac:dyDescent="0.3">
      <c r="A39" s="46" t="s">
        <v>64</v>
      </c>
      <c r="B39" s="82" t="s">
        <v>28</v>
      </c>
      <c r="C39" s="24">
        <v>55.3</v>
      </c>
      <c r="D39" s="25">
        <v>2006</v>
      </c>
      <c r="E39" s="19">
        <f t="shared" si="14"/>
        <v>1.5458594735791276</v>
      </c>
      <c r="F39" s="106">
        <v>32</v>
      </c>
      <c r="G39" s="107">
        <v>37</v>
      </c>
      <c r="H39" s="108">
        <v>-40</v>
      </c>
      <c r="I39" s="26">
        <f t="shared" ref="I39:I41" si="15">IF(MAX(F39:H39)&lt;0,0,MAX(F39:H39))</f>
        <v>37</v>
      </c>
      <c r="J39" s="113">
        <v>40</v>
      </c>
      <c r="K39" s="114">
        <v>45</v>
      </c>
      <c r="L39" s="114">
        <v>50</v>
      </c>
      <c r="M39" s="63">
        <f>IF(MAX(J39:L39)&lt;0,0,MAX(J39:L39))</f>
        <v>50</v>
      </c>
      <c r="N39" s="21">
        <f>I39+M39</f>
        <v>87</v>
      </c>
      <c r="O39" s="47">
        <f>N39*E39</f>
        <v>134.48977420138411</v>
      </c>
    </row>
    <row r="40" spans="1:17" ht="15.6" x14ac:dyDescent="0.3">
      <c r="A40" s="46" t="s">
        <v>49</v>
      </c>
      <c r="B40" s="82" t="s">
        <v>28</v>
      </c>
      <c r="C40" s="24">
        <v>89.2</v>
      </c>
      <c r="D40" s="25">
        <v>2005</v>
      </c>
      <c r="E40" s="19">
        <f t="shared" si="14"/>
        <v>1.1613552461888328</v>
      </c>
      <c r="F40" s="106">
        <v>63</v>
      </c>
      <c r="G40" s="108">
        <v>68</v>
      </c>
      <c r="H40" s="108">
        <v>-71</v>
      </c>
      <c r="I40" s="26">
        <f t="shared" si="15"/>
        <v>68</v>
      </c>
      <c r="J40" s="113">
        <v>85</v>
      </c>
      <c r="K40" s="114">
        <v>90</v>
      </c>
      <c r="L40" s="114">
        <v>-96</v>
      </c>
      <c r="M40" s="26">
        <f>IF(MAX(J40:L40)&lt;0,0,MAX(J40:L40))</f>
        <v>90</v>
      </c>
      <c r="N40" s="30">
        <f>I40+M40</f>
        <v>158</v>
      </c>
      <c r="O40" s="48">
        <f>N40*E40</f>
        <v>183.49412889783559</v>
      </c>
    </row>
    <row r="41" spans="1:17" ht="15.6" x14ac:dyDescent="0.3">
      <c r="A41" s="16" t="s">
        <v>54</v>
      </c>
      <c r="B41" s="86" t="s">
        <v>28</v>
      </c>
      <c r="C41" s="17">
        <v>80.599999999999994</v>
      </c>
      <c r="D41" s="58">
        <v>2003</v>
      </c>
      <c r="E41" s="19">
        <f t="shared" si="14"/>
        <v>1.218669185076211</v>
      </c>
      <c r="F41" s="106">
        <v>80</v>
      </c>
      <c r="G41" s="108">
        <v>82</v>
      </c>
      <c r="H41" s="108">
        <v>-84</v>
      </c>
      <c r="I41" s="26">
        <f t="shared" si="15"/>
        <v>82</v>
      </c>
      <c r="J41" s="115">
        <v>90</v>
      </c>
      <c r="K41" s="108">
        <v>95</v>
      </c>
      <c r="L41" s="108">
        <v>-100</v>
      </c>
      <c r="M41" s="20">
        <f>IF(MAX(J41:L41)&lt;0,0,MAX(J41:L41))</f>
        <v>95</v>
      </c>
      <c r="N41" s="30">
        <f>I41+M41</f>
        <v>177</v>
      </c>
      <c r="O41" s="48">
        <f>N41*E41</f>
        <v>215.70444575848936</v>
      </c>
    </row>
    <row r="44" spans="1:17" x14ac:dyDescent="0.25">
      <c r="A44" t="s">
        <v>26</v>
      </c>
    </row>
  </sheetData>
  <sheetProtection selectLockedCells="1" selectUnlockedCells="1"/>
  <mergeCells count="23">
    <mergeCell ref="A38:O38"/>
    <mergeCell ref="P30:Q32"/>
    <mergeCell ref="A33:O33"/>
    <mergeCell ref="P34:Q37"/>
    <mergeCell ref="P18:Q20"/>
    <mergeCell ref="A21:O21"/>
    <mergeCell ref="P22:Q24"/>
    <mergeCell ref="A25:O25"/>
    <mergeCell ref="A29:O29"/>
    <mergeCell ref="P26:Q28"/>
    <mergeCell ref="A1:Q1"/>
    <mergeCell ref="A2:Q2"/>
    <mergeCell ref="A3:E3"/>
    <mergeCell ref="F3:I3"/>
    <mergeCell ref="J3:M3"/>
    <mergeCell ref="N3:Q3"/>
    <mergeCell ref="P14:Q16"/>
    <mergeCell ref="A17:O17"/>
    <mergeCell ref="A5:O5"/>
    <mergeCell ref="P6:Q8"/>
    <mergeCell ref="A9:O9"/>
    <mergeCell ref="P10:Q12"/>
    <mergeCell ref="A13:O13"/>
  </mergeCells>
  <pageMargins left="0.78749999999999998" right="0.78749999999999998" top="0.39374999999999999" bottom="0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  <pageSetUpPr fitToPage="1"/>
  </sheetPr>
  <dimension ref="A1:V57"/>
  <sheetViews>
    <sheetView tabSelected="1" topLeftCell="A26" zoomScaleNormal="100" zoomScaleSheetLayoutView="85" workbookViewId="0">
      <selection activeCell="A38" sqref="A38:E38"/>
    </sheetView>
  </sheetViews>
  <sheetFormatPr defaultRowHeight="13.2" x14ac:dyDescent="0.25"/>
  <cols>
    <col min="1" max="1" width="17.109375" customWidth="1"/>
    <col min="2" max="2" width="12.6640625" customWidth="1"/>
    <col min="3" max="3" width="7" customWidth="1"/>
    <col min="4" max="4" width="5.88671875" customWidth="1"/>
    <col min="5" max="5" width="12" customWidth="1"/>
    <col min="6" max="6" width="5.5546875" customWidth="1"/>
    <col min="7" max="7" width="5.6640625" customWidth="1"/>
    <col min="8" max="8" width="5.44140625" customWidth="1"/>
    <col min="9" max="9" width="5.33203125" customWidth="1"/>
    <col min="10" max="10" width="5" customWidth="1"/>
    <col min="11" max="11" width="5.5546875" customWidth="1"/>
    <col min="12" max="12" width="6.33203125" customWidth="1"/>
    <col min="13" max="13" width="7" customWidth="1"/>
    <col min="14" max="14" width="8.6640625" customWidth="1"/>
    <col min="15" max="15" width="10.44140625" customWidth="1"/>
    <col min="16" max="16" width="6.109375" customWidth="1"/>
    <col min="17" max="17" width="12.5546875" customWidth="1"/>
    <col min="20" max="20" width="10.33203125" customWidth="1"/>
  </cols>
  <sheetData>
    <row r="1" spans="1:22" ht="27.75" customHeight="1" x14ac:dyDescent="0.25">
      <c r="A1" s="149" t="s">
        <v>17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</row>
    <row r="2" spans="1:22" ht="19.5" customHeight="1" thickBot="1" x14ac:dyDescent="0.3">
      <c r="A2" s="150">
        <v>44541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69"/>
      <c r="T2" s="70"/>
      <c r="V2" s="71"/>
    </row>
    <row r="3" spans="1:22" ht="18.899999999999999" customHeight="1" thickTop="1" thickBot="1" x14ac:dyDescent="0.35">
      <c r="A3" s="140" t="s">
        <v>23</v>
      </c>
      <c r="B3" s="140"/>
      <c r="C3" s="140"/>
      <c r="D3" s="140"/>
      <c r="E3" s="140"/>
      <c r="F3" s="151" t="s">
        <v>2</v>
      </c>
      <c r="G3" s="151"/>
      <c r="H3" s="151"/>
      <c r="I3" s="151"/>
      <c r="J3" s="151" t="s">
        <v>3</v>
      </c>
      <c r="K3" s="151"/>
      <c r="L3" s="151"/>
      <c r="M3" s="151"/>
      <c r="N3" s="143"/>
      <c r="O3" s="143"/>
      <c r="P3" s="143"/>
      <c r="Q3" s="143"/>
      <c r="R3" s="32"/>
    </row>
    <row r="4" spans="1:22" ht="15.9" customHeight="1" thickBot="1" x14ac:dyDescent="0.35">
      <c r="A4" s="72" t="s">
        <v>4</v>
      </c>
      <c r="B4" s="73" t="s">
        <v>18</v>
      </c>
      <c r="C4" s="74" t="s">
        <v>5</v>
      </c>
      <c r="D4" s="74" t="s">
        <v>6</v>
      </c>
      <c r="E4" s="75" t="s">
        <v>7</v>
      </c>
      <c r="F4" s="76" t="s">
        <v>8</v>
      </c>
      <c r="G4" s="77" t="s">
        <v>9</v>
      </c>
      <c r="H4" s="77" t="s">
        <v>10</v>
      </c>
      <c r="I4" s="78" t="s">
        <v>2</v>
      </c>
      <c r="J4" s="79" t="s">
        <v>8</v>
      </c>
      <c r="K4" s="77" t="s">
        <v>9</v>
      </c>
      <c r="L4" s="77" t="s">
        <v>10</v>
      </c>
      <c r="M4" s="78" t="s">
        <v>11</v>
      </c>
      <c r="N4" s="80" t="s">
        <v>12</v>
      </c>
      <c r="O4" s="73" t="s">
        <v>13</v>
      </c>
      <c r="P4" s="132" t="s">
        <v>39</v>
      </c>
      <c r="Q4" s="81" t="s">
        <v>15</v>
      </c>
      <c r="R4" s="32"/>
    </row>
    <row r="5" spans="1:22" ht="15.9" customHeight="1" thickTop="1" x14ac:dyDescent="0.3">
      <c r="A5" s="152" t="s">
        <v>60</v>
      </c>
      <c r="B5" s="153" t="s">
        <v>30</v>
      </c>
      <c r="C5" s="154">
        <v>54.5</v>
      </c>
      <c r="D5" s="155">
        <v>2007</v>
      </c>
      <c r="E5" s="156">
        <f t="shared" ref="E5:E10" si="0">10^(0.75194503*((LOG((C5/175.508)/LOG(10))*(LOG((C5/175.508)/LOG(10))))))</f>
        <v>1.5630535930105738</v>
      </c>
      <c r="F5" s="157">
        <v>-55</v>
      </c>
      <c r="G5" s="157">
        <v>55</v>
      </c>
      <c r="H5" s="157">
        <v>-58</v>
      </c>
      <c r="I5" s="158">
        <f t="shared" ref="I5:I10" si="1">IF(MAX(F5:H5)&lt;0,0,MAX(F5:H5))</f>
        <v>55</v>
      </c>
      <c r="J5" s="157">
        <v>60</v>
      </c>
      <c r="K5" s="159">
        <v>-65</v>
      </c>
      <c r="L5" s="159">
        <v>-65</v>
      </c>
      <c r="M5" s="158">
        <f t="shared" ref="M5:M10" si="2">IF(MAX(J5:L5)&lt;0,0,MAX(J5:L5))</f>
        <v>60</v>
      </c>
      <c r="N5" s="153">
        <f t="shared" ref="N5:N10" si="3">I5+M5</f>
        <v>115</v>
      </c>
      <c r="O5" s="160">
        <f t="shared" ref="O5:O8" si="4">N5*E5</f>
        <v>179.751163196216</v>
      </c>
      <c r="P5" s="196"/>
      <c r="Q5" s="85">
        <v>2</v>
      </c>
      <c r="R5" s="32"/>
      <c r="V5" s="59"/>
    </row>
    <row r="6" spans="1:22" ht="15.9" customHeight="1" x14ac:dyDescent="0.3">
      <c r="A6" s="161" t="s">
        <v>59</v>
      </c>
      <c r="B6" s="162" t="s">
        <v>30</v>
      </c>
      <c r="C6" s="163">
        <v>58</v>
      </c>
      <c r="D6" s="164">
        <v>2007</v>
      </c>
      <c r="E6" s="165">
        <f t="shared" si="0"/>
        <v>1.492368075761513</v>
      </c>
      <c r="F6" s="108">
        <v>45</v>
      </c>
      <c r="G6" s="108">
        <v>48</v>
      </c>
      <c r="H6" s="108">
        <v>-52</v>
      </c>
      <c r="I6" s="166">
        <f t="shared" si="1"/>
        <v>48</v>
      </c>
      <c r="J6" s="108">
        <v>55</v>
      </c>
      <c r="K6" s="107">
        <v>60</v>
      </c>
      <c r="L6" s="107">
        <v>-65</v>
      </c>
      <c r="M6" s="166">
        <f t="shared" si="2"/>
        <v>60</v>
      </c>
      <c r="N6" s="162">
        <f t="shared" si="3"/>
        <v>108</v>
      </c>
      <c r="O6" s="167">
        <f t="shared" si="4"/>
        <v>161.1757521822434</v>
      </c>
      <c r="P6" s="196"/>
      <c r="Q6" s="85">
        <v>3</v>
      </c>
      <c r="R6" s="32"/>
      <c r="V6" s="59"/>
    </row>
    <row r="7" spans="1:22" ht="15.9" customHeight="1" x14ac:dyDescent="0.3">
      <c r="A7" s="168" t="s">
        <v>67</v>
      </c>
      <c r="B7" s="162" t="s">
        <v>30</v>
      </c>
      <c r="C7" s="163">
        <v>50.5</v>
      </c>
      <c r="D7" s="169">
        <v>2006</v>
      </c>
      <c r="E7" s="165">
        <f t="shared" si="0"/>
        <v>1.6599099567933593</v>
      </c>
      <c r="F7" s="170">
        <v>10</v>
      </c>
      <c r="G7" s="108">
        <v>13</v>
      </c>
      <c r="H7" s="107">
        <v>16</v>
      </c>
      <c r="I7" s="166">
        <f t="shared" si="1"/>
        <v>16</v>
      </c>
      <c r="J7" s="170">
        <v>18</v>
      </c>
      <c r="K7" s="108">
        <v>22</v>
      </c>
      <c r="L7" s="108">
        <v>-27</v>
      </c>
      <c r="M7" s="166">
        <f t="shared" si="2"/>
        <v>22</v>
      </c>
      <c r="N7" s="171">
        <f t="shared" si="3"/>
        <v>38</v>
      </c>
      <c r="O7" s="172">
        <f t="shared" si="4"/>
        <v>63.07657835814765</v>
      </c>
      <c r="P7" s="197"/>
      <c r="Q7" s="85">
        <v>6</v>
      </c>
      <c r="R7" s="32"/>
      <c r="V7" s="59"/>
    </row>
    <row r="8" spans="1:22" ht="15.9" customHeight="1" x14ac:dyDescent="0.3">
      <c r="A8" s="173" t="s">
        <v>68</v>
      </c>
      <c r="B8" s="162" t="s">
        <v>30</v>
      </c>
      <c r="C8" s="163">
        <v>55</v>
      </c>
      <c r="D8" s="164">
        <v>2007</v>
      </c>
      <c r="E8" s="165">
        <f t="shared" si="0"/>
        <v>1.5522305233238884</v>
      </c>
      <c r="F8" s="162">
        <v>10</v>
      </c>
      <c r="G8" s="108">
        <v>13</v>
      </c>
      <c r="H8" s="107">
        <v>16</v>
      </c>
      <c r="I8" s="166">
        <f t="shared" si="1"/>
        <v>16</v>
      </c>
      <c r="J8" s="162">
        <v>18</v>
      </c>
      <c r="K8" s="108">
        <v>22</v>
      </c>
      <c r="L8" s="108">
        <v>27</v>
      </c>
      <c r="M8" s="166">
        <f t="shared" si="2"/>
        <v>27</v>
      </c>
      <c r="N8" s="171">
        <f t="shared" si="3"/>
        <v>43</v>
      </c>
      <c r="O8" s="172">
        <f t="shared" si="4"/>
        <v>66.745912502927197</v>
      </c>
      <c r="P8" s="196"/>
      <c r="Q8" s="85">
        <v>5</v>
      </c>
      <c r="R8" s="32"/>
      <c r="V8" s="59"/>
    </row>
    <row r="9" spans="1:22" ht="15.9" customHeight="1" x14ac:dyDescent="0.3">
      <c r="A9" s="182" t="s">
        <v>61</v>
      </c>
      <c r="B9" s="162" t="s">
        <v>30</v>
      </c>
      <c r="C9" s="163">
        <v>59.6</v>
      </c>
      <c r="D9" s="164">
        <v>2007</v>
      </c>
      <c r="E9" s="165">
        <f t="shared" si="0"/>
        <v>1.4636401442034355</v>
      </c>
      <c r="F9" s="162">
        <v>60</v>
      </c>
      <c r="G9" s="108">
        <v>63</v>
      </c>
      <c r="H9" s="107">
        <v>66</v>
      </c>
      <c r="I9" s="166">
        <f t="shared" si="1"/>
        <v>66</v>
      </c>
      <c r="J9" s="162">
        <v>70</v>
      </c>
      <c r="K9" s="108">
        <v>75</v>
      </c>
      <c r="L9" s="108">
        <v>78</v>
      </c>
      <c r="M9" s="166">
        <f t="shared" si="2"/>
        <v>78</v>
      </c>
      <c r="N9" s="171">
        <f t="shared" si="3"/>
        <v>144</v>
      </c>
      <c r="O9" s="172">
        <f>N9*E9</f>
        <v>210.7641807652947</v>
      </c>
      <c r="P9" s="196"/>
      <c r="Q9" s="85">
        <v>1</v>
      </c>
      <c r="R9" s="32"/>
      <c r="V9" s="59"/>
    </row>
    <row r="10" spans="1:22" ht="15.9" customHeight="1" thickBot="1" x14ac:dyDescent="0.35">
      <c r="A10" s="183" t="s">
        <v>65</v>
      </c>
      <c r="B10" s="174" t="s">
        <v>30</v>
      </c>
      <c r="C10" s="175">
        <v>91.6</v>
      </c>
      <c r="D10" s="176">
        <v>2007</v>
      </c>
      <c r="E10" s="177">
        <f t="shared" si="0"/>
        <v>1.1480691544387307</v>
      </c>
      <c r="F10" s="174">
        <v>43</v>
      </c>
      <c r="G10" s="178">
        <v>47</v>
      </c>
      <c r="H10" s="178">
        <v>50</v>
      </c>
      <c r="I10" s="179">
        <f t="shared" si="1"/>
        <v>50</v>
      </c>
      <c r="J10" s="174">
        <v>68</v>
      </c>
      <c r="K10" s="178">
        <v>72</v>
      </c>
      <c r="L10" s="178">
        <v>78</v>
      </c>
      <c r="M10" s="179">
        <f t="shared" si="2"/>
        <v>78</v>
      </c>
      <c r="N10" s="180">
        <f t="shared" si="3"/>
        <v>128</v>
      </c>
      <c r="O10" s="181">
        <f t="shared" ref="O10" si="5">N10*E10</f>
        <v>146.95285176815753</v>
      </c>
      <c r="P10" s="197"/>
      <c r="Q10" s="85">
        <v>4</v>
      </c>
      <c r="R10" s="32"/>
      <c r="V10" s="59"/>
    </row>
    <row r="11" spans="1:22" ht="12" hidden="1" customHeight="1" thickTop="1" x14ac:dyDescent="0.3">
      <c r="A11" s="46"/>
      <c r="B11" s="82"/>
      <c r="C11" s="24"/>
      <c r="D11" s="25"/>
      <c r="E11" s="19" t="e">
        <f t="shared" ref="E11:E19" si="6">10^(0.75194503*((LOG((C11/175.508)/LOG(10))*(LOG((C11/175.508)/LOG(10))))))</f>
        <v>#NUM!</v>
      </c>
      <c r="F11" s="106"/>
      <c r="G11" s="108"/>
      <c r="H11" s="107"/>
      <c r="I11" s="26">
        <f t="shared" ref="I11:I18" si="7">IF(MAX(F11:H11)&lt;0,0,MAX(F11:H11))</f>
        <v>0</v>
      </c>
      <c r="J11" s="113"/>
      <c r="K11" s="116"/>
      <c r="L11" s="114"/>
      <c r="M11" s="26">
        <f t="shared" ref="M11:M19" si="8">IF(MAX(J11:L11)&lt;0,0,MAX(J11:L11))</f>
        <v>0</v>
      </c>
      <c r="N11" s="83">
        <f t="shared" ref="N11:N19" si="9">I11+M11</f>
        <v>0</v>
      </c>
      <c r="O11" s="84" t="e">
        <f t="shared" ref="O11:O19" si="10">N11*E11</f>
        <v>#NUM!</v>
      </c>
      <c r="P11" s="134">
        <v>1</v>
      </c>
      <c r="Q11" s="85" t="e">
        <f>RANK(O11,O5:O19,0)</f>
        <v>#NUM!</v>
      </c>
      <c r="R11" s="32"/>
      <c r="V11" s="59"/>
    </row>
    <row r="12" spans="1:22" ht="12" hidden="1" customHeight="1" x14ac:dyDescent="0.3">
      <c r="A12" s="89"/>
      <c r="B12" s="82"/>
      <c r="C12" s="24"/>
      <c r="D12" s="25"/>
      <c r="E12" s="19" t="e">
        <f t="shared" si="6"/>
        <v>#NUM!</v>
      </c>
      <c r="F12" s="106"/>
      <c r="G12" s="108"/>
      <c r="H12" s="108"/>
      <c r="I12" s="26">
        <f t="shared" si="7"/>
        <v>0</v>
      </c>
      <c r="J12" s="115"/>
      <c r="K12" s="108"/>
      <c r="L12" s="108"/>
      <c r="M12" s="26">
        <f t="shared" si="8"/>
        <v>0</v>
      </c>
      <c r="N12" s="83">
        <f t="shared" si="9"/>
        <v>0</v>
      </c>
      <c r="O12" s="84" t="e">
        <f t="shared" si="10"/>
        <v>#NUM!</v>
      </c>
      <c r="P12" s="134">
        <v>3</v>
      </c>
      <c r="Q12" s="85" t="e">
        <f>RANK(O12,O5:O19,0)</f>
        <v>#NUM!</v>
      </c>
      <c r="R12" s="32"/>
      <c r="V12" s="59"/>
    </row>
    <row r="13" spans="1:22" ht="12" hidden="1" customHeight="1" x14ac:dyDescent="0.3">
      <c r="A13" s="46"/>
      <c r="B13" s="82"/>
      <c r="C13" s="24"/>
      <c r="D13" s="25"/>
      <c r="E13" s="19" t="e">
        <f t="shared" si="6"/>
        <v>#NUM!</v>
      </c>
      <c r="F13" s="106"/>
      <c r="G13" s="112"/>
      <c r="H13" s="108"/>
      <c r="I13" s="26">
        <f t="shared" si="7"/>
        <v>0</v>
      </c>
      <c r="J13" s="113"/>
      <c r="K13" s="114"/>
      <c r="L13" s="114"/>
      <c r="M13" s="26">
        <f t="shared" si="8"/>
        <v>0</v>
      </c>
      <c r="N13" s="83">
        <f t="shared" si="9"/>
        <v>0</v>
      </c>
      <c r="O13" s="84" t="e">
        <f t="shared" si="10"/>
        <v>#NUM!</v>
      </c>
      <c r="P13" s="134">
        <v>4</v>
      </c>
      <c r="Q13" s="85" t="e">
        <f>RANK(O13,O5:O19,0)</f>
        <v>#NUM!</v>
      </c>
      <c r="R13" s="32"/>
      <c r="V13" s="59"/>
    </row>
    <row r="14" spans="1:22" ht="12" hidden="1" customHeight="1" x14ac:dyDescent="0.3">
      <c r="A14" s="46"/>
      <c r="B14" s="82"/>
      <c r="C14" s="24"/>
      <c r="D14" s="25"/>
      <c r="E14" s="19" t="e">
        <f t="shared" si="6"/>
        <v>#NUM!</v>
      </c>
      <c r="F14" s="106"/>
      <c r="G14" s="107"/>
      <c r="H14" s="108"/>
      <c r="I14" s="26">
        <f t="shared" si="7"/>
        <v>0</v>
      </c>
      <c r="J14" s="113"/>
      <c r="K14" s="114"/>
      <c r="L14" s="114"/>
      <c r="M14" s="26">
        <f t="shared" si="8"/>
        <v>0</v>
      </c>
      <c r="N14" s="83">
        <f t="shared" si="9"/>
        <v>0</v>
      </c>
      <c r="O14" s="84" t="e">
        <f t="shared" si="10"/>
        <v>#NUM!</v>
      </c>
      <c r="P14" s="133">
        <v>6</v>
      </c>
      <c r="Q14" s="85" t="e">
        <f>RANK(O14,O5:O19,0)</f>
        <v>#NUM!</v>
      </c>
      <c r="R14" s="32"/>
      <c r="V14" s="59"/>
    </row>
    <row r="15" spans="1:22" ht="12" hidden="1" customHeight="1" x14ac:dyDescent="0.3">
      <c r="A15" s="46"/>
      <c r="B15" s="82"/>
      <c r="C15" s="24"/>
      <c r="D15" s="25"/>
      <c r="E15" s="19" t="e">
        <f t="shared" si="6"/>
        <v>#NUM!</v>
      </c>
      <c r="F15" s="106"/>
      <c r="G15" s="107"/>
      <c r="H15" s="108"/>
      <c r="I15" s="26">
        <f t="shared" si="7"/>
        <v>0</v>
      </c>
      <c r="J15" s="113"/>
      <c r="K15" s="114"/>
      <c r="L15" s="114"/>
      <c r="M15" s="26">
        <f t="shared" si="8"/>
        <v>0</v>
      </c>
      <c r="N15" s="83">
        <f t="shared" si="9"/>
        <v>0</v>
      </c>
      <c r="O15" s="84" t="e">
        <f t="shared" si="10"/>
        <v>#NUM!</v>
      </c>
      <c r="P15" s="133">
        <v>1</v>
      </c>
      <c r="Q15" s="85" t="e">
        <f>RANK(O15,O5:O19,0)</f>
        <v>#NUM!</v>
      </c>
      <c r="R15" s="32"/>
      <c r="V15" s="59"/>
    </row>
    <row r="16" spans="1:22" ht="12" hidden="1" customHeight="1" x14ac:dyDescent="0.3">
      <c r="A16" s="46"/>
      <c r="B16" s="82"/>
      <c r="C16" s="24"/>
      <c r="D16" s="25"/>
      <c r="E16" s="19" t="e">
        <f t="shared" si="6"/>
        <v>#NUM!</v>
      </c>
      <c r="F16" s="106"/>
      <c r="G16" s="108"/>
      <c r="H16" s="108"/>
      <c r="I16" s="26">
        <f t="shared" si="7"/>
        <v>0</v>
      </c>
      <c r="J16" s="113"/>
      <c r="K16" s="114"/>
      <c r="L16" s="114"/>
      <c r="M16" s="26">
        <f t="shared" si="8"/>
        <v>0</v>
      </c>
      <c r="N16" s="83">
        <f t="shared" si="9"/>
        <v>0</v>
      </c>
      <c r="O16" s="84" t="e">
        <f t="shared" si="10"/>
        <v>#NUM!</v>
      </c>
      <c r="P16" s="133">
        <v>4</v>
      </c>
      <c r="Q16" s="85" t="e">
        <f>RANK(O16,O5:O19,0)</f>
        <v>#NUM!</v>
      </c>
      <c r="R16" s="32"/>
      <c r="V16" s="59"/>
    </row>
    <row r="17" spans="1:22" ht="12" hidden="1" customHeight="1" x14ac:dyDescent="0.3">
      <c r="A17" s="88"/>
      <c r="B17" s="86"/>
      <c r="C17" s="57"/>
      <c r="D17" s="58"/>
      <c r="E17" s="19" t="e">
        <f t="shared" si="6"/>
        <v>#NUM!</v>
      </c>
      <c r="F17" s="110"/>
      <c r="G17" s="108"/>
      <c r="H17" s="108"/>
      <c r="I17" s="20">
        <f t="shared" si="7"/>
        <v>0</v>
      </c>
      <c r="J17" s="115"/>
      <c r="K17" s="108"/>
      <c r="L17" s="108"/>
      <c r="M17" s="20">
        <f t="shared" si="8"/>
        <v>0</v>
      </c>
      <c r="N17" s="87">
        <f t="shared" si="9"/>
        <v>0</v>
      </c>
      <c r="O17" s="84" t="e">
        <f t="shared" si="10"/>
        <v>#NUM!</v>
      </c>
      <c r="P17" s="133">
        <v>3</v>
      </c>
      <c r="Q17" s="85" t="e">
        <f>RANK(O17,O5:O19,0)</f>
        <v>#NUM!</v>
      </c>
      <c r="R17" s="32"/>
      <c r="V17" s="59"/>
    </row>
    <row r="18" spans="1:22" ht="12" hidden="1" customHeight="1" x14ac:dyDescent="0.3">
      <c r="A18" s="46"/>
      <c r="B18" s="82"/>
      <c r="C18" s="24"/>
      <c r="D18" s="25"/>
      <c r="E18" s="19" t="e">
        <f t="shared" si="6"/>
        <v>#NUM!</v>
      </c>
      <c r="F18" s="106"/>
      <c r="G18" s="112"/>
      <c r="H18" s="108"/>
      <c r="I18" s="26">
        <f t="shared" si="7"/>
        <v>0</v>
      </c>
      <c r="J18" s="113"/>
      <c r="K18" s="114"/>
      <c r="L18" s="114"/>
      <c r="M18" s="26">
        <f t="shared" si="8"/>
        <v>0</v>
      </c>
      <c r="N18" s="83">
        <f t="shared" si="9"/>
        <v>0</v>
      </c>
      <c r="O18" s="84" t="e">
        <f t="shared" si="10"/>
        <v>#NUM!</v>
      </c>
      <c r="P18" s="133">
        <v>5</v>
      </c>
      <c r="Q18" s="85" t="e">
        <f>RANK(O18,O5:O19,0)</f>
        <v>#NUM!</v>
      </c>
      <c r="R18" s="32"/>
      <c r="V18" s="59"/>
    </row>
    <row r="19" spans="1:22" ht="12" hidden="1" customHeight="1" thickBot="1" x14ac:dyDescent="0.35">
      <c r="A19" s="46"/>
      <c r="B19" s="82"/>
      <c r="C19" s="24"/>
      <c r="D19" s="25"/>
      <c r="E19" s="19" t="e">
        <f t="shared" si="6"/>
        <v>#NUM!</v>
      </c>
      <c r="F19" s="106"/>
      <c r="G19" s="112"/>
      <c r="H19" s="108"/>
      <c r="I19" s="26"/>
      <c r="J19" s="113"/>
      <c r="K19" s="114"/>
      <c r="L19" s="114"/>
      <c r="M19" s="26">
        <f t="shared" si="8"/>
        <v>0</v>
      </c>
      <c r="N19" s="83">
        <f t="shared" si="9"/>
        <v>0</v>
      </c>
      <c r="O19" s="84" t="e">
        <f t="shared" si="10"/>
        <v>#NUM!</v>
      </c>
      <c r="P19" s="133">
        <v>2</v>
      </c>
      <c r="Q19" s="85" t="e">
        <f>RANK(O19,O5:O19,0)</f>
        <v>#NUM!</v>
      </c>
      <c r="R19" s="32"/>
      <c r="V19" s="59"/>
    </row>
    <row r="20" spans="1:22" ht="18.899999999999999" customHeight="1" thickTop="1" thickBot="1" x14ac:dyDescent="0.35">
      <c r="A20" s="140" t="s">
        <v>75</v>
      </c>
      <c r="B20" s="140"/>
      <c r="C20" s="140"/>
      <c r="D20" s="140"/>
      <c r="E20" s="140"/>
      <c r="F20" s="151" t="s">
        <v>2</v>
      </c>
      <c r="G20" s="151"/>
      <c r="H20" s="151"/>
      <c r="I20" s="151"/>
      <c r="J20" s="151" t="s">
        <v>3</v>
      </c>
      <c r="K20" s="151"/>
      <c r="L20" s="151"/>
      <c r="M20" s="151"/>
      <c r="N20" s="143"/>
      <c r="O20" s="143"/>
      <c r="P20" s="143"/>
      <c r="Q20" s="143"/>
      <c r="R20" s="32"/>
      <c r="V20" s="59"/>
    </row>
    <row r="21" spans="1:22" ht="15.9" customHeight="1" thickBot="1" x14ac:dyDescent="0.35">
      <c r="A21" s="72" t="s">
        <v>4</v>
      </c>
      <c r="B21" s="73" t="s">
        <v>18</v>
      </c>
      <c r="C21" s="74" t="s">
        <v>5</v>
      </c>
      <c r="D21" s="74" t="s">
        <v>6</v>
      </c>
      <c r="E21" s="75" t="s">
        <v>7</v>
      </c>
      <c r="F21" s="76" t="s">
        <v>8</v>
      </c>
      <c r="G21" s="77" t="s">
        <v>9</v>
      </c>
      <c r="H21" s="77" t="s">
        <v>10</v>
      </c>
      <c r="I21" s="78" t="s">
        <v>2</v>
      </c>
      <c r="J21" s="79" t="s">
        <v>8</v>
      </c>
      <c r="K21" s="77" t="s">
        <v>9</v>
      </c>
      <c r="L21" s="77" t="s">
        <v>10</v>
      </c>
      <c r="M21" s="78" t="s">
        <v>11</v>
      </c>
      <c r="N21" s="80" t="s">
        <v>12</v>
      </c>
      <c r="O21" s="73" t="s">
        <v>13</v>
      </c>
      <c r="P21" s="128"/>
      <c r="Q21" s="81" t="s">
        <v>15</v>
      </c>
      <c r="R21" s="32"/>
      <c r="V21" s="59"/>
    </row>
    <row r="22" spans="1:22" ht="15.9" customHeight="1" thickTop="1" x14ac:dyDescent="0.3">
      <c r="A22" s="33" t="s">
        <v>29</v>
      </c>
      <c r="B22" s="82" t="s">
        <v>21</v>
      </c>
      <c r="C22" s="184">
        <v>84.2</v>
      </c>
      <c r="D22" s="40">
        <v>2005</v>
      </c>
      <c r="E22" s="19">
        <f t="shared" ref="E22:E29" si="11">10^(0.75194503*((LOG((C22/175.508)/LOG(10))*(LOG((C22/175.508)/LOG(10))))))</f>
        <v>1.1926455680858805</v>
      </c>
      <c r="F22" s="106">
        <v>102</v>
      </c>
      <c r="G22" s="108">
        <v>108</v>
      </c>
      <c r="H22" s="107">
        <v>111</v>
      </c>
      <c r="I22" s="26">
        <f t="shared" ref="I22:I28" si="12">IF(MAX(F22:H22)&lt;0,0,MAX(F22:H22))</f>
        <v>111</v>
      </c>
      <c r="J22" s="115">
        <v>127</v>
      </c>
      <c r="K22" s="108">
        <v>-133</v>
      </c>
      <c r="L22" s="108">
        <v>-134</v>
      </c>
      <c r="M22" s="26">
        <f t="shared" ref="M22:M29" si="13">IF(MAX(J22:L22)&lt;0,0,MAX(J22:L22))</f>
        <v>127</v>
      </c>
      <c r="N22" s="83">
        <f t="shared" ref="N22:N29" si="14">I22+M22</f>
        <v>238</v>
      </c>
      <c r="O22" s="84">
        <f t="shared" ref="O22:O29" si="15">N22*E22</f>
        <v>283.84964520443958</v>
      </c>
      <c r="P22" s="129"/>
      <c r="Q22" s="85">
        <v>1</v>
      </c>
      <c r="R22" s="32"/>
      <c r="V22" s="59"/>
    </row>
    <row r="23" spans="1:22" ht="15.9" customHeight="1" x14ac:dyDescent="0.3">
      <c r="A23" s="23" t="s">
        <v>69</v>
      </c>
      <c r="B23" s="82" t="s">
        <v>70</v>
      </c>
      <c r="C23" s="185">
        <v>64.599999999999994</v>
      </c>
      <c r="D23" s="25">
        <v>2005</v>
      </c>
      <c r="E23" s="19">
        <f t="shared" si="11"/>
        <v>1.385719708606505</v>
      </c>
      <c r="F23" s="106">
        <v>70</v>
      </c>
      <c r="G23" s="108">
        <v>75</v>
      </c>
      <c r="H23" s="107">
        <v>-80</v>
      </c>
      <c r="I23" s="26">
        <f t="shared" si="12"/>
        <v>75</v>
      </c>
      <c r="J23" s="115">
        <v>80</v>
      </c>
      <c r="K23" s="108">
        <v>86</v>
      </c>
      <c r="L23" s="108">
        <v>91</v>
      </c>
      <c r="M23" s="26">
        <f t="shared" si="13"/>
        <v>91</v>
      </c>
      <c r="N23" s="83">
        <f t="shared" si="14"/>
        <v>166</v>
      </c>
      <c r="O23" s="84">
        <f t="shared" si="15"/>
        <v>230.02947162867983</v>
      </c>
      <c r="P23" s="129"/>
      <c r="Q23" s="85">
        <v>4</v>
      </c>
      <c r="R23" s="32"/>
      <c r="V23" s="59"/>
    </row>
    <row r="24" spans="1:22" ht="15.9" customHeight="1" x14ac:dyDescent="0.3">
      <c r="A24" s="33" t="s">
        <v>57</v>
      </c>
      <c r="B24" s="82" t="s">
        <v>30</v>
      </c>
      <c r="C24" s="184">
        <v>105.2</v>
      </c>
      <c r="D24" s="40">
        <v>2005</v>
      </c>
      <c r="E24" s="19">
        <f t="shared" si="11"/>
        <v>1.0893132674449055</v>
      </c>
      <c r="F24" s="106">
        <v>65</v>
      </c>
      <c r="G24" s="108">
        <v>70</v>
      </c>
      <c r="H24" s="107">
        <v>75</v>
      </c>
      <c r="I24" s="26">
        <f t="shared" si="12"/>
        <v>75</v>
      </c>
      <c r="J24" s="115">
        <v>80</v>
      </c>
      <c r="K24" s="108">
        <v>90</v>
      </c>
      <c r="L24" s="108">
        <v>95</v>
      </c>
      <c r="M24" s="26">
        <f t="shared" si="13"/>
        <v>95</v>
      </c>
      <c r="N24" s="83">
        <f t="shared" si="14"/>
        <v>170</v>
      </c>
      <c r="O24" s="84">
        <f>N24*E24</f>
        <v>185.18325546563395</v>
      </c>
      <c r="P24" s="129"/>
      <c r="Q24" s="85">
        <v>5</v>
      </c>
      <c r="R24" s="32"/>
      <c r="V24" s="59"/>
    </row>
    <row r="25" spans="1:22" ht="15.9" customHeight="1" x14ac:dyDescent="0.3">
      <c r="A25" s="186" t="s">
        <v>66</v>
      </c>
      <c r="B25" s="187" t="s">
        <v>30</v>
      </c>
      <c r="C25" s="184">
        <v>69.5</v>
      </c>
      <c r="D25" s="188">
        <v>2002</v>
      </c>
      <c r="E25" s="19">
        <f t="shared" si="11"/>
        <v>1.3234455862560539</v>
      </c>
      <c r="F25" s="106">
        <v>70</v>
      </c>
      <c r="G25" s="108">
        <v>75</v>
      </c>
      <c r="H25" s="108">
        <v>-82</v>
      </c>
      <c r="I25" s="26">
        <f t="shared" si="12"/>
        <v>75</v>
      </c>
      <c r="J25" s="115">
        <v>95</v>
      </c>
      <c r="K25" s="108">
        <v>103</v>
      </c>
      <c r="L25" s="108">
        <v>-108</v>
      </c>
      <c r="M25" s="26">
        <f t="shared" si="13"/>
        <v>103</v>
      </c>
      <c r="N25" s="83">
        <f t="shared" si="14"/>
        <v>178</v>
      </c>
      <c r="O25" s="84">
        <f t="shared" ref="O25" si="16">N25*E25</f>
        <v>235.57331435357759</v>
      </c>
      <c r="P25" s="129"/>
      <c r="Q25" s="85">
        <v>2</v>
      </c>
      <c r="R25" s="32"/>
      <c r="V25" s="59"/>
    </row>
    <row r="26" spans="1:22" ht="15.9" customHeight="1" x14ac:dyDescent="0.3">
      <c r="A26" s="189" t="s">
        <v>51</v>
      </c>
      <c r="B26" s="187" t="s">
        <v>30</v>
      </c>
      <c r="C26" s="184">
        <v>80</v>
      </c>
      <c r="D26" s="190">
        <v>2003</v>
      </c>
      <c r="E26" s="19">
        <f t="shared" si="11"/>
        <v>1.2233284377549736</v>
      </c>
      <c r="F26" s="106">
        <v>80</v>
      </c>
      <c r="G26" s="107">
        <v>85</v>
      </c>
      <c r="H26" s="107">
        <v>-90</v>
      </c>
      <c r="I26" s="26">
        <f t="shared" si="12"/>
        <v>85</v>
      </c>
      <c r="J26" s="115">
        <v>100</v>
      </c>
      <c r="K26" s="108">
        <v>105</v>
      </c>
      <c r="L26" s="107">
        <v>-110</v>
      </c>
      <c r="M26" s="26">
        <f t="shared" si="13"/>
        <v>105</v>
      </c>
      <c r="N26" s="83">
        <f t="shared" si="14"/>
        <v>190</v>
      </c>
      <c r="O26" s="84">
        <f t="shared" si="15"/>
        <v>232.43240317344498</v>
      </c>
      <c r="P26" s="129"/>
      <c r="Q26" s="85">
        <v>3</v>
      </c>
      <c r="R26" s="32"/>
      <c r="V26" s="59"/>
    </row>
    <row r="27" spans="1:22" ht="15.9" customHeight="1" x14ac:dyDescent="0.3">
      <c r="A27" s="23" t="s">
        <v>71</v>
      </c>
      <c r="B27" s="82" t="s">
        <v>21</v>
      </c>
      <c r="C27" s="39">
        <v>82.7</v>
      </c>
      <c r="D27" s="40">
        <v>2004</v>
      </c>
      <c r="E27" s="19">
        <f t="shared" si="11"/>
        <v>1.203101263708146</v>
      </c>
      <c r="F27" s="106">
        <v>48</v>
      </c>
      <c r="G27" s="112">
        <v>54</v>
      </c>
      <c r="H27" s="108">
        <v>-58</v>
      </c>
      <c r="I27" s="26">
        <f t="shared" si="12"/>
        <v>54</v>
      </c>
      <c r="J27" s="113">
        <v>62</v>
      </c>
      <c r="K27" s="114">
        <v>66</v>
      </c>
      <c r="L27" s="114">
        <v>-70</v>
      </c>
      <c r="M27" s="26">
        <f t="shared" si="13"/>
        <v>66</v>
      </c>
      <c r="N27" s="83">
        <f t="shared" si="14"/>
        <v>120</v>
      </c>
      <c r="O27" s="84">
        <f t="shared" si="15"/>
        <v>144.37215164497752</v>
      </c>
      <c r="P27" s="129"/>
      <c r="Q27" s="85">
        <v>6</v>
      </c>
      <c r="R27" s="32"/>
      <c r="V27" s="59"/>
    </row>
    <row r="28" spans="1:22" ht="15.9" customHeight="1" x14ac:dyDescent="0.3">
      <c r="A28" s="23" t="s">
        <v>72</v>
      </c>
      <c r="B28" s="82" t="s">
        <v>21</v>
      </c>
      <c r="C28" s="24">
        <v>62.3</v>
      </c>
      <c r="D28" s="25">
        <v>2005</v>
      </c>
      <c r="E28" s="19">
        <f t="shared" si="11"/>
        <v>1.4195135717872489</v>
      </c>
      <c r="F28" s="106">
        <v>24</v>
      </c>
      <c r="G28" s="112">
        <v>27</v>
      </c>
      <c r="H28" s="108">
        <v>-29</v>
      </c>
      <c r="I28" s="26">
        <f t="shared" si="12"/>
        <v>27</v>
      </c>
      <c r="J28" s="113">
        <v>31</v>
      </c>
      <c r="K28" s="114">
        <v>35</v>
      </c>
      <c r="L28" s="114">
        <v>-37</v>
      </c>
      <c r="M28" s="26">
        <f t="shared" si="13"/>
        <v>35</v>
      </c>
      <c r="N28" s="83">
        <f t="shared" si="14"/>
        <v>62</v>
      </c>
      <c r="O28" s="84">
        <f t="shared" si="15"/>
        <v>88.009841450809432</v>
      </c>
      <c r="P28" s="129"/>
      <c r="Q28" s="85">
        <v>9</v>
      </c>
      <c r="R28" s="32"/>
      <c r="V28" s="59"/>
    </row>
    <row r="29" spans="1:22" ht="15.9" customHeight="1" x14ac:dyDescent="0.3">
      <c r="A29" s="33" t="s">
        <v>73</v>
      </c>
      <c r="B29" s="82" t="s">
        <v>21</v>
      </c>
      <c r="C29" s="39">
        <v>58.1</v>
      </c>
      <c r="D29" s="40">
        <v>2004</v>
      </c>
      <c r="E29" s="19">
        <f t="shared" si="11"/>
        <v>1.490511518346098</v>
      </c>
      <c r="F29" s="106">
        <v>24</v>
      </c>
      <c r="G29" s="107">
        <v>-27</v>
      </c>
      <c r="H29" s="108">
        <v>27</v>
      </c>
      <c r="I29" s="26">
        <v>27</v>
      </c>
      <c r="J29" s="115">
        <v>31</v>
      </c>
      <c r="K29" s="108">
        <v>35</v>
      </c>
      <c r="L29" s="108">
        <v>37</v>
      </c>
      <c r="M29" s="26">
        <f t="shared" si="13"/>
        <v>37</v>
      </c>
      <c r="N29" s="83">
        <f t="shared" si="14"/>
        <v>64</v>
      </c>
      <c r="O29" s="191">
        <f t="shared" si="15"/>
        <v>95.39273717415027</v>
      </c>
      <c r="P29" s="129"/>
      <c r="Q29" s="85">
        <v>8</v>
      </c>
      <c r="R29" s="32"/>
      <c r="V29" s="59"/>
    </row>
    <row r="30" spans="1:22" ht="15.9" customHeight="1" thickBot="1" x14ac:dyDescent="0.35">
      <c r="A30" s="33" t="s">
        <v>74</v>
      </c>
      <c r="B30" s="82" t="s">
        <v>21</v>
      </c>
      <c r="C30" s="39">
        <v>54.1</v>
      </c>
      <c r="D30" s="40">
        <v>2004</v>
      </c>
      <c r="E30" s="19">
        <f>10^(0.75194503*((LOG((C30/175.508)/LOG(10))*(LOG((C30/175.508)/LOG(10))))))</f>
        <v>1.5719011334450939</v>
      </c>
      <c r="F30" s="106">
        <v>31</v>
      </c>
      <c r="G30" s="108">
        <v>34</v>
      </c>
      <c r="H30" s="108">
        <v>36</v>
      </c>
      <c r="I30" s="26">
        <f>IF(MAX(F30:H30)&lt;0,0,MAX(F30:H30))</f>
        <v>36</v>
      </c>
      <c r="J30" s="113">
        <v>37</v>
      </c>
      <c r="K30" s="114">
        <v>41</v>
      </c>
      <c r="L30" s="114">
        <v>44</v>
      </c>
      <c r="M30" s="26">
        <f>IF(MAX(J30:L30)&lt;0,0,MAX(J30:L30))</f>
        <v>44</v>
      </c>
      <c r="N30" s="83">
        <f>I30+M30</f>
        <v>80</v>
      </c>
      <c r="O30" s="84">
        <f>N30*E30</f>
        <v>125.7520906756075</v>
      </c>
      <c r="P30" s="129"/>
      <c r="Q30" s="85">
        <v>7</v>
      </c>
      <c r="R30" s="32"/>
      <c r="V30" s="59"/>
    </row>
    <row r="31" spans="1:22" ht="15.9" hidden="1" customHeight="1" thickBot="1" x14ac:dyDescent="0.35">
      <c r="A31" s="90"/>
      <c r="B31" s="86"/>
      <c r="C31" s="17"/>
      <c r="D31" s="58"/>
      <c r="E31" s="19" t="e">
        <f t="shared" ref="E31:E37" si="17">10^(0.75194503*((LOG((C31/175.508)/LOG(10))*(LOG((C31/175.508)/LOG(10))))))</f>
        <v>#NUM!</v>
      </c>
      <c r="F31" s="106"/>
      <c r="G31" s="108"/>
      <c r="H31" s="108"/>
      <c r="I31" s="26">
        <f t="shared" ref="I31:I37" si="18">IF(MAX(F31:H31)&lt;0,0,MAX(F31:H31))</f>
        <v>0</v>
      </c>
      <c r="J31" s="115"/>
      <c r="K31" s="108"/>
      <c r="L31" s="108"/>
      <c r="M31" s="26">
        <f t="shared" ref="M31:M37" si="19">IF(MAX(J31:L31)&lt;0,0,MAX(J31:L31))</f>
        <v>0</v>
      </c>
      <c r="N31" s="87">
        <f t="shared" ref="N31" si="20">I31+M31</f>
        <v>0</v>
      </c>
      <c r="O31" s="41" t="e">
        <f t="shared" ref="O31" si="21">N31*E31</f>
        <v>#NUM!</v>
      </c>
      <c r="P31" s="130"/>
      <c r="Q31" s="85" t="e">
        <f t="shared" ref="Q31:Q37" si="22">RANK(O31,O$22:O$37,0)</f>
        <v>#NUM!</v>
      </c>
      <c r="R31" s="32"/>
      <c r="V31" s="59"/>
    </row>
    <row r="32" spans="1:22" ht="15.9" hidden="1" customHeight="1" thickTop="1" x14ac:dyDescent="0.3">
      <c r="A32" s="16"/>
      <c r="B32" s="86"/>
      <c r="C32" s="17"/>
      <c r="D32" s="58"/>
      <c r="E32" s="19" t="e">
        <f t="shared" si="17"/>
        <v>#NUM!</v>
      </c>
      <c r="F32" s="106"/>
      <c r="G32" s="108"/>
      <c r="H32" s="107"/>
      <c r="I32" s="26">
        <f t="shared" si="18"/>
        <v>0</v>
      </c>
      <c r="J32" s="115"/>
      <c r="K32" s="108"/>
      <c r="L32" s="107"/>
      <c r="M32" s="26">
        <f t="shared" si="19"/>
        <v>0</v>
      </c>
      <c r="N32" s="83">
        <f t="shared" ref="N32:N37" si="23">I32+M32</f>
        <v>0</v>
      </c>
      <c r="O32" s="84" t="e">
        <f t="shared" ref="O32:O37" si="24">N32*E32</f>
        <v>#NUM!</v>
      </c>
      <c r="P32" s="129"/>
      <c r="Q32" s="85" t="e">
        <f t="shared" si="22"/>
        <v>#NUM!</v>
      </c>
      <c r="R32" s="32"/>
      <c r="V32" s="59"/>
    </row>
    <row r="33" spans="1:22" ht="15.9" hidden="1" customHeight="1" x14ac:dyDescent="0.3">
      <c r="A33" s="23"/>
      <c r="B33" s="82"/>
      <c r="C33" s="17"/>
      <c r="D33" s="25"/>
      <c r="E33" s="19" t="e">
        <f t="shared" si="17"/>
        <v>#NUM!</v>
      </c>
      <c r="F33" s="106"/>
      <c r="G33" s="108"/>
      <c r="H33" s="107"/>
      <c r="I33" s="26">
        <f t="shared" si="18"/>
        <v>0</v>
      </c>
      <c r="J33" s="115"/>
      <c r="K33" s="108"/>
      <c r="L33" s="108"/>
      <c r="M33" s="26">
        <f t="shared" si="19"/>
        <v>0</v>
      </c>
      <c r="N33" s="83">
        <f t="shared" si="23"/>
        <v>0</v>
      </c>
      <c r="O33" s="84" t="e">
        <f t="shared" si="24"/>
        <v>#NUM!</v>
      </c>
      <c r="P33" s="129"/>
      <c r="Q33" s="85" t="e">
        <f t="shared" si="22"/>
        <v>#NUM!</v>
      </c>
      <c r="R33" s="32"/>
      <c r="V33" s="59"/>
    </row>
    <row r="34" spans="1:22" ht="15.9" hidden="1" customHeight="1" x14ac:dyDescent="0.3">
      <c r="A34" s="23"/>
      <c r="B34" s="82"/>
      <c r="C34" s="17"/>
      <c r="D34" s="25"/>
      <c r="E34" s="19" t="e">
        <f t="shared" si="17"/>
        <v>#NUM!</v>
      </c>
      <c r="F34" s="106"/>
      <c r="G34" s="108"/>
      <c r="H34" s="107"/>
      <c r="I34" s="26">
        <f t="shared" si="18"/>
        <v>0</v>
      </c>
      <c r="J34" s="115"/>
      <c r="K34" s="108"/>
      <c r="L34" s="108"/>
      <c r="M34" s="26">
        <f t="shared" si="19"/>
        <v>0</v>
      </c>
      <c r="N34" s="83">
        <f t="shared" si="23"/>
        <v>0</v>
      </c>
      <c r="O34" s="84" t="e">
        <f t="shared" si="24"/>
        <v>#NUM!</v>
      </c>
      <c r="P34" s="129"/>
      <c r="Q34" s="85" t="e">
        <f t="shared" si="22"/>
        <v>#NUM!</v>
      </c>
      <c r="R34" s="32"/>
      <c r="V34" s="59"/>
    </row>
    <row r="35" spans="1:22" ht="15.9" hidden="1" customHeight="1" x14ac:dyDescent="0.3">
      <c r="A35" s="23"/>
      <c r="B35" s="82"/>
      <c r="C35" s="39"/>
      <c r="D35" s="25"/>
      <c r="E35" s="19" t="e">
        <f t="shared" si="17"/>
        <v>#NUM!</v>
      </c>
      <c r="F35" s="106"/>
      <c r="G35" s="108"/>
      <c r="H35" s="107"/>
      <c r="I35" s="26">
        <f t="shared" si="18"/>
        <v>0</v>
      </c>
      <c r="J35" s="115"/>
      <c r="K35" s="108"/>
      <c r="L35" s="108"/>
      <c r="M35" s="26">
        <f t="shared" si="19"/>
        <v>0</v>
      </c>
      <c r="N35" s="83">
        <f t="shared" ref="N35" si="25">I35+M35</f>
        <v>0</v>
      </c>
      <c r="O35" s="84" t="e">
        <f t="shared" ref="O35" si="26">N35*E35</f>
        <v>#NUM!</v>
      </c>
      <c r="P35" s="129"/>
      <c r="Q35" s="85" t="e">
        <f t="shared" si="22"/>
        <v>#NUM!</v>
      </c>
      <c r="R35" s="32"/>
      <c r="V35" s="59"/>
    </row>
    <row r="36" spans="1:22" ht="15.9" hidden="1" customHeight="1" x14ac:dyDescent="0.3">
      <c r="A36" s="23"/>
      <c r="B36" s="82"/>
      <c r="C36" s="17"/>
      <c r="D36" s="25"/>
      <c r="E36" s="19" t="e">
        <f t="shared" si="17"/>
        <v>#NUM!</v>
      </c>
      <c r="F36" s="106"/>
      <c r="G36" s="108"/>
      <c r="H36" s="107"/>
      <c r="I36" s="26">
        <f t="shared" si="18"/>
        <v>0</v>
      </c>
      <c r="J36" s="115"/>
      <c r="K36" s="108"/>
      <c r="L36" s="108"/>
      <c r="M36" s="26">
        <f t="shared" si="19"/>
        <v>0</v>
      </c>
      <c r="N36" s="83">
        <f t="shared" ref="N36" si="27">I36+M36</f>
        <v>0</v>
      </c>
      <c r="O36" s="84" t="e">
        <f t="shared" ref="O36" si="28">N36*E36</f>
        <v>#NUM!</v>
      </c>
      <c r="P36" s="129"/>
      <c r="Q36" s="85" t="e">
        <f t="shared" si="22"/>
        <v>#NUM!</v>
      </c>
      <c r="R36" s="32"/>
      <c r="V36" s="59"/>
    </row>
    <row r="37" spans="1:22" ht="15.9" hidden="1" customHeight="1" thickBot="1" x14ac:dyDescent="0.35">
      <c r="A37" s="23"/>
      <c r="B37" s="82"/>
      <c r="C37" s="17"/>
      <c r="D37" s="25"/>
      <c r="E37" s="19" t="e">
        <f t="shared" si="17"/>
        <v>#NUM!</v>
      </c>
      <c r="F37" s="106"/>
      <c r="G37" s="108"/>
      <c r="H37" s="107"/>
      <c r="I37" s="26">
        <f t="shared" si="18"/>
        <v>0</v>
      </c>
      <c r="J37" s="115"/>
      <c r="K37" s="108"/>
      <c r="L37" s="108"/>
      <c r="M37" s="26">
        <f t="shared" si="19"/>
        <v>0</v>
      </c>
      <c r="N37" s="83">
        <f t="shared" si="23"/>
        <v>0</v>
      </c>
      <c r="O37" s="84" t="e">
        <f t="shared" si="24"/>
        <v>#NUM!</v>
      </c>
      <c r="P37" s="129"/>
      <c r="Q37" s="85" t="e">
        <f t="shared" si="22"/>
        <v>#NUM!</v>
      </c>
      <c r="R37" s="32"/>
      <c r="V37" s="59"/>
    </row>
    <row r="38" spans="1:22" ht="18.899999999999999" customHeight="1" thickTop="1" thickBot="1" x14ac:dyDescent="0.35">
      <c r="A38" s="140" t="s">
        <v>82</v>
      </c>
      <c r="B38" s="140"/>
      <c r="C38" s="140"/>
      <c r="D38" s="140"/>
      <c r="E38" s="140"/>
      <c r="F38" s="148" t="s">
        <v>2</v>
      </c>
      <c r="G38" s="148"/>
      <c r="H38" s="148"/>
      <c r="I38" s="148"/>
      <c r="J38" s="148" t="s">
        <v>3</v>
      </c>
      <c r="K38" s="148"/>
      <c r="L38" s="148"/>
      <c r="M38" s="148"/>
      <c r="N38" s="143"/>
      <c r="O38" s="143"/>
      <c r="P38" s="143"/>
      <c r="Q38" s="143"/>
      <c r="R38" s="32"/>
      <c r="V38" s="59"/>
    </row>
    <row r="39" spans="1:22" ht="15.9" customHeight="1" thickBot="1" x14ac:dyDescent="0.35">
      <c r="A39" s="72" t="s">
        <v>4</v>
      </c>
      <c r="B39" s="73" t="s">
        <v>18</v>
      </c>
      <c r="C39" s="74" t="s">
        <v>5</v>
      </c>
      <c r="D39" s="74" t="s">
        <v>6</v>
      </c>
      <c r="E39" s="75" t="s">
        <v>7</v>
      </c>
      <c r="F39" s="91" t="s">
        <v>8</v>
      </c>
      <c r="G39" s="92" t="s">
        <v>9</v>
      </c>
      <c r="H39" s="92" t="s">
        <v>10</v>
      </c>
      <c r="I39" s="93" t="s">
        <v>2</v>
      </c>
      <c r="J39" s="94" t="s">
        <v>8</v>
      </c>
      <c r="K39" s="92" t="s">
        <v>9</v>
      </c>
      <c r="L39" s="92" t="s">
        <v>10</v>
      </c>
      <c r="M39" s="93" t="s">
        <v>11</v>
      </c>
      <c r="N39" s="80" t="s">
        <v>12</v>
      </c>
      <c r="O39" s="73" t="s">
        <v>13</v>
      </c>
      <c r="P39" s="128"/>
      <c r="Q39" s="81" t="s">
        <v>15</v>
      </c>
      <c r="R39" s="32"/>
      <c r="V39" s="59"/>
    </row>
    <row r="40" spans="1:22" ht="15.9" customHeight="1" thickTop="1" thickBot="1" x14ac:dyDescent="0.35">
      <c r="A40" s="101" t="s">
        <v>44</v>
      </c>
      <c r="B40" s="102" t="s">
        <v>30</v>
      </c>
      <c r="C40" s="103">
        <v>81</v>
      </c>
      <c r="D40" s="104">
        <v>1998</v>
      </c>
      <c r="E40" s="105">
        <f t="shared" ref="E40:E44" si="29">10^(0.75194503*((LOG((C40/175.508)/LOG(10))*(LOG((C40/175.508)/LOG(10))))))</f>
        <v>1.2156164365965496</v>
      </c>
      <c r="F40" s="117">
        <v>130</v>
      </c>
      <c r="G40" s="118">
        <v>137</v>
      </c>
      <c r="H40" s="118">
        <v>-143</v>
      </c>
      <c r="I40" s="26">
        <f t="shared" ref="I40:I44" si="30">IF(MAX(F40:H40)&lt;0,0,MAX(F40:H40))</f>
        <v>137</v>
      </c>
      <c r="J40" s="120">
        <v>150</v>
      </c>
      <c r="K40" s="118">
        <v>-160</v>
      </c>
      <c r="L40" s="119">
        <v>0</v>
      </c>
      <c r="M40" s="95">
        <f t="shared" ref="M40:M44" si="31">IF(MAX(J40:L40)&lt;0,0,MAX(J40:L40))</f>
        <v>150</v>
      </c>
      <c r="N40" s="27">
        <f t="shared" ref="N40:N44" si="32">I40+M40</f>
        <v>287</v>
      </c>
      <c r="O40" s="192">
        <f t="shared" ref="O40:O44" si="33">N40*E40</f>
        <v>348.88191730320972</v>
      </c>
      <c r="P40" s="131"/>
      <c r="Q40" s="96">
        <f>RANK(O40,O40:O44,0)</f>
        <v>1</v>
      </c>
      <c r="R40" s="32"/>
      <c r="V40" s="59"/>
    </row>
    <row r="41" spans="1:22" ht="15.9" customHeight="1" thickTop="1" thickBot="1" x14ac:dyDescent="0.35">
      <c r="A41" s="189" t="s">
        <v>76</v>
      </c>
      <c r="B41" s="187" t="s">
        <v>30</v>
      </c>
      <c r="C41" s="184">
        <v>118.3</v>
      </c>
      <c r="D41" s="190">
        <v>1998</v>
      </c>
      <c r="E41" s="19">
        <f t="shared" si="29"/>
        <v>1.0521265447804078</v>
      </c>
      <c r="F41" s="106">
        <v>122</v>
      </c>
      <c r="G41" s="108">
        <v>128</v>
      </c>
      <c r="H41" s="107">
        <v>133</v>
      </c>
      <c r="I41" s="26">
        <f t="shared" si="30"/>
        <v>133</v>
      </c>
      <c r="J41" s="115">
        <v>145</v>
      </c>
      <c r="K41" s="108">
        <v>153</v>
      </c>
      <c r="L41" s="108">
        <v>160</v>
      </c>
      <c r="M41" s="26">
        <f t="shared" si="31"/>
        <v>160</v>
      </c>
      <c r="N41" s="27">
        <f t="shared" si="32"/>
        <v>293</v>
      </c>
      <c r="O41" s="192">
        <f t="shared" si="33"/>
        <v>308.27307762065948</v>
      </c>
      <c r="P41" s="131"/>
      <c r="Q41" s="96">
        <f>RANK(O41,O40:O44,0)</f>
        <v>3</v>
      </c>
      <c r="R41" s="32"/>
      <c r="V41" s="59"/>
    </row>
    <row r="42" spans="1:22" ht="15.9" customHeight="1" thickTop="1" thickBot="1" x14ac:dyDescent="0.35">
      <c r="A42" s="193" t="s">
        <v>77</v>
      </c>
      <c r="B42" s="187" t="s">
        <v>70</v>
      </c>
      <c r="C42" s="194">
        <v>103.9</v>
      </c>
      <c r="D42" s="195">
        <v>2000</v>
      </c>
      <c r="E42" s="19">
        <f t="shared" si="29"/>
        <v>1.0939058191419293</v>
      </c>
      <c r="F42" s="117">
        <v>134</v>
      </c>
      <c r="G42" s="119">
        <v>-140</v>
      </c>
      <c r="H42" s="118">
        <v>-140</v>
      </c>
      <c r="I42" s="26">
        <f t="shared" si="30"/>
        <v>134</v>
      </c>
      <c r="J42" s="120">
        <v>168</v>
      </c>
      <c r="K42" s="118">
        <v>-174</v>
      </c>
      <c r="L42" s="119">
        <v>-174</v>
      </c>
      <c r="M42" s="95">
        <f t="shared" si="31"/>
        <v>168</v>
      </c>
      <c r="N42" s="27">
        <f t="shared" si="32"/>
        <v>302</v>
      </c>
      <c r="O42" s="191">
        <f t="shared" si="33"/>
        <v>330.35955738086267</v>
      </c>
      <c r="P42" s="54"/>
      <c r="Q42" s="96">
        <v>2</v>
      </c>
      <c r="R42" s="32"/>
      <c r="V42" s="59"/>
    </row>
    <row r="43" spans="1:22" ht="15.9" customHeight="1" thickTop="1" thickBot="1" x14ac:dyDescent="0.35">
      <c r="A43" s="46" t="s">
        <v>78</v>
      </c>
      <c r="B43" s="82" t="s">
        <v>30</v>
      </c>
      <c r="C43" s="24">
        <v>71</v>
      </c>
      <c r="D43" s="25">
        <v>1999</v>
      </c>
      <c r="E43" s="19">
        <f t="shared" si="29"/>
        <v>1.3066520500340684</v>
      </c>
      <c r="F43" s="106">
        <v>-63</v>
      </c>
      <c r="G43" s="108">
        <v>63</v>
      </c>
      <c r="H43" s="107">
        <v>67</v>
      </c>
      <c r="I43" s="26">
        <f t="shared" si="30"/>
        <v>67</v>
      </c>
      <c r="J43" s="113">
        <v>78</v>
      </c>
      <c r="K43" s="116">
        <v>83</v>
      </c>
      <c r="L43" s="114">
        <v>87</v>
      </c>
      <c r="M43" s="26">
        <f t="shared" si="31"/>
        <v>87</v>
      </c>
      <c r="N43" s="83">
        <f t="shared" si="32"/>
        <v>154</v>
      </c>
      <c r="O43" s="84">
        <f t="shared" si="33"/>
        <v>201.22441570524654</v>
      </c>
      <c r="P43" s="54"/>
      <c r="Q43" s="96">
        <v>5</v>
      </c>
      <c r="R43" s="32"/>
      <c r="V43" s="59"/>
    </row>
    <row r="44" spans="1:22" ht="15.9" customHeight="1" thickTop="1" thickBot="1" x14ac:dyDescent="0.35">
      <c r="A44" s="89" t="s">
        <v>79</v>
      </c>
      <c r="B44" s="82" t="s">
        <v>70</v>
      </c>
      <c r="C44" s="24">
        <v>70.2</v>
      </c>
      <c r="D44" s="25">
        <v>1984</v>
      </c>
      <c r="E44" s="19">
        <f t="shared" si="29"/>
        <v>1.3154884616410931</v>
      </c>
      <c r="F44" s="106">
        <v>70</v>
      </c>
      <c r="G44" s="108">
        <v>73</v>
      </c>
      <c r="H44" s="108">
        <v>76</v>
      </c>
      <c r="I44" s="26">
        <f t="shared" si="30"/>
        <v>76</v>
      </c>
      <c r="J44" s="115">
        <v>84</v>
      </c>
      <c r="K44" s="108">
        <v>87</v>
      </c>
      <c r="L44" s="108">
        <v>90</v>
      </c>
      <c r="M44" s="26">
        <f t="shared" si="31"/>
        <v>90</v>
      </c>
      <c r="N44" s="83">
        <f t="shared" si="32"/>
        <v>166</v>
      </c>
      <c r="O44" s="84">
        <f t="shared" si="33"/>
        <v>218.37108463242146</v>
      </c>
      <c r="P44" s="130"/>
      <c r="Q44" s="96">
        <f>RANK(O44,O40:O44,0)</f>
        <v>4</v>
      </c>
      <c r="R44" s="32"/>
      <c r="V44" s="59"/>
    </row>
    <row r="45" spans="1:22" ht="15.9" customHeight="1" thickTop="1" thickBot="1" x14ac:dyDescent="0.35">
      <c r="A45" s="140" t="s">
        <v>80</v>
      </c>
      <c r="B45" s="140"/>
      <c r="C45" s="140"/>
      <c r="D45" s="140"/>
      <c r="E45" s="140"/>
      <c r="F45" s="148" t="s">
        <v>2</v>
      </c>
      <c r="G45" s="148"/>
      <c r="H45" s="148"/>
      <c r="I45" s="148"/>
      <c r="J45" s="148" t="s">
        <v>3</v>
      </c>
      <c r="K45" s="148"/>
      <c r="L45" s="148"/>
      <c r="M45" s="148"/>
      <c r="N45" s="143"/>
      <c r="O45" s="143"/>
      <c r="P45" s="143"/>
      <c r="Q45" s="143"/>
      <c r="R45" s="32"/>
      <c r="V45" s="59"/>
    </row>
    <row r="46" spans="1:22" ht="15.9" customHeight="1" thickTop="1" thickBot="1" x14ac:dyDescent="0.35">
      <c r="A46" s="101" t="s">
        <v>44</v>
      </c>
      <c r="B46" s="102" t="s">
        <v>30</v>
      </c>
      <c r="C46" s="103">
        <v>81</v>
      </c>
      <c r="D46" s="104">
        <v>1998</v>
      </c>
      <c r="E46" s="105">
        <f t="shared" ref="E46:E55" si="34">10^(0.75194503*((LOG((C46/175.508)/LOG(10))*(LOG((C46/175.508)/LOG(10))))))</f>
        <v>1.2156164365965496</v>
      </c>
      <c r="F46" s="117">
        <v>130</v>
      </c>
      <c r="G46" s="118">
        <v>137</v>
      </c>
      <c r="H46" s="118">
        <v>-143</v>
      </c>
      <c r="I46" s="26">
        <f t="shared" ref="I46:I55" si="35">IF(MAX(F46:H46)&lt;0,0,MAX(F46:H46))</f>
        <v>137</v>
      </c>
      <c r="J46" s="120">
        <v>150</v>
      </c>
      <c r="K46" s="118">
        <v>-160</v>
      </c>
      <c r="L46" s="119">
        <v>0</v>
      </c>
      <c r="M46" s="95">
        <f t="shared" ref="M46:M55" si="36">IF(MAX(J46:L46)&lt;0,0,MAX(J46:L46))</f>
        <v>150</v>
      </c>
      <c r="N46" s="27">
        <f t="shared" ref="N46:N55" si="37">I46+M46</f>
        <v>287</v>
      </c>
      <c r="O46" s="192">
        <f t="shared" ref="O46:O52" si="38">N46*E46</f>
        <v>348.88191730320972</v>
      </c>
      <c r="P46" s="130"/>
      <c r="Q46" s="96">
        <v>1</v>
      </c>
      <c r="R46" s="32"/>
      <c r="V46" s="59"/>
    </row>
    <row r="47" spans="1:22" ht="15.9" customHeight="1" thickTop="1" thickBot="1" x14ac:dyDescent="0.35">
      <c r="A47" s="193" t="s">
        <v>77</v>
      </c>
      <c r="B47" s="187" t="s">
        <v>70</v>
      </c>
      <c r="C47" s="194">
        <v>103.9</v>
      </c>
      <c r="D47" s="195">
        <v>2000</v>
      </c>
      <c r="E47" s="19">
        <f t="shared" si="34"/>
        <v>1.0939058191419293</v>
      </c>
      <c r="F47" s="117">
        <v>134</v>
      </c>
      <c r="G47" s="119">
        <v>-140</v>
      </c>
      <c r="H47" s="118">
        <v>-140</v>
      </c>
      <c r="I47" s="26">
        <f t="shared" si="35"/>
        <v>134</v>
      </c>
      <c r="J47" s="120">
        <v>168</v>
      </c>
      <c r="K47" s="118">
        <v>-174</v>
      </c>
      <c r="L47" s="119">
        <v>-174</v>
      </c>
      <c r="M47" s="95">
        <f t="shared" si="36"/>
        <v>168</v>
      </c>
      <c r="N47" s="27">
        <f t="shared" si="37"/>
        <v>302</v>
      </c>
      <c r="O47" s="191">
        <f t="shared" si="38"/>
        <v>330.35955738086267</v>
      </c>
      <c r="P47" s="130"/>
      <c r="Q47" s="96">
        <v>2</v>
      </c>
      <c r="R47" s="32"/>
      <c r="V47" s="59"/>
    </row>
    <row r="48" spans="1:22" ht="15.9" customHeight="1" thickTop="1" thickBot="1" x14ac:dyDescent="0.35">
      <c r="A48" s="189" t="s">
        <v>76</v>
      </c>
      <c r="B48" s="187" t="s">
        <v>30</v>
      </c>
      <c r="C48" s="184">
        <v>118.3</v>
      </c>
      <c r="D48" s="190">
        <v>1998</v>
      </c>
      <c r="E48" s="19">
        <f t="shared" si="34"/>
        <v>1.0521265447804078</v>
      </c>
      <c r="F48" s="106">
        <v>122</v>
      </c>
      <c r="G48" s="108">
        <v>128</v>
      </c>
      <c r="H48" s="107">
        <v>133</v>
      </c>
      <c r="I48" s="26">
        <f t="shared" si="35"/>
        <v>133</v>
      </c>
      <c r="J48" s="115">
        <v>145</v>
      </c>
      <c r="K48" s="108">
        <v>153</v>
      </c>
      <c r="L48" s="108">
        <v>160</v>
      </c>
      <c r="M48" s="26">
        <f t="shared" si="36"/>
        <v>160</v>
      </c>
      <c r="N48" s="27">
        <f t="shared" si="37"/>
        <v>293</v>
      </c>
      <c r="O48" s="192">
        <f t="shared" si="38"/>
        <v>308.27307762065948</v>
      </c>
      <c r="P48" s="130"/>
      <c r="Q48" s="96">
        <v>3</v>
      </c>
      <c r="R48" s="32"/>
      <c r="V48" s="59"/>
    </row>
    <row r="49" spans="1:22" ht="15.9" customHeight="1" thickTop="1" thickBot="1" x14ac:dyDescent="0.35">
      <c r="A49" s="33" t="s">
        <v>29</v>
      </c>
      <c r="B49" s="82" t="s">
        <v>21</v>
      </c>
      <c r="C49" s="184">
        <v>84.2</v>
      </c>
      <c r="D49" s="40">
        <v>2005</v>
      </c>
      <c r="E49" s="19">
        <f t="shared" si="34"/>
        <v>1.1926455680858805</v>
      </c>
      <c r="F49" s="106">
        <v>102</v>
      </c>
      <c r="G49" s="108">
        <v>108</v>
      </c>
      <c r="H49" s="107">
        <v>111</v>
      </c>
      <c r="I49" s="26">
        <f t="shared" si="35"/>
        <v>111</v>
      </c>
      <c r="J49" s="115">
        <v>127</v>
      </c>
      <c r="K49" s="108">
        <v>-133</v>
      </c>
      <c r="L49" s="108">
        <v>-134</v>
      </c>
      <c r="M49" s="26">
        <f t="shared" si="36"/>
        <v>127</v>
      </c>
      <c r="N49" s="83">
        <f t="shared" si="37"/>
        <v>238</v>
      </c>
      <c r="O49" s="84">
        <f t="shared" si="38"/>
        <v>283.84964520443958</v>
      </c>
      <c r="P49" s="130"/>
      <c r="Q49" s="96">
        <v>4</v>
      </c>
      <c r="R49" s="32"/>
      <c r="V49" s="59"/>
    </row>
    <row r="50" spans="1:22" ht="15.9" customHeight="1" thickTop="1" thickBot="1" x14ac:dyDescent="0.35">
      <c r="A50" s="186" t="s">
        <v>66</v>
      </c>
      <c r="B50" s="187" t="s">
        <v>30</v>
      </c>
      <c r="C50" s="184">
        <v>69.5</v>
      </c>
      <c r="D50" s="188">
        <v>2002</v>
      </c>
      <c r="E50" s="19">
        <f t="shared" si="34"/>
        <v>1.3234455862560539</v>
      </c>
      <c r="F50" s="106">
        <v>70</v>
      </c>
      <c r="G50" s="108">
        <v>75</v>
      </c>
      <c r="H50" s="108">
        <v>-82</v>
      </c>
      <c r="I50" s="26">
        <f t="shared" si="35"/>
        <v>75</v>
      </c>
      <c r="J50" s="115">
        <v>95</v>
      </c>
      <c r="K50" s="108">
        <v>103</v>
      </c>
      <c r="L50" s="108">
        <v>-108</v>
      </c>
      <c r="M50" s="26">
        <f t="shared" si="36"/>
        <v>103</v>
      </c>
      <c r="N50" s="83">
        <f t="shared" si="37"/>
        <v>178</v>
      </c>
      <c r="O50" s="84">
        <f t="shared" si="38"/>
        <v>235.57331435357759</v>
      </c>
      <c r="P50" s="130"/>
      <c r="Q50" s="96">
        <v>6</v>
      </c>
      <c r="R50" s="32"/>
      <c r="V50" s="59"/>
    </row>
    <row r="51" spans="1:22" ht="15.9" customHeight="1" thickTop="1" thickBot="1" x14ac:dyDescent="0.35">
      <c r="A51" s="189" t="s">
        <v>51</v>
      </c>
      <c r="B51" s="187" t="s">
        <v>30</v>
      </c>
      <c r="C51" s="184">
        <v>80</v>
      </c>
      <c r="D51" s="190">
        <v>2003</v>
      </c>
      <c r="E51" s="19">
        <f t="shared" si="34"/>
        <v>1.2233284377549736</v>
      </c>
      <c r="F51" s="106">
        <v>80</v>
      </c>
      <c r="G51" s="107">
        <v>85</v>
      </c>
      <c r="H51" s="107">
        <v>-90</v>
      </c>
      <c r="I51" s="26">
        <f t="shared" si="35"/>
        <v>85</v>
      </c>
      <c r="J51" s="115">
        <v>100</v>
      </c>
      <c r="K51" s="108">
        <v>105</v>
      </c>
      <c r="L51" s="107">
        <v>-110</v>
      </c>
      <c r="M51" s="26">
        <f t="shared" si="36"/>
        <v>105</v>
      </c>
      <c r="N51" s="83">
        <f t="shared" si="37"/>
        <v>190</v>
      </c>
      <c r="O51" s="84">
        <f t="shared" si="38"/>
        <v>232.43240317344498</v>
      </c>
      <c r="P51" s="130"/>
      <c r="Q51" s="96">
        <v>7</v>
      </c>
      <c r="R51" s="32"/>
      <c r="V51" s="59"/>
    </row>
    <row r="52" spans="1:22" ht="15.9" customHeight="1" thickTop="1" thickBot="1" x14ac:dyDescent="0.35">
      <c r="A52" s="23" t="s">
        <v>69</v>
      </c>
      <c r="B52" s="82" t="s">
        <v>70</v>
      </c>
      <c r="C52" s="185">
        <v>64.599999999999994</v>
      </c>
      <c r="D52" s="25">
        <v>2005</v>
      </c>
      <c r="E52" s="19">
        <f t="shared" si="34"/>
        <v>1.385719708606505</v>
      </c>
      <c r="F52" s="106">
        <v>70</v>
      </c>
      <c r="G52" s="108">
        <v>75</v>
      </c>
      <c r="H52" s="107">
        <v>-80</v>
      </c>
      <c r="I52" s="26">
        <f t="shared" si="35"/>
        <v>75</v>
      </c>
      <c r="J52" s="115">
        <v>80</v>
      </c>
      <c r="K52" s="108">
        <v>86</v>
      </c>
      <c r="L52" s="108">
        <v>91</v>
      </c>
      <c r="M52" s="26">
        <f t="shared" si="36"/>
        <v>91</v>
      </c>
      <c r="N52" s="83">
        <f t="shared" si="37"/>
        <v>166</v>
      </c>
      <c r="O52" s="84">
        <f t="shared" si="38"/>
        <v>230.02947162867983</v>
      </c>
      <c r="P52" s="130"/>
      <c r="Q52" s="96">
        <v>7</v>
      </c>
      <c r="R52" s="32"/>
      <c r="V52" s="59"/>
    </row>
    <row r="53" spans="1:22" ht="15.9" customHeight="1" thickTop="1" thickBot="1" x14ac:dyDescent="0.35">
      <c r="A53" s="182" t="s">
        <v>61</v>
      </c>
      <c r="B53" s="162" t="s">
        <v>30</v>
      </c>
      <c r="C53" s="163">
        <v>59.6</v>
      </c>
      <c r="D53" s="164">
        <v>2007</v>
      </c>
      <c r="E53" s="165">
        <f t="shared" si="34"/>
        <v>1.4636401442034355</v>
      </c>
      <c r="F53" s="162">
        <v>60</v>
      </c>
      <c r="G53" s="108">
        <v>63</v>
      </c>
      <c r="H53" s="107">
        <v>66</v>
      </c>
      <c r="I53" s="166">
        <f t="shared" si="35"/>
        <v>66</v>
      </c>
      <c r="J53" s="162">
        <v>70</v>
      </c>
      <c r="K53" s="108">
        <v>75</v>
      </c>
      <c r="L53" s="108">
        <v>78</v>
      </c>
      <c r="M53" s="166">
        <f t="shared" si="36"/>
        <v>78</v>
      </c>
      <c r="N53" s="171">
        <f t="shared" si="37"/>
        <v>144</v>
      </c>
      <c r="O53" s="172">
        <f>N53*E53</f>
        <v>210.7641807652947</v>
      </c>
      <c r="P53" s="130"/>
      <c r="Q53" s="96">
        <v>8</v>
      </c>
      <c r="R53" s="32"/>
      <c r="V53" s="59"/>
    </row>
    <row r="54" spans="1:22" ht="15.9" customHeight="1" thickTop="1" thickBot="1" x14ac:dyDescent="0.35">
      <c r="A54" s="89" t="s">
        <v>79</v>
      </c>
      <c r="B54" s="82" t="s">
        <v>70</v>
      </c>
      <c r="C54" s="24">
        <v>70.2</v>
      </c>
      <c r="D54" s="25">
        <v>1984</v>
      </c>
      <c r="E54" s="19">
        <f>10^(0.75194503*((LOG((C54/175.508)/LOG(10))*(LOG((C54/175.508)/LOG(10))))))</f>
        <v>1.3154884616410931</v>
      </c>
      <c r="F54" s="106">
        <v>70</v>
      </c>
      <c r="G54" s="108">
        <v>73</v>
      </c>
      <c r="H54" s="108">
        <v>76</v>
      </c>
      <c r="I54" s="26">
        <f>IF(MAX(F54:H54)&lt;0,0,MAX(F54:H54))</f>
        <v>76</v>
      </c>
      <c r="J54" s="115">
        <v>84</v>
      </c>
      <c r="K54" s="108">
        <v>87</v>
      </c>
      <c r="L54" s="108">
        <v>90</v>
      </c>
      <c r="M54" s="26">
        <f>IF(MAX(J54:L54)&lt;0,0,MAX(J54:L54))</f>
        <v>90</v>
      </c>
      <c r="N54" s="83">
        <f>I54+M54</f>
        <v>166</v>
      </c>
      <c r="O54" s="84">
        <f>N54*E54</f>
        <v>218.37108463242146</v>
      </c>
      <c r="P54" s="130"/>
      <c r="Q54" s="96">
        <v>9</v>
      </c>
      <c r="R54" s="32"/>
      <c r="V54" s="59"/>
    </row>
    <row r="55" spans="1:22" ht="16.2" customHeight="1" thickTop="1" x14ac:dyDescent="0.3">
      <c r="A55" s="46" t="s">
        <v>78</v>
      </c>
      <c r="B55" s="82" t="s">
        <v>30</v>
      </c>
      <c r="C55" s="24">
        <v>71</v>
      </c>
      <c r="D55" s="25">
        <v>1999</v>
      </c>
      <c r="E55" s="19">
        <f t="shared" si="34"/>
        <v>1.3066520500340684</v>
      </c>
      <c r="F55" s="106">
        <v>-63</v>
      </c>
      <c r="G55" s="108">
        <v>63</v>
      </c>
      <c r="H55" s="107">
        <v>67</v>
      </c>
      <c r="I55" s="26">
        <f t="shared" si="35"/>
        <v>67</v>
      </c>
      <c r="J55" s="113">
        <v>78</v>
      </c>
      <c r="K55" s="116">
        <v>83</v>
      </c>
      <c r="L55" s="114">
        <v>87</v>
      </c>
      <c r="M55" s="26">
        <f t="shared" si="36"/>
        <v>87</v>
      </c>
      <c r="N55" s="83">
        <f t="shared" si="37"/>
        <v>154</v>
      </c>
      <c r="O55" s="84">
        <f t="shared" ref="O55" si="39">N55*E55</f>
        <v>201.22441570524654</v>
      </c>
      <c r="P55" s="130"/>
      <c r="Q55" s="96">
        <v>10</v>
      </c>
      <c r="R55" s="32"/>
      <c r="V55" s="59"/>
    </row>
    <row r="56" spans="1:22" ht="15.6" hidden="1" x14ac:dyDescent="0.3">
      <c r="A56" s="97"/>
      <c r="B56" s="126"/>
      <c r="C56" s="121"/>
      <c r="D56" s="122"/>
      <c r="E56" s="59"/>
      <c r="F56" s="123"/>
      <c r="I56" s="124"/>
      <c r="J56" s="123"/>
      <c r="M56" s="51"/>
      <c r="N56" s="51"/>
      <c r="O56" s="125"/>
      <c r="P56" s="54"/>
    </row>
    <row r="57" spans="1:22" ht="16.2" x14ac:dyDescent="0.35">
      <c r="A57" s="35" t="s">
        <v>81</v>
      </c>
      <c r="B57" s="35"/>
      <c r="D57" s="98"/>
      <c r="E57" s="99"/>
      <c r="F57" s="99"/>
      <c r="G57" s="99"/>
      <c r="H57" s="99"/>
      <c r="J57" s="100"/>
      <c r="K57" s="100"/>
    </row>
  </sheetData>
  <sheetProtection selectLockedCells="1" selectUnlockedCells="1"/>
  <sortState xmlns:xlrd2="http://schemas.microsoft.com/office/spreadsheetml/2017/richdata2" ref="A31:M33">
    <sortCondition ref="C31:C33"/>
  </sortState>
  <mergeCells count="18">
    <mergeCell ref="A20:E20"/>
    <mergeCell ref="F20:I20"/>
    <mergeCell ref="J20:M20"/>
    <mergeCell ref="N20:Q20"/>
    <mergeCell ref="A38:E38"/>
    <mergeCell ref="F38:I38"/>
    <mergeCell ref="A1:Q1"/>
    <mergeCell ref="A2:Q2"/>
    <mergeCell ref="A3:E3"/>
    <mergeCell ref="F3:I3"/>
    <mergeCell ref="J3:M3"/>
    <mergeCell ref="N3:Q3"/>
    <mergeCell ref="J38:M38"/>
    <mergeCell ref="N38:Q38"/>
    <mergeCell ref="A45:E45"/>
    <mergeCell ref="F45:I45"/>
    <mergeCell ref="J45:M45"/>
    <mergeCell ref="N45:Q45"/>
  </mergeCells>
  <pageMargins left="0.39374999999999999" right="0" top="0.39374999999999999" bottom="0.19652777777777777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118" zoomScaleNormal="118" zoomScaleSheetLayoutView="85" workbookViewId="0"/>
  </sheetViews>
  <sheetFormatPr defaultRowHeight="13.2" x14ac:dyDescent="0.25"/>
  <sheetData/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Družstva</vt:lpstr>
      <vt:lpstr>Jednotlivci</vt:lpstr>
      <vt:lpstr>List1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Lukef</cp:lastModifiedBy>
  <cp:revision/>
  <dcterms:created xsi:type="dcterms:W3CDTF">2018-12-08T07:38:49Z</dcterms:created>
  <dcterms:modified xsi:type="dcterms:W3CDTF">2021-12-12T10:41:37Z</dcterms:modified>
</cp:coreProperties>
</file>