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15" yWindow="1605" windowWidth="10020" windowHeight="4395"/>
  </bookViews>
  <sheets>
    <sheet name="Mladší žáci" sheetId="5" r:id="rId1"/>
    <sheet name="Starší žáci" sheetId="4" r:id="rId2"/>
  </sheets>
  <calcPr calcId="125725"/>
</workbook>
</file>

<file path=xl/calcChain.xml><?xml version="1.0" encoding="utf-8"?>
<calcChain xmlns="http://schemas.openxmlformats.org/spreadsheetml/2006/main">
  <c r="K24" i="4"/>
  <c r="J24"/>
  <c r="I24"/>
  <c r="G24"/>
  <c r="F24"/>
  <c r="E24"/>
  <c r="K23"/>
  <c r="J23"/>
  <c r="I23"/>
  <c r="G23"/>
  <c r="F23"/>
  <c r="E23"/>
  <c r="K22"/>
  <c r="J22"/>
  <c r="L22" s="1"/>
  <c r="I22"/>
  <c r="G22"/>
  <c r="F22"/>
  <c r="E22"/>
  <c r="H22" s="1"/>
  <c r="M22" s="1"/>
  <c r="N22" s="1"/>
  <c r="K21"/>
  <c r="J21"/>
  <c r="I21"/>
  <c r="G21"/>
  <c r="F21"/>
  <c r="E21"/>
  <c r="K18"/>
  <c r="J18"/>
  <c r="I18"/>
  <c r="G18"/>
  <c r="F18"/>
  <c r="E18"/>
  <c r="K17"/>
  <c r="J17"/>
  <c r="I17"/>
  <c r="G17"/>
  <c r="F17"/>
  <c r="E17"/>
  <c r="H17" s="1"/>
  <c r="K16"/>
  <c r="J16"/>
  <c r="I16"/>
  <c r="G16"/>
  <c r="F16"/>
  <c r="E16"/>
  <c r="H16" s="1"/>
  <c r="K9"/>
  <c r="J9"/>
  <c r="L9" s="1"/>
  <c r="I9"/>
  <c r="G9"/>
  <c r="F9"/>
  <c r="E9"/>
  <c r="K8"/>
  <c r="J8"/>
  <c r="L8" s="1"/>
  <c r="I8"/>
  <c r="G8"/>
  <c r="F8"/>
  <c r="E8"/>
  <c r="K7"/>
  <c r="J7"/>
  <c r="L7" s="1"/>
  <c r="I7"/>
  <c r="G7"/>
  <c r="F7"/>
  <c r="E7"/>
  <c r="K6"/>
  <c r="J6"/>
  <c r="I6"/>
  <c r="G6"/>
  <c r="F6"/>
  <c r="E6"/>
  <c r="H6" s="1"/>
  <c r="C44" i="5"/>
  <c r="C43"/>
  <c r="C42"/>
  <c r="C41"/>
  <c r="B44"/>
  <c r="B43"/>
  <c r="D43" s="1"/>
  <c r="B42"/>
  <c r="B41"/>
  <c r="D41" s="1"/>
  <c r="A44"/>
  <c r="A43"/>
  <c r="A42"/>
  <c r="A41"/>
  <c r="C38"/>
  <c r="C37"/>
  <c r="C36"/>
  <c r="B38"/>
  <c r="B37"/>
  <c r="B36"/>
  <c r="A38"/>
  <c r="A37"/>
  <c r="A36"/>
  <c r="C29"/>
  <c r="C28"/>
  <c r="C27"/>
  <c r="C26"/>
  <c r="B29"/>
  <c r="D29" s="1"/>
  <c r="B28"/>
  <c r="B27"/>
  <c r="D27" s="1"/>
  <c r="B26"/>
  <c r="A29"/>
  <c r="A28"/>
  <c r="A27"/>
  <c r="A26"/>
  <c r="T44"/>
  <c r="P44"/>
  <c r="L44"/>
  <c r="H44"/>
  <c r="D44"/>
  <c r="T43"/>
  <c r="P43"/>
  <c r="L43"/>
  <c r="H43"/>
  <c r="T42"/>
  <c r="P42"/>
  <c r="L42"/>
  <c r="H42"/>
  <c r="D42"/>
  <c r="T41"/>
  <c r="P41"/>
  <c r="L41"/>
  <c r="H41"/>
  <c r="T39"/>
  <c r="P39"/>
  <c r="L39"/>
  <c r="H39"/>
  <c r="T38"/>
  <c r="P38"/>
  <c r="L38"/>
  <c r="H38"/>
  <c r="D38"/>
  <c r="T37"/>
  <c r="P37"/>
  <c r="L37"/>
  <c r="H37"/>
  <c r="D37"/>
  <c r="T36"/>
  <c r="P36"/>
  <c r="L36"/>
  <c r="H36"/>
  <c r="D36"/>
  <c r="T29"/>
  <c r="P29"/>
  <c r="L29"/>
  <c r="H29"/>
  <c r="T28"/>
  <c r="P28"/>
  <c r="L28"/>
  <c r="H28"/>
  <c r="D28"/>
  <c r="T27"/>
  <c r="P27"/>
  <c r="L27"/>
  <c r="H27"/>
  <c r="T26"/>
  <c r="P26"/>
  <c r="L26"/>
  <c r="H26"/>
  <c r="D26"/>
  <c r="P22"/>
  <c r="P23"/>
  <c r="P24"/>
  <c r="P21"/>
  <c r="P17"/>
  <c r="P18"/>
  <c r="P16"/>
  <c r="T22"/>
  <c r="T23"/>
  <c r="T24"/>
  <c r="T21"/>
  <c r="T17"/>
  <c r="T18"/>
  <c r="T16"/>
  <c r="L22"/>
  <c r="L23"/>
  <c r="L24"/>
  <c r="L21"/>
  <c r="H22"/>
  <c r="H23"/>
  <c r="H24"/>
  <c r="H21"/>
  <c r="D9" i="4"/>
  <c r="D24"/>
  <c r="L17" i="5"/>
  <c r="L18"/>
  <c r="L19"/>
  <c r="L16"/>
  <c r="H17"/>
  <c r="H18"/>
  <c r="H19"/>
  <c r="H16"/>
  <c r="T7"/>
  <c r="T8"/>
  <c r="T9"/>
  <c r="T6"/>
  <c r="P7"/>
  <c r="P8"/>
  <c r="P9"/>
  <c r="P6"/>
  <c r="L7"/>
  <c r="L8"/>
  <c r="L9"/>
  <c r="L6"/>
  <c r="H12"/>
  <c r="H13"/>
  <c r="H14"/>
  <c r="H7"/>
  <c r="H8"/>
  <c r="H9"/>
  <c r="H6"/>
  <c r="D9"/>
  <c r="D16"/>
  <c r="D6"/>
  <c r="D7"/>
  <c r="T34"/>
  <c r="P34"/>
  <c r="L34"/>
  <c r="H34"/>
  <c r="D34"/>
  <c r="T33"/>
  <c r="P33"/>
  <c r="L33"/>
  <c r="H33"/>
  <c r="D33"/>
  <c r="T32"/>
  <c r="P32"/>
  <c r="L32"/>
  <c r="D32"/>
  <c r="T31"/>
  <c r="P31"/>
  <c r="L31"/>
  <c r="H31"/>
  <c r="D31"/>
  <c r="D24"/>
  <c r="D23"/>
  <c r="D22"/>
  <c r="D21"/>
  <c r="D18"/>
  <c r="D17"/>
  <c r="D8"/>
  <c r="D23" i="4"/>
  <c r="D22"/>
  <c r="H23"/>
  <c r="D21"/>
  <c r="L21"/>
  <c r="L14" i="5"/>
  <c r="P14"/>
  <c r="T14"/>
  <c r="L19" i="4"/>
  <c r="H19"/>
  <c r="M19"/>
  <c r="N19" s="1"/>
  <c r="D18"/>
  <c r="D17"/>
  <c r="D16"/>
  <c r="D7"/>
  <c r="H7"/>
  <c r="D12"/>
  <c r="H12"/>
  <c r="L12"/>
  <c r="M12" s="1"/>
  <c r="N12" s="1"/>
  <c r="D13" i="5"/>
  <c r="L13"/>
  <c r="P13"/>
  <c r="T13"/>
  <c r="H11" i="4"/>
  <c r="L11"/>
  <c r="M11" s="1"/>
  <c r="N11" s="1"/>
  <c r="D11"/>
  <c r="L6"/>
  <c r="D6"/>
  <c r="D13"/>
  <c r="D14"/>
  <c r="D8"/>
  <c r="D12" i="5"/>
  <c r="D11"/>
  <c r="P11"/>
  <c r="T11"/>
  <c r="T12"/>
  <c r="H13" i="4"/>
  <c r="L13"/>
  <c r="H14"/>
  <c r="L14"/>
  <c r="M14"/>
  <c r="N14" s="1"/>
  <c r="H8"/>
  <c r="H9"/>
  <c r="H11" i="5"/>
  <c r="L11"/>
  <c r="L12"/>
  <c r="P12"/>
  <c r="V14"/>
  <c r="U14"/>
  <c r="M13" i="4"/>
  <c r="N13" s="1"/>
  <c r="U8" i="5"/>
  <c r="V7"/>
  <c r="U6"/>
  <c r="V8"/>
  <c r="O10" i="4" l="1"/>
  <c r="V41" i="5"/>
  <c r="U41"/>
  <c r="V26"/>
  <c r="U26"/>
  <c r="L23" i="4"/>
  <c r="H24"/>
  <c r="M24" s="1"/>
  <c r="N24" s="1"/>
  <c r="L24"/>
  <c r="L17"/>
  <c r="M17" s="1"/>
  <c r="N17" s="1"/>
  <c r="H18"/>
  <c r="M9"/>
  <c r="N9" s="1"/>
  <c r="M7"/>
  <c r="N7" s="1"/>
  <c r="M23"/>
  <c r="N23" s="1"/>
  <c r="M6"/>
  <c r="N6" s="1"/>
  <c r="M8"/>
  <c r="N8" s="1"/>
  <c r="U11" i="5"/>
  <c r="U13"/>
  <c r="U12"/>
  <c r="V12"/>
  <c r="H21" i="4"/>
  <c r="M21" s="1"/>
  <c r="N21" s="1"/>
  <c r="L16"/>
  <c r="M16" s="1"/>
  <c r="N16" s="1"/>
  <c r="L18"/>
  <c r="M18" s="1"/>
  <c r="N18" s="1"/>
  <c r="V9" i="5"/>
  <c r="U9"/>
  <c r="U7"/>
  <c r="V33"/>
  <c r="U21"/>
  <c r="V21"/>
  <c r="V32"/>
  <c r="U33"/>
  <c r="V31"/>
  <c r="U31"/>
  <c r="U32"/>
  <c r="V34"/>
  <c r="U34"/>
  <c r="V24"/>
  <c r="U24"/>
  <c r="V13"/>
  <c r="V11"/>
  <c r="V6"/>
  <c r="W5" s="1"/>
  <c r="V44"/>
  <c r="U44"/>
  <c r="V43"/>
  <c r="U43"/>
  <c r="V42"/>
  <c r="U42"/>
  <c r="V38"/>
  <c r="U38"/>
  <c r="V37"/>
  <c r="U37"/>
  <c r="V36"/>
  <c r="U36"/>
  <c r="V39"/>
  <c r="U39"/>
  <c r="V29"/>
  <c r="U29"/>
  <c r="V28"/>
  <c r="U28"/>
  <c r="V27"/>
  <c r="U27"/>
  <c r="V16"/>
  <c r="U16"/>
  <c r="V17"/>
  <c r="U17"/>
  <c r="V18"/>
  <c r="U18"/>
  <c r="V19"/>
  <c r="U19"/>
  <c r="V22"/>
  <c r="U22"/>
  <c r="V23"/>
  <c r="U23"/>
  <c r="O15" i="4" l="1"/>
  <c r="O5"/>
  <c r="O20"/>
  <c r="W30" i="5"/>
  <c r="X30" s="1"/>
  <c r="W10"/>
  <c r="W20"/>
  <c r="W15"/>
  <c r="P15" i="4" l="1"/>
  <c r="P20"/>
  <c r="P5"/>
  <c r="P10"/>
  <c r="X20" i="5"/>
  <c r="X10"/>
  <c r="X15"/>
  <c r="X5"/>
</calcChain>
</file>

<file path=xl/sharedStrings.xml><?xml version="1.0" encoding="utf-8"?>
<sst xmlns="http://schemas.openxmlformats.org/spreadsheetml/2006/main" count="90" uniqueCount="64">
  <si>
    <t>Trh</t>
  </si>
  <si>
    <t>Hm.</t>
  </si>
  <si>
    <t>Koef.</t>
  </si>
  <si>
    <t>I</t>
  </si>
  <si>
    <t>II</t>
  </si>
  <si>
    <t>III</t>
  </si>
  <si>
    <t>Sinclair</t>
  </si>
  <si>
    <t>Oddíl/Jméno</t>
  </si>
  <si>
    <t>Celkem</t>
  </si>
  <si>
    <t>Hod</t>
  </si>
  <si>
    <t>Roč.</t>
  </si>
  <si>
    <t>Poř.</t>
  </si>
  <si>
    <t>Nad.</t>
  </si>
  <si>
    <t>Dvojboj</t>
  </si>
  <si>
    <t>Čtyřboj</t>
  </si>
  <si>
    <t>Trojskok</t>
  </si>
  <si>
    <t>Nadhoz</t>
  </si>
  <si>
    <t xml:space="preserve"> </t>
  </si>
  <si>
    <t>R.</t>
  </si>
  <si>
    <t>P.</t>
  </si>
  <si>
    <t>TJ Boskovice</t>
  </si>
  <si>
    <t>TJ Sokol Nový Hrozenkov</t>
  </si>
  <si>
    <t>3. kolo ligy mladších žáků ve vzpírání družstev</t>
  </si>
  <si>
    <t>3. kolo ligy starších žáků ve vzpírání družstev</t>
  </si>
  <si>
    <t>15. 09. 2012 Ostrava</t>
  </si>
  <si>
    <t>SKV Baník Havířov</t>
  </si>
  <si>
    <t xml:space="preserve">TŽ Třinec </t>
  </si>
  <si>
    <t>TJ Bonatrans Bohumín</t>
  </si>
  <si>
    <t>TJ Lonka Příbor</t>
  </si>
  <si>
    <t>TJ Sokol Moravská Ostrava</t>
  </si>
  <si>
    <r>
      <rPr>
        <b/>
        <sz val="12"/>
        <rFont val="Times New Roman"/>
        <family val="1"/>
        <charset val="238"/>
      </rPr>
      <t>Vrchní rozhodčí:</t>
    </r>
    <r>
      <rPr>
        <sz val="12"/>
        <rFont val="Times New Roman"/>
        <family val="1"/>
        <charset val="238"/>
      </rPr>
      <t xml:space="preserve"> |Thér Jaroslav</t>
    </r>
  </si>
  <si>
    <r>
      <rPr>
        <b/>
        <sz val="12"/>
        <rFont val="Times New Roman"/>
        <family val="1"/>
        <charset val="238"/>
      </rPr>
      <t>Rozhodčí:</t>
    </r>
    <r>
      <rPr>
        <sz val="12"/>
        <rFont val="Times New Roman"/>
        <family val="1"/>
        <charset val="238"/>
      </rPr>
      <t xml:space="preserve">            Klimparová, Kubík, Šindelář</t>
    </r>
  </si>
  <si>
    <t>BUCHTA Patrik</t>
  </si>
  <si>
    <t>MOSKÁL Matěj</t>
  </si>
  <si>
    <t>SIHELSKÝ David</t>
  </si>
  <si>
    <t>TÝML Kevin</t>
  </si>
  <si>
    <t>KOŠAŘ Denis</t>
  </si>
  <si>
    <t>KONEČNÝ Lukáš</t>
  </si>
  <si>
    <t>MURNÍK David</t>
  </si>
  <si>
    <t>VAJDA Jan</t>
  </si>
  <si>
    <t>SEIBERT Jan</t>
  </si>
  <si>
    <t>VAVŘÍK Ondřej</t>
  </si>
  <si>
    <t>HIKL Radek</t>
  </si>
  <si>
    <t>KOZLOVÁ Karolína</t>
  </si>
  <si>
    <t>NEVLUD Patrik</t>
  </si>
  <si>
    <t>ZLÝ Jakub</t>
  </si>
  <si>
    <t>DUČAY Daniel</t>
  </si>
  <si>
    <t>HYTKA Pavel</t>
  </si>
  <si>
    <t>POLÁK František</t>
  </si>
  <si>
    <t>MOSKÁL Vlastimil</t>
  </si>
  <si>
    <t>KUBACZKA Michal</t>
  </si>
  <si>
    <t>TATARUCH Tomáš</t>
  </si>
  <si>
    <t>GORNÝ Jakub</t>
  </si>
  <si>
    <t>MADLÉ Matěj</t>
  </si>
  <si>
    <t>HRTÁNEK Miroslav</t>
  </si>
  <si>
    <t>KROŠČEN Dominik</t>
  </si>
  <si>
    <t>TCHURZ Ondřej</t>
  </si>
  <si>
    <t>TŘI</t>
  </si>
  <si>
    <t>-</t>
  </si>
  <si>
    <t>SKV Baník Havířov B</t>
  </si>
  <si>
    <t>HAV - mimo</t>
  </si>
  <si>
    <t>BOH - mimo</t>
  </si>
  <si>
    <t>SKV Baník Havířov A</t>
  </si>
  <si>
    <t>Závodníci Lonky Příbor předložili pouze lékařské potvrzení a souhlas rodičů, průkazky je nutno zkontrolovat na ČSV.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</si>
</sst>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 ;[Red]\-0\ "/>
  </numFmts>
  <fonts count="1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charset val="238"/>
    </font>
    <font>
      <b/>
      <sz val="18"/>
      <name val="Times New Roman"/>
      <family val="1"/>
      <charset val="238"/>
    </font>
    <font>
      <sz val="8"/>
      <name val="Arial"/>
      <charset val="238"/>
    </font>
    <font>
      <sz val="10"/>
      <name val="Arial"/>
      <charset val="238"/>
    </font>
    <font>
      <b/>
      <sz val="20"/>
      <name val="Times New Roman"/>
      <family val="1"/>
      <charset val="238"/>
    </font>
    <font>
      <sz val="2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165" fontId="2" fillId="0" borderId="37" xfId="0" applyNumberFormat="1" applyFont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165" fontId="2" fillId="0" borderId="2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4" fontId="1" fillId="0" borderId="41" xfId="0" applyNumberFormat="1" applyFont="1" applyFill="1" applyBorder="1" applyAlignment="1">
      <alignment horizontal="center"/>
    </xf>
    <xf numFmtId="165" fontId="2" fillId="0" borderId="42" xfId="0" applyNumberFormat="1" applyFont="1" applyFill="1" applyBorder="1" applyAlignment="1">
      <alignment horizontal="center"/>
    </xf>
    <xf numFmtId="0" fontId="0" fillId="0" borderId="0" xfId="0" applyAlignment="1"/>
    <xf numFmtId="165" fontId="2" fillId="0" borderId="43" xfId="0" applyNumberFormat="1" applyFont="1" applyBorder="1" applyAlignment="1">
      <alignment horizontal="center" vertical="center"/>
    </xf>
    <xf numFmtId="165" fontId="2" fillId="0" borderId="42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/>
    <xf numFmtId="0" fontId="1" fillId="0" borderId="44" xfId="0" applyFont="1" applyBorder="1" applyAlignment="1">
      <alignment horizontal="center" vertical="center"/>
    </xf>
    <xf numFmtId="165" fontId="2" fillId="0" borderId="45" xfId="0" applyNumberFormat="1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left"/>
    </xf>
    <xf numFmtId="2" fontId="2" fillId="0" borderId="1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5" fontId="2" fillId="0" borderId="47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5" xfId="0" applyFont="1" applyBorder="1"/>
    <xf numFmtId="2" fontId="2" fillId="0" borderId="3" xfId="0" applyNumberFormat="1" applyFont="1" applyBorder="1"/>
    <xf numFmtId="165" fontId="2" fillId="0" borderId="24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" fontId="0" fillId="0" borderId="0" xfId="0" applyNumberForma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165" fontId="2" fillId="0" borderId="4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/>
    </xf>
    <xf numFmtId="1" fontId="2" fillId="0" borderId="48" xfId="0" applyNumberFormat="1" applyFont="1" applyFill="1" applyBorder="1" applyAlignment="1">
      <alignment horizontal="center"/>
    </xf>
    <xf numFmtId="165" fontId="2" fillId="0" borderId="49" xfId="0" applyNumberFormat="1" applyFont="1" applyBorder="1" applyAlignment="1">
      <alignment horizontal="center" vertical="center"/>
    </xf>
    <xf numFmtId="165" fontId="2" fillId="0" borderId="50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65" fontId="2" fillId="0" borderId="52" xfId="0" applyNumberFormat="1" applyFont="1" applyBorder="1" applyAlignment="1">
      <alignment horizontal="center" vertical="center"/>
    </xf>
    <xf numFmtId="165" fontId="2" fillId="0" borderId="49" xfId="0" applyNumberFormat="1" applyFont="1" applyFill="1" applyBorder="1" applyAlignment="1">
      <alignment horizontal="center"/>
    </xf>
    <xf numFmtId="165" fontId="2" fillId="0" borderId="50" xfId="0" applyNumberFormat="1" applyFont="1" applyFill="1" applyBorder="1" applyAlignment="1">
      <alignment horizontal="center"/>
    </xf>
    <xf numFmtId="164" fontId="2" fillId="0" borderId="48" xfId="0" applyNumberFormat="1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center"/>
    </xf>
    <xf numFmtId="164" fontId="1" fillId="2" borderId="53" xfId="0" applyNumberFormat="1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8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2" fillId="0" borderId="37" xfId="0" applyNumberFormat="1" applyFont="1" applyFill="1" applyBorder="1" applyAlignment="1">
      <alignment horizontal="center" vertical="center"/>
    </xf>
    <xf numFmtId="165" fontId="2" fillId="0" borderId="43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/>
    </xf>
    <xf numFmtId="165" fontId="2" fillId="0" borderId="37" xfId="0" applyNumberFormat="1" applyFont="1" applyFill="1" applyBorder="1" applyAlignment="1">
      <alignment horizontal="center"/>
    </xf>
    <xf numFmtId="165" fontId="2" fillId="0" borderId="3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5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164" fontId="2" fillId="0" borderId="60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164" fontId="1" fillId="0" borderId="60" xfId="0" applyNumberFormat="1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68" xfId="0" applyFont="1" applyBorder="1" applyAlignment="1"/>
    <xf numFmtId="0" fontId="0" fillId="0" borderId="69" xfId="0" applyBorder="1" applyAlignment="1"/>
    <xf numFmtId="0" fontId="0" fillId="0" borderId="71" xfId="0" applyBorder="1" applyAlignment="1"/>
    <xf numFmtId="164" fontId="1" fillId="0" borderId="72" xfId="0" applyNumberFormat="1" applyFont="1" applyFill="1" applyBorder="1" applyAlignment="1">
      <alignment horizontal="center" vertical="top"/>
    </xf>
    <xf numFmtId="0" fontId="0" fillId="0" borderId="73" xfId="0" applyBorder="1" applyAlignment="1">
      <alignment vertical="top"/>
    </xf>
    <xf numFmtId="164" fontId="1" fillId="0" borderId="61" xfId="0" applyNumberFormat="1" applyFont="1" applyFill="1" applyBorder="1" applyAlignment="1">
      <alignment horizontal="center" vertical="top"/>
    </xf>
    <xf numFmtId="0" fontId="0" fillId="0" borderId="65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59" xfId="0" applyBorder="1" applyAlignment="1">
      <alignment vertical="top"/>
    </xf>
    <xf numFmtId="0" fontId="1" fillId="2" borderId="74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164" fontId="1" fillId="0" borderId="53" xfId="0" applyNumberFormat="1" applyFont="1" applyFill="1" applyBorder="1" applyAlignment="1">
      <alignment horizontal="center"/>
    </xf>
    <xf numFmtId="164" fontId="2" fillId="0" borderId="5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X46"/>
  <sheetViews>
    <sheetView tabSelected="1" topLeftCell="A10" zoomScaleNormal="100" workbookViewId="0">
      <selection activeCell="A47" sqref="A47"/>
    </sheetView>
  </sheetViews>
  <sheetFormatPr defaultRowHeight="12.75"/>
  <cols>
    <col min="1" max="1" width="20" customWidth="1"/>
    <col min="2" max="2" width="6.5703125" customWidth="1"/>
    <col min="3" max="3" width="6.42578125" customWidth="1"/>
    <col min="4" max="4" width="7.42578125" customWidth="1"/>
    <col min="5" max="7" width="5" customWidth="1"/>
    <col min="8" max="8" width="4.42578125" customWidth="1"/>
    <col min="9" max="11" width="5.140625" customWidth="1"/>
    <col min="12" max="12" width="4.7109375" customWidth="1"/>
    <col min="13" max="13" width="4.42578125" customWidth="1"/>
    <col min="14" max="14" width="5" bestFit="1" customWidth="1"/>
    <col min="15" max="15" width="5.28515625" customWidth="1"/>
    <col min="16" max="16" width="4.42578125" customWidth="1"/>
    <col min="17" max="17" width="4.7109375" bestFit="1" customWidth="1"/>
    <col min="18" max="19" width="5" bestFit="1" customWidth="1"/>
    <col min="20" max="20" width="4.5703125" customWidth="1"/>
    <col min="21" max="22" width="10" customWidth="1"/>
    <col min="23" max="23" width="9.7109375" customWidth="1"/>
    <col min="24" max="24" width="2.7109375" customWidth="1"/>
  </cols>
  <sheetData>
    <row r="1" spans="1:24" ht="25.5">
      <c r="A1" s="124" t="s">
        <v>22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  <c r="W1" s="126"/>
      <c r="X1" s="126"/>
    </row>
    <row r="2" spans="1:24" ht="23.25" thickBot="1">
      <c r="A2" s="127" t="s">
        <v>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9"/>
      <c r="X2" s="129"/>
    </row>
    <row r="3" spans="1:24" ht="16.5" thickBot="1">
      <c r="A3" s="130"/>
      <c r="B3" s="131"/>
      <c r="C3" s="131"/>
      <c r="D3" s="132"/>
      <c r="E3" s="130" t="s">
        <v>15</v>
      </c>
      <c r="F3" s="131"/>
      <c r="G3" s="131"/>
      <c r="H3" s="132"/>
      <c r="I3" s="151" t="s">
        <v>9</v>
      </c>
      <c r="J3" s="131"/>
      <c r="K3" s="131"/>
      <c r="L3" s="132"/>
      <c r="M3" s="130" t="s">
        <v>0</v>
      </c>
      <c r="N3" s="131"/>
      <c r="O3" s="131"/>
      <c r="P3" s="132"/>
      <c r="Q3" s="130" t="s">
        <v>16</v>
      </c>
      <c r="R3" s="131"/>
      <c r="S3" s="131"/>
      <c r="T3" s="132"/>
      <c r="U3" s="130"/>
      <c r="V3" s="133"/>
      <c r="W3" s="133"/>
      <c r="X3" s="134"/>
    </row>
    <row r="4" spans="1:24" ht="16.5" thickBot="1">
      <c r="A4" s="49" t="s">
        <v>7</v>
      </c>
      <c r="B4" s="49" t="s">
        <v>1</v>
      </c>
      <c r="C4" s="49" t="s">
        <v>18</v>
      </c>
      <c r="D4" s="49" t="s">
        <v>2</v>
      </c>
      <c r="E4" s="50" t="s">
        <v>3</v>
      </c>
      <c r="F4" s="51" t="s">
        <v>4</v>
      </c>
      <c r="G4" s="51" t="s">
        <v>5</v>
      </c>
      <c r="H4" s="52"/>
      <c r="I4" s="64" t="s">
        <v>3</v>
      </c>
      <c r="J4" s="54" t="s">
        <v>4</v>
      </c>
      <c r="K4" s="54" t="s">
        <v>5</v>
      </c>
      <c r="L4" s="52"/>
      <c r="M4" s="50" t="s">
        <v>3</v>
      </c>
      <c r="N4" s="51" t="s">
        <v>4</v>
      </c>
      <c r="O4" s="51" t="s">
        <v>5</v>
      </c>
      <c r="P4" s="52"/>
      <c r="Q4" s="50" t="s">
        <v>3</v>
      </c>
      <c r="R4" s="51" t="s">
        <v>4</v>
      </c>
      <c r="S4" s="51" t="s">
        <v>5</v>
      </c>
      <c r="T4" s="52"/>
      <c r="U4" s="49" t="s">
        <v>6</v>
      </c>
      <c r="V4" s="55" t="s">
        <v>14</v>
      </c>
      <c r="W4" s="56" t="s">
        <v>8</v>
      </c>
      <c r="X4" s="112" t="s">
        <v>19</v>
      </c>
    </row>
    <row r="5" spans="1:24" ht="17.25" thickTop="1" thickBot="1">
      <c r="A5" s="148" t="s">
        <v>62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50"/>
      <c r="W5" s="18">
        <f>SUM(V6:V9)-MIN(V6:V9)</f>
        <v>875.26735053850302</v>
      </c>
      <c r="X5" s="113">
        <f>RANK(W5,W5:W20,0)</f>
        <v>1</v>
      </c>
    </row>
    <row r="6" spans="1:24" ht="15.75">
      <c r="A6" s="114" t="s">
        <v>32</v>
      </c>
      <c r="B6" s="81">
        <v>53</v>
      </c>
      <c r="C6" s="96">
        <v>2001</v>
      </c>
      <c r="D6" s="83">
        <f>10^(0.784780654*((LOG((B6/173.961)/LOG(10))*(LOG((B6/173.961)/LOG(10))))))</f>
        <v>1.61843456229308</v>
      </c>
      <c r="E6" s="97">
        <v>450</v>
      </c>
      <c r="F6" s="73">
        <v>430</v>
      </c>
      <c r="G6" s="73">
        <v>430</v>
      </c>
      <c r="H6" s="98">
        <f>IF(MAX(E6:G6)&lt;0,0,MAX(E6:G6))/10</f>
        <v>45</v>
      </c>
      <c r="I6" s="72">
        <v>0</v>
      </c>
      <c r="J6" s="73">
        <v>460</v>
      </c>
      <c r="K6" s="73">
        <v>470</v>
      </c>
      <c r="L6" s="21">
        <f>IF(MAX(I6:K6)&lt;0,0,MAX(I6:K6))/10</f>
        <v>47</v>
      </c>
      <c r="M6" s="84">
        <v>22</v>
      </c>
      <c r="N6" s="70">
        <v>24</v>
      </c>
      <c r="O6" s="70">
        <v>-25</v>
      </c>
      <c r="P6" s="21">
        <f>IF(MAX(M6:O6)&lt;0,0,MAX(M6:O6))</f>
        <v>24</v>
      </c>
      <c r="Q6" s="84">
        <v>30</v>
      </c>
      <c r="R6" s="70">
        <v>-33</v>
      </c>
      <c r="S6" s="70">
        <v>-33</v>
      </c>
      <c r="T6" s="21">
        <f>IF(MAX(Q6:S6)&lt;0,0,MAX(Q6:S6))</f>
        <v>30</v>
      </c>
      <c r="U6" s="24">
        <f>(P6*D6)+(T6*D6)</f>
        <v>87.39546636382633</v>
      </c>
      <c r="V6" s="83">
        <f>H6+L6+((T6+P6)*D6)</f>
        <v>179.3954663638263</v>
      </c>
      <c r="W6" s="137"/>
      <c r="X6" s="138"/>
    </row>
    <row r="7" spans="1:24" ht="15.75">
      <c r="A7" s="115" t="s">
        <v>33</v>
      </c>
      <c r="B7" s="1">
        <v>27.6</v>
      </c>
      <c r="C7" s="11">
        <v>2002</v>
      </c>
      <c r="D7" s="85">
        <f>10^(0.784780654*((LOG((B7/173.961)/LOG(10))*(LOG((B7/173.961)/LOG(10))))))</f>
        <v>3.1745759129617959</v>
      </c>
      <c r="E7" s="65">
        <v>550</v>
      </c>
      <c r="F7" s="38">
        <v>0</v>
      </c>
      <c r="G7" s="38">
        <v>540</v>
      </c>
      <c r="H7" s="66">
        <f t="shared" ref="H7:H9" si="0">IF(MAX(E7:G7)&lt;0,0,MAX(E7:G7))/10</f>
        <v>55</v>
      </c>
      <c r="I7" s="61">
        <v>560</v>
      </c>
      <c r="J7" s="38">
        <v>590</v>
      </c>
      <c r="K7" s="38">
        <v>530</v>
      </c>
      <c r="L7" s="20">
        <f t="shared" ref="L7:L9" si="1">IF(MAX(I7:K7)&lt;0,0,MAX(I7:K7))/10</f>
        <v>59</v>
      </c>
      <c r="M7" s="30">
        <v>28</v>
      </c>
      <c r="N7" s="31">
        <v>31</v>
      </c>
      <c r="O7" s="31">
        <v>-33</v>
      </c>
      <c r="P7" s="20">
        <f t="shared" ref="P7:P9" si="2">IF(MAX(M7:O7)&lt;0,0,MAX(M7:O7))</f>
        <v>31</v>
      </c>
      <c r="Q7" s="30">
        <v>40</v>
      </c>
      <c r="R7" s="31">
        <v>43</v>
      </c>
      <c r="S7" s="31" t="s">
        <v>58</v>
      </c>
      <c r="T7" s="20">
        <f t="shared" ref="T7:T9" si="3">IF(MAX(Q7:S7)&lt;0,0,MAX(Q7:S7))</f>
        <v>43</v>
      </c>
      <c r="U7" s="29">
        <f>(P7*D7)+(T7*D7)</f>
        <v>234.9186175591729</v>
      </c>
      <c r="V7" s="3">
        <f>H7+L7+((T7+P7)*D7)</f>
        <v>348.9186175591729</v>
      </c>
      <c r="W7" s="139"/>
      <c r="X7" s="140"/>
    </row>
    <row r="8" spans="1:24" ht="15.75">
      <c r="A8" s="115" t="s">
        <v>34</v>
      </c>
      <c r="B8" s="2">
        <v>54.2</v>
      </c>
      <c r="C8" s="11">
        <v>2000</v>
      </c>
      <c r="D8" s="85">
        <f>10^(0.784780654*((LOG((B8/173.961)/LOG(10))*(LOG((B8/173.961)/LOG(10))))))</f>
        <v>1.5896141552525989</v>
      </c>
      <c r="E8" s="65">
        <v>530</v>
      </c>
      <c r="F8" s="38">
        <v>0</v>
      </c>
      <c r="G8" s="38">
        <v>490</v>
      </c>
      <c r="H8" s="66">
        <f t="shared" si="0"/>
        <v>53</v>
      </c>
      <c r="I8" s="61">
        <v>600</v>
      </c>
      <c r="J8" s="38">
        <v>660</v>
      </c>
      <c r="K8" s="38">
        <v>700</v>
      </c>
      <c r="L8" s="20">
        <f t="shared" si="1"/>
        <v>70</v>
      </c>
      <c r="M8" s="30">
        <v>32</v>
      </c>
      <c r="N8" s="31">
        <v>-35</v>
      </c>
      <c r="O8" s="31">
        <v>35</v>
      </c>
      <c r="P8" s="20">
        <f t="shared" si="2"/>
        <v>35</v>
      </c>
      <c r="Q8" s="30">
        <v>44</v>
      </c>
      <c r="R8" s="31">
        <v>47</v>
      </c>
      <c r="S8" s="31">
        <v>50</v>
      </c>
      <c r="T8" s="20">
        <f t="shared" si="3"/>
        <v>50</v>
      </c>
      <c r="U8" s="29">
        <f>(P8*D8)+(T8*D8)</f>
        <v>135.11720319647091</v>
      </c>
      <c r="V8" s="3">
        <f>H8+L8+((T8+P8)*D8)</f>
        <v>258.11720319647088</v>
      </c>
      <c r="W8" s="139"/>
      <c r="X8" s="140"/>
    </row>
    <row r="9" spans="1:24" ht="16.5" thickBot="1">
      <c r="A9" s="116" t="s">
        <v>35</v>
      </c>
      <c r="B9" s="99">
        <v>39.4</v>
      </c>
      <c r="C9" s="100">
        <v>2001</v>
      </c>
      <c r="D9" s="3">
        <f>10^(0.784780654*((LOG((B9/173.961)/LOG(10))*(LOG((B9/173.961)/LOG(10))))))</f>
        <v>2.1205254963809868</v>
      </c>
      <c r="E9" s="101">
        <v>550</v>
      </c>
      <c r="F9" s="102">
        <v>570</v>
      </c>
      <c r="G9" s="102">
        <v>530</v>
      </c>
      <c r="H9" s="103">
        <f t="shared" si="0"/>
        <v>57</v>
      </c>
      <c r="I9" s="104">
        <v>840</v>
      </c>
      <c r="J9" s="102">
        <v>800</v>
      </c>
      <c r="K9" s="102">
        <v>0</v>
      </c>
      <c r="L9" s="108">
        <f t="shared" si="1"/>
        <v>84</v>
      </c>
      <c r="M9" s="105">
        <v>23</v>
      </c>
      <c r="N9" s="106">
        <v>25</v>
      </c>
      <c r="O9" s="106">
        <v>-26</v>
      </c>
      <c r="P9" s="108">
        <f t="shared" si="2"/>
        <v>25</v>
      </c>
      <c r="Q9" s="105">
        <v>30</v>
      </c>
      <c r="R9" s="106">
        <v>33</v>
      </c>
      <c r="S9" s="106">
        <v>35</v>
      </c>
      <c r="T9" s="108">
        <f t="shared" si="3"/>
        <v>35</v>
      </c>
      <c r="U9" s="109">
        <f>(P9*D9)+(T9*D9)</f>
        <v>127.23152978285921</v>
      </c>
      <c r="V9" s="107">
        <f>H9+L9+((T9+P9)*D9)</f>
        <v>268.23152978285918</v>
      </c>
      <c r="W9" s="141"/>
      <c r="X9" s="142"/>
    </row>
    <row r="10" spans="1:24" ht="16.5" thickBot="1">
      <c r="A10" s="146" t="s">
        <v>59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2"/>
      <c r="W10" s="110">
        <f>SUM(V11:V14)-MIN(V11:V14)</f>
        <v>554.77486408519098</v>
      </c>
      <c r="X10" s="111">
        <f>RANK(W10,W5:W20,0)</f>
        <v>3</v>
      </c>
    </row>
    <row r="11" spans="1:24" ht="15.75">
      <c r="A11" s="6" t="s">
        <v>36</v>
      </c>
      <c r="B11" s="1">
        <v>63.6</v>
      </c>
      <c r="C11" s="9">
        <v>2001</v>
      </c>
      <c r="D11" s="3">
        <f>10^(0.784780654*((LOG((B11/173.961)/LOG(10))*(LOG((B11/173.961)/LOG(10))))))</f>
        <v>1.412099165090404</v>
      </c>
      <c r="E11" s="65">
        <v>410</v>
      </c>
      <c r="F11" s="38">
        <v>0</v>
      </c>
      <c r="G11" s="38">
        <v>400</v>
      </c>
      <c r="H11" s="66">
        <f>IF(MAX(E11:G11)&lt;0,0,MAX(E11:G11))/10</f>
        <v>41</v>
      </c>
      <c r="I11" s="61">
        <v>420</v>
      </c>
      <c r="J11" s="38">
        <v>420</v>
      </c>
      <c r="K11" s="38">
        <v>420</v>
      </c>
      <c r="L11" s="19">
        <f>IF(MAX(I11:K11)&lt;0,0,MAX(I11:K11))/10</f>
        <v>42</v>
      </c>
      <c r="M11" s="30">
        <v>21</v>
      </c>
      <c r="N11" s="31">
        <v>23</v>
      </c>
      <c r="O11" s="31">
        <v>24</v>
      </c>
      <c r="P11" s="19">
        <f>IF(MAX(M11:O11)&lt;0,0,MAX(M11:O11))</f>
        <v>24</v>
      </c>
      <c r="Q11" s="30">
        <v>30</v>
      </c>
      <c r="R11" s="31">
        <v>32</v>
      </c>
      <c r="S11" s="31">
        <v>33</v>
      </c>
      <c r="T11" s="19">
        <f>IF(MAX(Q11:S11)&lt;0,0,MAX(Q11:S11))</f>
        <v>33</v>
      </c>
      <c r="U11" s="24">
        <f>(P11*D11)+(T11*D11)</f>
        <v>80.489652410153028</v>
      </c>
      <c r="V11" s="3">
        <f>H11+L11+((T11+P11)*D11)</f>
        <v>163.48965241015304</v>
      </c>
      <c r="W11" s="143"/>
      <c r="X11" s="144"/>
    </row>
    <row r="12" spans="1:24" ht="15.75">
      <c r="A12" s="6" t="s">
        <v>37</v>
      </c>
      <c r="B12" s="1">
        <v>63.1</v>
      </c>
      <c r="C12" s="9">
        <v>2000</v>
      </c>
      <c r="D12" s="3">
        <f>10^(0.784780654*((LOG((B12/173.961)/LOG(10))*(LOG((B12/173.961)/LOG(10))))))</f>
        <v>1.4197944730117176</v>
      </c>
      <c r="E12" s="67">
        <v>470</v>
      </c>
      <c r="F12" s="40">
        <v>530</v>
      </c>
      <c r="G12" s="40">
        <v>510</v>
      </c>
      <c r="H12" s="66">
        <f t="shared" ref="H12:H14" si="4">IF(MAX(E12:G12)&lt;0,0,MAX(E12:G12))/10</f>
        <v>53</v>
      </c>
      <c r="I12" s="62">
        <v>470</v>
      </c>
      <c r="J12" s="40">
        <v>530</v>
      </c>
      <c r="K12" s="40">
        <v>500</v>
      </c>
      <c r="L12" s="19">
        <f>IF(MAX(I12:K12)&lt;0,0,MAX(I12:K12))/10</f>
        <v>53</v>
      </c>
      <c r="M12" s="32">
        <v>28</v>
      </c>
      <c r="N12" s="33">
        <v>32</v>
      </c>
      <c r="O12" s="33">
        <v>35</v>
      </c>
      <c r="P12" s="19">
        <f>IF(MAX(M12:O12)&lt;0,0,MAX(M12:O12))</f>
        <v>35</v>
      </c>
      <c r="Q12" s="32">
        <v>-38</v>
      </c>
      <c r="R12" s="33">
        <v>38</v>
      </c>
      <c r="S12" s="33">
        <v>42</v>
      </c>
      <c r="T12" s="19">
        <f>IF(MAX(Q12:S12)&lt;0,0,MAX(Q12:S12))</f>
        <v>42</v>
      </c>
      <c r="U12" s="27">
        <f>(P12*D12)+(T12*D12)</f>
        <v>109.32417442190226</v>
      </c>
      <c r="V12" s="3">
        <f>H12+L12+((T12+P12)*D12)</f>
        <v>215.32417442190226</v>
      </c>
      <c r="W12" s="139"/>
      <c r="X12" s="145"/>
    </row>
    <row r="13" spans="1:24" ht="15.6" customHeight="1">
      <c r="A13" s="14" t="s">
        <v>38</v>
      </c>
      <c r="B13" s="15">
        <v>39.799999999999997</v>
      </c>
      <c r="C13" s="16">
        <v>2000</v>
      </c>
      <c r="D13" s="23">
        <f>10^(0.784780654*((LOG((B13/173.961)/LOG(10))*(LOG((B13/173.961)/LOG(10))))))</f>
        <v>2.0990259313283937</v>
      </c>
      <c r="E13" s="68">
        <v>430</v>
      </c>
      <c r="F13" s="41">
        <v>420</v>
      </c>
      <c r="G13" s="41">
        <v>430</v>
      </c>
      <c r="H13" s="66">
        <f t="shared" si="4"/>
        <v>43</v>
      </c>
      <c r="I13" s="77">
        <v>460</v>
      </c>
      <c r="J13" s="41">
        <v>490</v>
      </c>
      <c r="K13" s="41">
        <v>470</v>
      </c>
      <c r="L13" s="78">
        <f>IF(MAX(I13:K13)&lt;0,0,MAX(I13:K13))/10</f>
        <v>49</v>
      </c>
      <c r="M13" s="34">
        <v>15</v>
      </c>
      <c r="N13" s="35">
        <v>17</v>
      </c>
      <c r="O13" s="35">
        <v>18</v>
      </c>
      <c r="P13" s="78">
        <f>IF(MAX(M13:O13)&lt;0,0,MAX(M13:O13))</f>
        <v>18</v>
      </c>
      <c r="Q13" s="34">
        <v>20</v>
      </c>
      <c r="R13" s="35">
        <v>22</v>
      </c>
      <c r="S13" s="35">
        <v>-23</v>
      </c>
      <c r="T13" s="78">
        <f>IF(MAX(Q13:S13)&lt;0,0,MAX(Q13:S13))</f>
        <v>22</v>
      </c>
      <c r="U13" s="79">
        <f>(P13*D13)+(T13*D13)</f>
        <v>83.961037253135743</v>
      </c>
      <c r="V13" s="23">
        <f>H13+L13+((T13+P13)*D13)</f>
        <v>175.96103725313574</v>
      </c>
      <c r="W13" s="139"/>
      <c r="X13" s="145"/>
    </row>
    <row r="14" spans="1:24" ht="16.5" thickBot="1">
      <c r="A14" s="86"/>
      <c r="B14" s="87"/>
      <c r="C14" s="92"/>
      <c r="D14" s="5"/>
      <c r="E14" s="88"/>
      <c r="F14" s="89"/>
      <c r="G14" s="89"/>
      <c r="H14" s="90">
        <f t="shared" si="4"/>
        <v>0</v>
      </c>
      <c r="I14" s="91"/>
      <c r="J14" s="89"/>
      <c r="K14" s="89"/>
      <c r="L14" s="22">
        <f>IF(MAX(I14:K14)&lt;0,0,MAX(I14:K14))/10</f>
        <v>0</v>
      </c>
      <c r="M14" s="36"/>
      <c r="N14" s="37"/>
      <c r="O14" s="37"/>
      <c r="P14" s="22">
        <f>IF(MAX(M14:O14)&lt;0,0,MAX(M14:O14))</f>
        <v>0</v>
      </c>
      <c r="Q14" s="36"/>
      <c r="R14" s="37"/>
      <c r="S14" s="37"/>
      <c r="T14" s="22">
        <f>IF(MAX(Q14:S14)&lt;0,0,MAX(Q14:S14))</f>
        <v>0</v>
      </c>
      <c r="U14" s="28">
        <f>(P14*D14)+(T14*D14)</f>
        <v>0</v>
      </c>
      <c r="V14" s="5">
        <f>H14+L14+((T14+P14)*D14)</f>
        <v>0</v>
      </c>
      <c r="W14" s="135"/>
      <c r="X14" s="136"/>
    </row>
    <row r="15" spans="1:24" ht="17.25" thickTop="1" thickBot="1">
      <c r="A15" s="146" t="s">
        <v>28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2"/>
      <c r="W15" s="110">
        <f>SUM(V16:V19)-MIN(V16:V19)</f>
        <v>641.00986418656521</v>
      </c>
      <c r="X15" s="111">
        <f>RANK(W15,W5:W20,0)</f>
        <v>2</v>
      </c>
    </row>
    <row r="16" spans="1:24" ht="15.75">
      <c r="A16" s="114" t="s">
        <v>39</v>
      </c>
      <c r="B16" s="81">
        <v>26.7</v>
      </c>
      <c r="C16" s="96">
        <v>2002</v>
      </c>
      <c r="D16" s="83">
        <f>10^(0.784780654*((LOG((B16/173.961)/LOG(10))*(LOG((B16/173.961)/LOG(10))))))</f>
        <v>3.3106759793474394</v>
      </c>
      <c r="E16" s="97">
        <v>420</v>
      </c>
      <c r="F16" s="73">
        <v>430</v>
      </c>
      <c r="G16" s="73">
        <v>0</v>
      </c>
      <c r="H16" s="98">
        <f>IF(MAX(E16:G16)&lt;0,0,MAX(E16:G16))/10</f>
        <v>43</v>
      </c>
      <c r="I16" s="72">
        <v>350</v>
      </c>
      <c r="J16" s="73">
        <v>300</v>
      </c>
      <c r="K16" s="73">
        <v>280</v>
      </c>
      <c r="L16" s="21">
        <f>IF(MAX(I16:K16)&lt;0,0,MAX(I16:K16))/10</f>
        <v>35</v>
      </c>
      <c r="M16" s="84">
        <v>10</v>
      </c>
      <c r="N16" s="70">
        <v>11</v>
      </c>
      <c r="O16" s="70">
        <v>12</v>
      </c>
      <c r="P16" s="21">
        <f>IF(MAX(M16:O16)&lt;0,0,MAX(M16:O16))</f>
        <v>12</v>
      </c>
      <c r="Q16" s="84">
        <v>13</v>
      </c>
      <c r="R16" s="70">
        <v>15</v>
      </c>
      <c r="S16" s="70" t="s">
        <v>58</v>
      </c>
      <c r="T16" s="21">
        <f>IF(MAX(Q16:S16)&lt;0,0,MAX(Q16:S16))</f>
        <v>15</v>
      </c>
      <c r="U16" s="24">
        <f>(P16*D16)+(T16*D16)</f>
        <v>89.388251442380863</v>
      </c>
      <c r="V16" s="83">
        <f>H16+L16+((T16+P16)*D16)</f>
        <v>167.38825144238086</v>
      </c>
      <c r="W16" s="137"/>
      <c r="X16" s="138"/>
    </row>
    <row r="17" spans="1:24" ht="15.75">
      <c r="A17" s="115" t="s">
        <v>40</v>
      </c>
      <c r="B17" s="2">
        <v>40.5</v>
      </c>
      <c r="C17" s="11">
        <v>2000</v>
      </c>
      <c r="D17" s="3">
        <f>10^(0.784780654*((LOG((B17/173.961)/LOG(10))*(LOG((B17/173.961)/LOG(10))))))</f>
        <v>2.0627655419388677</v>
      </c>
      <c r="E17" s="65">
        <v>570</v>
      </c>
      <c r="F17" s="38">
        <v>550</v>
      </c>
      <c r="G17" s="38">
        <v>550</v>
      </c>
      <c r="H17" s="66">
        <f t="shared" ref="H17:H19" si="5">IF(MAX(E17:G17)&lt;0,0,MAX(E17:G17))/10</f>
        <v>57</v>
      </c>
      <c r="I17" s="61">
        <v>700</v>
      </c>
      <c r="J17" s="38">
        <v>690</v>
      </c>
      <c r="K17" s="38">
        <v>650</v>
      </c>
      <c r="L17" s="20">
        <f t="shared" ref="L17:L19" si="6">IF(MAX(I17:K17)&lt;0,0,MAX(I17:K17))/10</f>
        <v>70</v>
      </c>
      <c r="M17" s="30">
        <v>22</v>
      </c>
      <c r="N17" s="31">
        <v>24</v>
      </c>
      <c r="O17" s="31">
        <v>25</v>
      </c>
      <c r="P17" s="20">
        <f t="shared" ref="P17:P18" si="7">IF(MAX(M17:O17)&lt;0,0,MAX(M17:O17))</f>
        <v>25</v>
      </c>
      <c r="Q17" s="30">
        <v>27</v>
      </c>
      <c r="R17" s="31">
        <v>30</v>
      </c>
      <c r="S17" s="31">
        <v>32</v>
      </c>
      <c r="T17" s="20">
        <f t="shared" ref="T17:T18" si="8">IF(MAX(Q17:S17)&lt;0,0,MAX(Q17:S17))</f>
        <v>32</v>
      </c>
      <c r="U17" s="29">
        <f>(P17*D17)+(T17*D17)</f>
        <v>117.57763589051547</v>
      </c>
      <c r="V17" s="3">
        <f>H17+L17+((T17+P17)*D17)</f>
        <v>244.57763589051547</v>
      </c>
      <c r="W17" s="139"/>
      <c r="X17" s="140"/>
    </row>
    <row r="18" spans="1:24" ht="15.75">
      <c r="A18" s="115" t="s">
        <v>41</v>
      </c>
      <c r="B18" s="2">
        <v>43.9</v>
      </c>
      <c r="C18" s="11">
        <v>2001</v>
      </c>
      <c r="D18" s="3">
        <f>10^(0.784780654*((LOG((B18/173.961)/LOG(10))*(LOG((B18/173.961)/LOG(10))))))</f>
        <v>1.9082217935864616</v>
      </c>
      <c r="E18" s="65">
        <v>560</v>
      </c>
      <c r="F18" s="38">
        <v>530</v>
      </c>
      <c r="G18" s="38">
        <v>540</v>
      </c>
      <c r="H18" s="66">
        <f t="shared" si="5"/>
        <v>56</v>
      </c>
      <c r="I18" s="61">
        <v>660</v>
      </c>
      <c r="J18" s="38">
        <v>700</v>
      </c>
      <c r="K18" s="38">
        <v>700</v>
      </c>
      <c r="L18" s="20">
        <f t="shared" si="6"/>
        <v>70</v>
      </c>
      <c r="M18" s="30">
        <v>20</v>
      </c>
      <c r="N18" s="31">
        <v>21</v>
      </c>
      <c r="O18" s="31">
        <v>22</v>
      </c>
      <c r="P18" s="20">
        <f t="shared" si="7"/>
        <v>22</v>
      </c>
      <c r="Q18" s="30">
        <v>27</v>
      </c>
      <c r="R18" s="31">
        <v>30</v>
      </c>
      <c r="S18" s="31">
        <v>32</v>
      </c>
      <c r="T18" s="20">
        <f t="shared" si="8"/>
        <v>32</v>
      </c>
      <c r="U18" s="29">
        <f>(P18*D18)+(T18*D18)</f>
        <v>103.04397685366892</v>
      </c>
      <c r="V18" s="3">
        <f>H18+L18+((T18+P18)*D18)</f>
        <v>229.04397685366894</v>
      </c>
      <c r="W18" s="139"/>
      <c r="X18" s="140"/>
    </row>
    <row r="19" spans="1:24" ht="16.5" thickBot="1">
      <c r="A19" s="116"/>
      <c r="B19" s="99"/>
      <c r="C19" s="100"/>
      <c r="D19" s="107"/>
      <c r="E19" s="101"/>
      <c r="F19" s="102"/>
      <c r="G19" s="102"/>
      <c r="H19" s="103">
        <f t="shared" si="5"/>
        <v>0</v>
      </c>
      <c r="I19" s="104"/>
      <c r="J19" s="102"/>
      <c r="K19" s="102"/>
      <c r="L19" s="108">
        <f t="shared" si="6"/>
        <v>0</v>
      </c>
      <c r="M19" s="105"/>
      <c r="N19" s="106"/>
      <c r="O19" s="106"/>
      <c r="P19" s="108"/>
      <c r="Q19" s="105"/>
      <c r="R19" s="106"/>
      <c r="S19" s="106"/>
      <c r="T19" s="108"/>
      <c r="U19" s="109">
        <f>(P19*D19)+(T19*D19)</f>
        <v>0</v>
      </c>
      <c r="V19" s="107">
        <f>H19+L19+((T19+P19)*D19)</f>
        <v>0</v>
      </c>
      <c r="W19" s="141"/>
      <c r="X19" s="142"/>
    </row>
    <row r="20" spans="1:24" ht="16.5" thickBot="1">
      <c r="A20" s="146" t="s">
        <v>29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2"/>
      <c r="W20" s="110">
        <f>SUM(V21:V24)-MIN(V21:V24)</f>
        <v>334.65881483866133</v>
      </c>
      <c r="X20" s="111">
        <f>RANK(W20,W5:W20,0)</f>
        <v>4</v>
      </c>
    </row>
    <row r="21" spans="1:24" ht="15.75">
      <c r="A21" s="114" t="s">
        <v>42</v>
      </c>
      <c r="B21" s="81">
        <v>30.5</v>
      </c>
      <c r="C21" s="96">
        <v>2003</v>
      </c>
      <c r="D21" s="83">
        <f>10^(0.784780654*((LOG((B21/173.961)/LOG(10))*(LOG((B21/173.961)/LOG(10))))))</f>
        <v>2.8100292597900873</v>
      </c>
      <c r="E21" s="97">
        <v>440</v>
      </c>
      <c r="F21" s="73">
        <v>430</v>
      </c>
      <c r="G21" s="73">
        <v>440</v>
      </c>
      <c r="H21" s="98">
        <f>IF(MAX(E21:G21)&lt;0,0,MAX(E21:G21))/10</f>
        <v>44</v>
      </c>
      <c r="I21" s="72">
        <v>330</v>
      </c>
      <c r="J21" s="73">
        <v>450</v>
      </c>
      <c r="K21" s="73">
        <v>380</v>
      </c>
      <c r="L21" s="21">
        <f>IF(MAX(I21:K21)&lt;0,0,MAX(I21:K21))/10</f>
        <v>45</v>
      </c>
      <c r="M21" s="84"/>
      <c r="N21" s="70"/>
      <c r="O21" s="70"/>
      <c r="P21" s="21">
        <f>IF(MAX(M21:O21)&lt;0,0,MAX(M21:O21))</f>
        <v>0</v>
      </c>
      <c r="Q21" s="84"/>
      <c r="R21" s="70"/>
      <c r="S21" s="70"/>
      <c r="T21" s="20">
        <f>IF(MAX(Q21:S21)&lt;0,0,MAX(Q21:S21))</f>
        <v>0</v>
      </c>
      <c r="U21" s="24">
        <f>(P21*D21)+(T21*D21)</f>
        <v>0</v>
      </c>
      <c r="V21" s="83">
        <f>H21+L21+((T21+P21)*D21)</f>
        <v>89</v>
      </c>
      <c r="W21" s="137"/>
      <c r="X21" s="138"/>
    </row>
    <row r="22" spans="1:24" ht="15.75">
      <c r="A22" s="115" t="s">
        <v>43</v>
      </c>
      <c r="B22" s="2">
        <v>22.5</v>
      </c>
      <c r="C22" s="11">
        <v>2005</v>
      </c>
      <c r="D22" s="3">
        <f>10^(0.784780654*((LOG((B22/173.961)/LOG(10))*(LOG((B22/173.961)/LOG(10))))))</f>
        <v>4.1611137040824433</v>
      </c>
      <c r="E22" s="65">
        <v>430</v>
      </c>
      <c r="F22" s="38">
        <v>430</v>
      </c>
      <c r="G22" s="38">
        <v>420</v>
      </c>
      <c r="H22" s="66">
        <f t="shared" ref="H22:H24" si="9">IF(MAX(E22:G22)&lt;0,0,MAX(E22:G22))/10</f>
        <v>43</v>
      </c>
      <c r="I22" s="61">
        <v>250</v>
      </c>
      <c r="J22" s="38">
        <v>300</v>
      </c>
      <c r="K22" s="38">
        <v>310</v>
      </c>
      <c r="L22" s="20">
        <f t="shared" ref="L22:L24" si="10">IF(MAX(I22:K22)&lt;0,0,MAX(I22:K22))/10</f>
        <v>31</v>
      </c>
      <c r="M22" s="30"/>
      <c r="N22" s="31"/>
      <c r="O22" s="31"/>
      <c r="P22" s="20">
        <f t="shared" ref="P22:P24" si="11">IF(MAX(M22:O22)&lt;0,0,MAX(M22:O22))</f>
        <v>0</v>
      </c>
      <c r="Q22" s="30"/>
      <c r="R22" s="31"/>
      <c r="S22" s="31"/>
      <c r="T22" s="20">
        <f t="shared" ref="T22:T24" si="12">IF(MAX(Q22:S22)&lt;0,0,MAX(Q22:S22))</f>
        <v>0</v>
      </c>
      <c r="U22" s="29">
        <f>(P22*D22)+(T22*D22)</f>
        <v>0</v>
      </c>
      <c r="V22" s="3">
        <f>H22+L22+((T22+P22)*D22)</f>
        <v>74</v>
      </c>
      <c r="W22" s="139"/>
      <c r="X22" s="140"/>
    </row>
    <row r="23" spans="1:24" ht="15.75">
      <c r="A23" s="115" t="s">
        <v>44</v>
      </c>
      <c r="B23" s="2">
        <v>19.5</v>
      </c>
      <c r="C23" s="11">
        <v>2006</v>
      </c>
      <c r="D23" s="3">
        <f>10^(0.784780654*((LOG((B23/173.961)/LOG(10))*(LOG((B23/173.961)/LOG(10))))))</f>
        <v>5.1154857861767544</v>
      </c>
      <c r="E23" s="65">
        <v>290</v>
      </c>
      <c r="F23" s="38">
        <v>290</v>
      </c>
      <c r="G23" s="38">
        <v>290</v>
      </c>
      <c r="H23" s="66">
        <f t="shared" si="9"/>
        <v>29</v>
      </c>
      <c r="I23" s="61">
        <v>150</v>
      </c>
      <c r="J23" s="38">
        <v>160</v>
      </c>
      <c r="K23" s="38">
        <v>160</v>
      </c>
      <c r="L23" s="20">
        <f t="shared" si="10"/>
        <v>16</v>
      </c>
      <c r="M23" s="30"/>
      <c r="N23" s="31"/>
      <c r="O23" s="31"/>
      <c r="P23" s="20">
        <f t="shared" si="11"/>
        <v>0</v>
      </c>
      <c r="Q23" s="30"/>
      <c r="R23" s="31"/>
      <c r="S23" s="31"/>
      <c r="T23" s="20">
        <f t="shared" si="12"/>
        <v>0</v>
      </c>
      <c r="U23" s="29">
        <f>(P23*D23)+(T23*D23)</f>
        <v>0</v>
      </c>
      <c r="V23" s="3">
        <f>H23+L23+((T23+P23)*D23)</f>
        <v>45</v>
      </c>
      <c r="W23" s="139"/>
      <c r="X23" s="140"/>
    </row>
    <row r="24" spans="1:24" ht="16.5" thickBot="1">
      <c r="A24" s="116" t="s">
        <v>45</v>
      </c>
      <c r="B24" s="99">
        <v>70.400000000000006</v>
      </c>
      <c r="C24" s="100">
        <v>2001</v>
      </c>
      <c r="D24" s="107">
        <f>10^(0.784780654*((LOG((B24/173.961)/LOG(10))*(LOG((B24/173.961)/LOG(10))))))</f>
        <v>1.3217037041148501</v>
      </c>
      <c r="E24" s="101">
        <v>440</v>
      </c>
      <c r="F24" s="102">
        <v>430</v>
      </c>
      <c r="G24" s="102">
        <v>440</v>
      </c>
      <c r="H24" s="103">
        <f t="shared" si="9"/>
        <v>44</v>
      </c>
      <c r="I24" s="104">
        <v>310</v>
      </c>
      <c r="J24" s="102">
        <v>510</v>
      </c>
      <c r="K24" s="102">
        <v>490</v>
      </c>
      <c r="L24" s="108">
        <f t="shared" si="10"/>
        <v>51</v>
      </c>
      <c r="M24" s="105">
        <v>23</v>
      </c>
      <c r="N24" s="106">
        <v>25</v>
      </c>
      <c r="O24" s="106">
        <v>26</v>
      </c>
      <c r="P24" s="108">
        <f t="shared" si="11"/>
        <v>26</v>
      </c>
      <c r="Q24" s="105">
        <v>25</v>
      </c>
      <c r="R24" s="106">
        <v>30</v>
      </c>
      <c r="S24" s="106">
        <v>32</v>
      </c>
      <c r="T24" s="20">
        <f t="shared" si="12"/>
        <v>32</v>
      </c>
      <c r="U24" s="29">
        <f>(P24*D24)+(T24*D24)</f>
        <v>76.6588148386613</v>
      </c>
      <c r="V24" s="3">
        <f>H24+L24+((T24+P24)*D24)</f>
        <v>171.6588148386613</v>
      </c>
      <c r="W24" s="141"/>
      <c r="X24" s="142"/>
    </row>
    <row r="25" spans="1:24" ht="16.5" thickBot="1">
      <c r="A25" s="146" t="s">
        <v>60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2"/>
      <c r="W25" s="110"/>
      <c r="X25" s="111"/>
    </row>
    <row r="26" spans="1:24" ht="15.75" hidden="1">
      <c r="A26" s="114" t="str">
        <f>'Starší žáci'!A6</f>
        <v>DUČAY Daniel</v>
      </c>
      <c r="B26" s="81">
        <f>'Starší žáci'!B6</f>
        <v>47.7</v>
      </c>
      <c r="C26" s="82">
        <f>'Starší žáci'!C6</f>
        <v>1998</v>
      </c>
      <c r="D26" s="83">
        <f>10^(0.784780654*((LOG((B26/173.961)/LOG(10))*(LOG((B26/173.961)/LOG(10))))))</f>
        <v>1.7693331711340408</v>
      </c>
      <c r="E26" s="97"/>
      <c r="F26" s="73"/>
      <c r="G26" s="73"/>
      <c r="H26" s="98">
        <f>IF(MAX(E26:G26)&lt;0,0,MAX(E26:G26))/10</f>
        <v>0</v>
      </c>
      <c r="I26" s="72"/>
      <c r="J26" s="73"/>
      <c r="K26" s="73"/>
      <c r="L26" s="21">
        <f>IF(MAX(I26:K26)&lt;0,0,MAX(I26:K26))/10</f>
        <v>0</v>
      </c>
      <c r="M26" s="84">
        <v>32</v>
      </c>
      <c r="N26" s="70">
        <v>35</v>
      </c>
      <c r="O26" s="70">
        <v>37</v>
      </c>
      <c r="P26" s="21">
        <f>IF(MAX(M26:O26)&lt;0,0,MAX(M26:O26))</f>
        <v>37</v>
      </c>
      <c r="Q26" s="84">
        <v>-43</v>
      </c>
      <c r="R26" s="70">
        <v>43</v>
      </c>
      <c r="S26" s="70">
        <v>-46</v>
      </c>
      <c r="T26" s="20">
        <f>IF(MAX(Q26:S26)&lt;0,0,MAX(Q26:S26))</f>
        <v>43</v>
      </c>
      <c r="U26" s="24">
        <f>(P26*D26)+(T26*D26)</f>
        <v>141.54665369072325</v>
      </c>
      <c r="V26" s="83">
        <f>H26+L26+((T26+P26)*D26)</f>
        <v>141.54665369072325</v>
      </c>
      <c r="W26" s="137"/>
      <c r="X26" s="138"/>
    </row>
    <row r="27" spans="1:24" ht="15.75" hidden="1">
      <c r="A27" s="115" t="str">
        <f>'Starší žáci'!A7</f>
        <v>HYTKA Pavel</v>
      </c>
      <c r="B27" s="2">
        <f>'Starší žáci'!B7</f>
        <v>65.099999999999994</v>
      </c>
      <c r="C27" s="11">
        <f>'Starší žáci'!C7</f>
        <v>1999</v>
      </c>
      <c r="D27" s="3">
        <f>10^(0.784780654*((LOG((B27/173.961)/LOG(10))*(LOG((B27/173.961)/LOG(10))))))</f>
        <v>1.3899582846403125</v>
      </c>
      <c r="E27" s="65"/>
      <c r="F27" s="38"/>
      <c r="G27" s="38"/>
      <c r="H27" s="66">
        <f t="shared" ref="H27:H29" si="13">IF(MAX(E27:G27)&lt;0,0,MAX(E27:G27))/10</f>
        <v>0</v>
      </c>
      <c r="I27" s="61"/>
      <c r="J27" s="38"/>
      <c r="K27" s="38"/>
      <c r="L27" s="20">
        <f t="shared" ref="L27:L29" si="14">IF(MAX(I27:K27)&lt;0,0,MAX(I27:K27))/10</f>
        <v>0</v>
      </c>
      <c r="M27" s="30">
        <v>-40</v>
      </c>
      <c r="N27" s="31">
        <v>40</v>
      </c>
      <c r="O27" s="31">
        <v>-45</v>
      </c>
      <c r="P27" s="20">
        <f t="shared" ref="P27:P29" si="15">IF(MAX(M27:O27)&lt;0,0,MAX(M27:O27))</f>
        <v>40</v>
      </c>
      <c r="Q27" s="30">
        <v>50</v>
      </c>
      <c r="R27" s="31">
        <v>53</v>
      </c>
      <c r="S27" s="31">
        <v>55</v>
      </c>
      <c r="T27" s="20">
        <f t="shared" ref="T27:T29" si="16">IF(MAX(Q27:S27)&lt;0,0,MAX(Q27:S27))</f>
        <v>55</v>
      </c>
      <c r="U27" s="29">
        <f>(P27*D27)+(T27*D27)</f>
        <v>132.04603704082967</v>
      </c>
      <c r="V27" s="3">
        <f>H27+L27+((T27+P27)*D27)</f>
        <v>132.04603704082967</v>
      </c>
      <c r="W27" s="139"/>
      <c r="X27" s="140"/>
    </row>
    <row r="28" spans="1:24" ht="15.75">
      <c r="A28" s="115" t="str">
        <f>'Starší žáci'!A8</f>
        <v>POLÁK František</v>
      </c>
      <c r="B28" s="2">
        <f>'Starší žáci'!B8</f>
        <v>30.5</v>
      </c>
      <c r="C28" s="11">
        <f>'Starší žáci'!C8</f>
        <v>2001</v>
      </c>
      <c r="D28" s="3">
        <f>10^(0.784780654*((LOG((B28/173.961)/LOG(10))*(LOG((B28/173.961)/LOG(10))))))</f>
        <v>2.8100292597900873</v>
      </c>
      <c r="E28" s="65">
        <v>470</v>
      </c>
      <c r="F28" s="38">
        <v>540</v>
      </c>
      <c r="G28" s="38">
        <v>540</v>
      </c>
      <c r="H28" s="66">
        <f t="shared" si="13"/>
        <v>54</v>
      </c>
      <c r="I28" s="61">
        <v>630</v>
      </c>
      <c r="J28" s="38">
        <v>630</v>
      </c>
      <c r="K28" s="38">
        <v>620</v>
      </c>
      <c r="L28" s="20">
        <f t="shared" si="14"/>
        <v>63</v>
      </c>
      <c r="M28" s="30">
        <v>28</v>
      </c>
      <c r="N28" s="31">
        <v>-31</v>
      </c>
      <c r="O28" s="31">
        <v>-31</v>
      </c>
      <c r="P28" s="20">
        <f t="shared" si="15"/>
        <v>28</v>
      </c>
      <c r="Q28" s="30">
        <v>32</v>
      </c>
      <c r="R28" s="31">
        <v>35</v>
      </c>
      <c r="S28" s="31">
        <v>38</v>
      </c>
      <c r="T28" s="20">
        <f t="shared" si="16"/>
        <v>38</v>
      </c>
      <c r="U28" s="29">
        <f>(P28*D28)+(T28*D28)</f>
        <v>185.46193114614576</v>
      </c>
      <c r="V28" s="3">
        <f>H28+L28+((T28+P28)*D28)</f>
        <v>302.46193114614573</v>
      </c>
      <c r="W28" s="139"/>
      <c r="X28" s="140"/>
    </row>
    <row r="29" spans="1:24" ht="16.5" hidden="1" thickBot="1">
      <c r="A29" s="116" t="str">
        <f>'Starší žáci'!A9</f>
        <v>MOSKÁL Vlastimil</v>
      </c>
      <c r="B29" s="99">
        <f>'Starší žáci'!B9</f>
        <v>42</v>
      </c>
      <c r="C29" s="100">
        <f>'Starší žáci'!C9</f>
        <v>1999</v>
      </c>
      <c r="D29" s="107">
        <f>10^(0.784780654*((LOG((B29/173.961)/LOG(10))*(LOG((B29/173.961)/LOG(10))))))</f>
        <v>1.9904606729006782</v>
      </c>
      <c r="E29" s="101"/>
      <c r="F29" s="102"/>
      <c r="G29" s="102"/>
      <c r="H29" s="103">
        <f t="shared" si="13"/>
        <v>0</v>
      </c>
      <c r="I29" s="104"/>
      <c r="J29" s="102"/>
      <c r="K29" s="102"/>
      <c r="L29" s="108">
        <f t="shared" si="14"/>
        <v>0</v>
      </c>
      <c r="M29" s="105">
        <v>47</v>
      </c>
      <c r="N29" s="106">
        <v>51</v>
      </c>
      <c r="O29" s="106">
        <v>-53</v>
      </c>
      <c r="P29" s="108">
        <f t="shared" si="15"/>
        <v>51</v>
      </c>
      <c r="Q29" s="105">
        <v>58</v>
      </c>
      <c r="R29" s="106">
        <v>62</v>
      </c>
      <c r="S29" s="106" t="s">
        <v>58</v>
      </c>
      <c r="T29" s="20">
        <f t="shared" si="16"/>
        <v>62</v>
      </c>
      <c r="U29" s="29">
        <f>(P29*D29)+(T29*D29)</f>
        <v>224.92205603777663</v>
      </c>
      <c r="V29" s="3">
        <f>H29+L29+((T29+P29)*D29)</f>
        <v>224.92205603777663</v>
      </c>
      <c r="W29" s="141"/>
      <c r="X29" s="142"/>
    </row>
    <row r="30" spans="1:24" ht="16.5" hidden="1" thickBot="1">
      <c r="A30" s="146" t="s">
        <v>20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2"/>
      <c r="W30" s="110">
        <f>SUM(V31:V34)-MIN(V31:V34)</f>
        <v>0</v>
      </c>
      <c r="X30" s="111">
        <f>RANK(W30,W25:W34,0)</f>
        <v>1</v>
      </c>
    </row>
    <row r="31" spans="1:24" ht="15.75" hidden="1">
      <c r="A31" s="6"/>
      <c r="B31" s="1">
        <v>48</v>
      </c>
      <c r="C31" s="9"/>
      <c r="D31" s="3">
        <f>10^(0.784780654*((LOG((B31/173.961)/LOG(10))*(LOG((B31/173.961)/LOG(10))))))</f>
        <v>1.7595998107840995</v>
      </c>
      <c r="E31" s="65"/>
      <c r="F31" s="38"/>
      <c r="G31" s="38"/>
      <c r="H31" s="66">
        <f>IF(MAX(E31:G31)&lt;0,0,MAX(E31:G31))/10</f>
        <v>0</v>
      </c>
      <c r="I31" s="61"/>
      <c r="J31" s="38"/>
      <c r="K31" s="38"/>
      <c r="L31" s="19">
        <f>IF(MAX(I31:K31)&lt;0,0,MAX(I31:K31))/10</f>
        <v>0</v>
      </c>
      <c r="M31" s="30"/>
      <c r="N31" s="31"/>
      <c r="O31" s="31"/>
      <c r="P31" s="19">
        <f>IF(MAX(M31:O31)&lt;0,0,MAX(M31:O31))</f>
        <v>0</v>
      </c>
      <c r="Q31" s="30"/>
      <c r="R31" s="31"/>
      <c r="S31" s="31"/>
      <c r="T31" s="19">
        <f>IF(MAX(Q31:S31)&lt;0,0,MAX(Q31:S31))</f>
        <v>0</v>
      </c>
      <c r="U31" s="24">
        <f>(P31*D31)+(T31*D31)</f>
        <v>0</v>
      </c>
      <c r="V31" s="3">
        <f>H31+L31+((T31+P31)*D31)</f>
        <v>0</v>
      </c>
      <c r="W31" s="143"/>
      <c r="X31" s="144"/>
    </row>
    <row r="32" spans="1:24" ht="15.75" hidden="1">
      <c r="A32" s="6"/>
      <c r="B32" s="1">
        <v>48</v>
      </c>
      <c r="C32" s="9"/>
      <c r="D32" s="3">
        <f>10^(0.784780654*((LOG((B32/173.961)/LOG(10))*(LOG((B32/173.961)/LOG(10))))))</f>
        <v>1.7595998107840995</v>
      </c>
      <c r="E32" s="67"/>
      <c r="F32" s="40"/>
      <c r="G32" s="40"/>
      <c r="H32" s="66">
        <v>0</v>
      </c>
      <c r="I32" s="62"/>
      <c r="J32" s="40"/>
      <c r="K32" s="40"/>
      <c r="L32" s="19">
        <f>IF(MAX(I32:K32)&lt;0,0,MAX(I32:K32))/10</f>
        <v>0</v>
      </c>
      <c r="M32" s="32"/>
      <c r="N32" s="33"/>
      <c r="O32" s="33"/>
      <c r="P32" s="19">
        <f>IF(MAX(M32:O32)&lt;0,0,MAX(M32:O32))</f>
        <v>0</v>
      </c>
      <c r="Q32" s="32"/>
      <c r="R32" s="33"/>
      <c r="S32" s="33"/>
      <c r="T32" s="19">
        <f>IF(MAX(Q32:S32)&lt;0,0,MAX(Q32:S32))</f>
        <v>0</v>
      </c>
      <c r="U32" s="27">
        <f>(P32*D32)+(T32*D32)</f>
        <v>0</v>
      </c>
      <c r="V32" s="3">
        <f>H32+L32+((T32+P32)*D32)</f>
        <v>0</v>
      </c>
      <c r="W32" s="139"/>
      <c r="X32" s="145"/>
    </row>
    <row r="33" spans="1:24" ht="15.6" hidden="1" customHeight="1">
      <c r="A33" s="14"/>
      <c r="B33" s="15">
        <v>48</v>
      </c>
      <c r="C33" s="16"/>
      <c r="D33" s="23">
        <f>10^(0.784780654*((LOG((B33/173.961)/LOG(10))*(LOG((B33/173.961)/LOG(10))))))</f>
        <v>1.7595998107840995</v>
      </c>
      <c r="E33" s="68"/>
      <c r="F33" s="41"/>
      <c r="G33" s="41"/>
      <c r="H33" s="76">
        <f>IF(MAX(E33:G33)&lt;0,0,MAX(E33:G33))/10</f>
        <v>0</v>
      </c>
      <c r="I33" s="77"/>
      <c r="J33" s="41"/>
      <c r="K33" s="41"/>
      <c r="L33" s="78">
        <f>IF(MAX(I33:K33)&lt;0,0,MAX(I33:K33))/10</f>
        <v>0</v>
      </c>
      <c r="M33" s="34"/>
      <c r="N33" s="35"/>
      <c r="O33" s="35"/>
      <c r="P33" s="78">
        <f>IF(MAX(M33:O33)&lt;0,0,MAX(M33:O33))</f>
        <v>0</v>
      </c>
      <c r="Q33" s="34"/>
      <c r="R33" s="35"/>
      <c r="S33" s="35"/>
      <c r="T33" s="78">
        <f>IF(MAX(Q33:S33)&lt;0,0,MAX(Q33:S33))</f>
        <v>0</v>
      </c>
      <c r="U33" s="79">
        <f>(P33*D33)+(T33*D33)</f>
        <v>0</v>
      </c>
      <c r="V33" s="23">
        <f>H33+L33+((T33+P33)*D33)</f>
        <v>0</v>
      </c>
      <c r="W33" s="139"/>
      <c r="X33" s="145"/>
    </row>
    <row r="34" spans="1:24" ht="16.5" hidden="1" thickBot="1">
      <c r="A34" s="86"/>
      <c r="B34" s="87">
        <v>48</v>
      </c>
      <c r="C34" s="92"/>
      <c r="D34" s="5">
        <f>10^(0.784780654*((LOG((B34/173.961)/LOG(10))*(LOG((B34/173.961)/LOG(10))))))</f>
        <v>1.7595998107840995</v>
      </c>
      <c r="E34" s="88"/>
      <c r="F34" s="89"/>
      <c r="G34" s="89"/>
      <c r="H34" s="90">
        <f>IF(MAX(E34:G34)&lt;0,0,MAX(E34:G34))/10</f>
        <v>0</v>
      </c>
      <c r="I34" s="91"/>
      <c r="J34" s="89"/>
      <c r="K34" s="89"/>
      <c r="L34" s="22">
        <f>IF(MAX(I34:K34)&lt;0,0,MAX(I34:K34))/10</f>
        <v>0</v>
      </c>
      <c r="M34" s="36"/>
      <c r="N34" s="37"/>
      <c r="O34" s="37"/>
      <c r="P34" s="22">
        <f>IF(MAX(M34:O34)&lt;0,0,MAX(M34:O34))</f>
        <v>0</v>
      </c>
      <c r="Q34" s="36"/>
      <c r="R34" s="37"/>
      <c r="S34" s="37"/>
      <c r="T34" s="22">
        <f>IF(MAX(Q34:S34)&lt;0,0,MAX(Q34:S34))</f>
        <v>0</v>
      </c>
      <c r="U34" s="28">
        <f>(P34*D34)+(T34*D34)</f>
        <v>0</v>
      </c>
      <c r="V34" s="5">
        <f>H34+L34+((T34+P34)*D34)</f>
        <v>0</v>
      </c>
      <c r="W34" s="135"/>
      <c r="X34" s="136"/>
    </row>
    <row r="35" spans="1:24" ht="16.5" hidden="1" thickBot="1">
      <c r="A35" s="146" t="s">
        <v>57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2"/>
      <c r="W35" s="110"/>
      <c r="X35" s="111"/>
    </row>
    <row r="36" spans="1:24" ht="15.75" hidden="1">
      <c r="A36" s="114" t="str">
        <f>'Starší žáci'!A16</f>
        <v>KUBACZKA Michal</v>
      </c>
      <c r="B36" s="81">
        <f>'Starší žáci'!B16</f>
        <v>47.9</v>
      </c>
      <c r="C36" s="82">
        <f>'Starší žáci'!C16</f>
        <v>1998</v>
      </c>
      <c r="D36" s="83">
        <f>10^(0.784780654*((LOG((B36/173.961)/LOG(10))*(LOG((B36/173.961)/LOG(10))))))</f>
        <v>1.7628262880023684</v>
      </c>
      <c r="E36" s="97"/>
      <c r="F36" s="73"/>
      <c r="G36" s="73"/>
      <c r="H36" s="98">
        <f>IF(MAX(E36:G36)&lt;0,0,MAX(E36:G36))/10</f>
        <v>0</v>
      </c>
      <c r="I36" s="72"/>
      <c r="J36" s="73"/>
      <c r="K36" s="73"/>
      <c r="L36" s="21">
        <f>IF(MAX(I36:K36)&lt;0,0,MAX(I36:K36))/10</f>
        <v>0</v>
      </c>
      <c r="M36" s="84">
        <v>20</v>
      </c>
      <c r="N36" s="70">
        <v>-23</v>
      </c>
      <c r="O36" s="70">
        <v>-23</v>
      </c>
      <c r="P36" s="21">
        <f>IF(MAX(M36:O36)&lt;0,0,MAX(M36:O36))</f>
        <v>20</v>
      </c>
      <c r="Q36" s="84">
        <v>26</v>
      </c>
      <c r="R36" s="70">
        <v>30</v>
      </c>
      <c r="S36" s="70">
        <v>33</v>
      </c>
      <c r="T36" s="20">
        <f>IF(MAX(Q36:S36)&lt;0,0,MAX(Q36:S36))</f>
        <v>33</v>
      </c>
      <c r="U36" s="24">
        <f>(P36*D36)+(T39*D36)</f>
        <v>35.256525760047367</v>
      </c>
      <c r="V36" s="83">
        <f>H36+L36+((T39+P36)*D36)</f>
        <v>35.256525760047367</v>
      </c>
      <c r="W36" s="137"/>
      <c r="X36" s="138"/>
    </row>
    <row r="37" spans="1:24" ht="15.75" hidden="1">
      <c r="A37" s="115" t="str">
        <f>'Starší žáci'!A17</f>
        <v>TATARUCH Tomáš</v>
      </c>
      <c r="B37" s="2">
        <f>'Starší žáci'!B17</f>
        <v>64.5</v>
      </c>
      <c r="C37" s="11">
        <f>'Starší žáci'!C17</f>
        <v>1998</v>
      </c>
      <c r="D37" s="3">
        <f>10^(0.784780654*((LOG((B37/173.961)/LOG(10))*(LOG((B37/173.961)/LOG(10))))))</f>
        <v>1.3986489080417643</v>
      </c>
      <c r="E37" s="65"/>
      <c r="F37" s="38"/>
      <c r="G37" s="38"/>
      <c r="H37" s="66">
        <f t="shared" ref="H37:H39" si="17">IF(MAX(E37:G37)&lt;0,0,MAX(E37:G37))/10</f>
        <v>0</v>
      </c>
      <c r="I37" s="61"/>
      <c r="J37" s="38"/>
      <c r="K37" s="38"/>
      <c r="L37" s="20">
        <f t="shared" ref="L37:L39" si="18">IF(MAX(I37:K37)&lt;0,0,MAX(I37:K37))/10</f>
        <v>0</v>
      </c>
      <c r="M37" s="30">
        <v>28</v>
      </c>
      <c r="N37" s="31">
        <v>32</v>
      </c>
      <c r="O37" s="31">
        <v>36</v>
      </c>
      <c r="P37" s="20">
        <f t="shared" ref="P37:P39" si="19">IF(MAX(M37:O37)&lt;0,0,MAX(M37:O37))</f>
        <v>36</v>
      </c>
      <c r="Q37" s="30">
        <v>47</v>
      </c>
      <c r="R37" s="31">
        <v>52</v>
      </c>
      <c r="S37" s="31">
        <v>-56</v>
      </c>
      <c r="T37" s="20">
        <f t="shared" ref="T37:T39" si="20">IF(MAX(Q37:S37)&lt;0,0,MAX(Q37:S37))</f>
        <v>52</v>
      </c>
      <c r="U37" s="29">
        <f>(P37*D37)+(T37*D37)</f>
        <v>123.08110390767527</v>
      </c>
      <c r="V37" s="3">
        <f>H37+L37+((T37+P37)*D37)</f>
        <v>123.08110390767526</v>
      </c>
      <c r="W37" s="139"/>
      <c r="X37" s="140"/>
    </row>
    <row r="38" spans="1:24" ht="15.75" hidden="1">
      <c r="A38" s="115" t="str">
        <f>'Starší žáci'!A18</f>
        <v>GORNÝ Jakub</v>
      </c>
      <c r="B38" s="2">
        <f>'Starší žáci'!B18</f>
        <v>74.599999999999994</v>
      </c>
      <c r="C38" s="11">
        <f>'Starší žáci'!C18</f>
        <v>1998</v>
      </c>
      <c r="D38" s="3">
        <f>10^(0.784780654*((LOG((B38/173.961)/LOG(10))*(LOG((B38/173.961)/LOG(10))))))</f>
        <v>1.2767694085202681</v>
      </c>
      <c r="E38" s="65"/>
      <c r="F38" s="38"/>
      <c r="G38" s="38"/>
      <c r="H38" s="66">
        <f t="shared" si="17"/>
        <v>0</v>
      </c>
      <c r="I38" s="61"/>
      <c r="J38" s="38"/>
      <c r="K38" s="38"/>
      <c r="L38" s="20">
        <f t="shared" si="18"/>
        <v>0</v>
      </c>
      <c r="M38" s="30">
        <v>69</v>
      </c>
      <c r="N38" s="31">
        <v>73</v>
      </c>
      <c r="O38" s="31">
        <v>76</v>
      </c>
      <c r="P38" s="20">
        <f t="shared" si="19"/>
        <v>76</v>
      </c>
      <c r="Q38" s="30">
        <v>90</v>
      </c>
      <c r="R38" s="31">
        <v>95</v>
      </c>
      <c r="S38" s="31">
        <v>-97</v>
      </c>
      <c r="T38" s="20">
        <f t="shared" si="20"/>
        <v>95</v>
      </c>
      <c r="U38" s="29">
        <f>(P38*D38)+(T38*D38)</f>
        <v>218.32756885696585</v>
      </c>
      <c r="V38" s="3">
        <f>H38+L38+((T38+P38)*D38)</f>
        <v>218.32756885696585</v>
      </c>
      <c r="W38" s="139"/>
      <c r="X38" s="140"/>
    </row>
    <row r="39" spans="1:24" ht="16.5" hidden="1" thickBot="1">
      <c r="A39" s="116"/>
      <c r="B39" s="99"/>
      <c r="C39" s="100"/>
      <c r="D39" s="107"/>
      <c r="E39" s="101"/>
      <c r="F39" s="102"/>
      <c r="G39" s="102"/>
      <c r="H39" s="103">
        <f t="shared" si="17"/>
        <v>0</v>
      </c>
      <c r="I39" s="104"/>
      <c r="J39" s="102"/>
      <c r="K39" s="102"/>
      <c r="L39" s="108">
        <f t="shared" si="18"/>
        <v>0</v>
      </c>
      <c r="M39" s="105"/>
      <c r="N39" s="106"/>
      <c r="O39" s="106"/>
      <c r="P39" s="108">
        <f t="shared" si="19"/>
        <v>0</v>
      </c>
      <c r="Q39" s="105"/>
      <c r="R39" s="106"/>
      <c r="S39" s="106"/>
      <c r="T39" s="20">
        <f t="shared" si="20"/>
        <v>0</v>
      </c>
      <c r="U39" s="29">
        <f>(P39*D39)+(T39*D39)</f>
        <v>0</v>
      </c>
      <c r="V39" s="3">
        <f>H39+L39+((T39+P39)*D39)</f>
        <v>0</v>
      </c>
      <c r="W39" s="141"/>
      <c r="X39" s="142"/>
    </row>
    <row r="40" spans="1:24" ht="16.5" thickBot="1">
      <c r="A40" s="146" t="s">
        <v>61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2"/>
      <c r="W40" s="110"/>
      <c r="X40" s="111"/>
    </row>
    <row r="41" spans="1:24" ht="15.75">
      <c r="A41" s="114" t="str">
        <f>'Starší žáci'!A21</f>
        <v>MADLÉ Matěj</v>
      </c>
      <c r="B41" s="81">
        <f>'Starší žáci'!B21</f>
        <v>45.3</v>
      </c>
      <c r="C41" s="82">
        <f>'Starší žáci'!C21</f>
        <v>2001</v>
      </c>
      <c r="D41" s="83">
        <f>10^(0.784780654*((LOG((B41/173.961)/LOG(10))*(LOG((B41/173.961)/LOG(10))))))</f>
        <v>1.8534396640100321</v>
      </c>
      <c r="E41" s="97">
        <v>530</v>
      </c>
      <c r="F41" s="73">
        <v>530</v>
      </c>
      <c r="G41" s="73">
        <v>0</v>
      </c>
      <c r="H41" s="98">
        <f>IF(MAX(E41:G41)&lt;0,0,MAX(E41:G41))/10</f>
        <v>53</v>
      </c>
      <c r="I41" s="72">
        <v>460</v>
      </c>
      <c r="J41" s="73">
        <v>520</v>
      </c>
      <c r="K41" s="73">
        <v>0</v>
      </c>
      <c r="L41" s="21">
        <f>IF(MAX(I41:K41)&lt;0,0,MAX(I41:K41))/10</f>
        <v>52</v>
      </c>
      <c r="M41" s="84">
        <v>18</v>
      </c>
      <c r="N41" s="70">
        <v>20</v>
      </c>
      <c r="O41" s="70">
        <v>-22</v>
      </c>
      <c r="P41" s="21">
        <f>IF(MAX(M41:O41)&lt;0,0,MAX(M41:O41))</f>
        <v>20</v>
      </c>
      <c r="Q41" s="84">
        <v>22</v>
      </c>
      <c r="R41" s="70">
        <v>24</v>
      </c>
      <c r="S41" s="70">
        <v>-26</v>
      </c>
      <c r="T41" s="21">
        <f>IF(MAX(Q41:S41)&lt;0,0,MAX(Q41:S41))</f>
        <v>24</v>
      </c>
      <c r="U41" s="24">
        <f>(P41*D41)+(T41*D41)</f>
        <v>81.551345216441405</v>
      </c>
      <c r="V41" s="83">
        <f>H41+L41+((T41+P41)*D41)</f>
        <v>186.5513452164414</v>
      </c>
      <c r="W41" s="137"/>
      <c r="X41" s="138"/>
    </row>
    <row r="42" spans="1:24" ht="15.75">
      <c r="A42" s="115" t="str">
        <f>'Starší žáci'!A22</f>
        <v>HRTÁNEK Miroslav</v>
      </c>
      <c r="B42" s="2">
        <f>'Starší žáci'!B22</f>
        <v>56.2</v>
      </c>
      <c r="C42" s="11">
        <f>'Starší žáci'!C22</f>
        <v>2000</v>
      </c>
      <c r="D42" s="3">
        <f>10^(0.784780654*((LOG((B42/173.961)/LOG(10))*(LOG((B42/173.961)/LOG(10))))))</f>
        <v>1.545171106932137</v>
      </c>
      <c r="E42" s="65">
        <v>380</v>
      </c>
      <c r="F42" s="38">
        <v>380</v>
      </c>
      <c r="G42" s="38">
        <v>380</v>
      </c>
      <c r="H42" s="66">
        <f t="shared" ref="H42:H44" si="21">IF(MAX(E42:G42)&lt;0,0,MAX(E42:G42))/10</f>
        <v>38</v>
      </c>
      <c r="I42" s="61">
        <v>410</v>
      </c>
      <c r="J42" s="38">
        <v>410</v>
      </c>
      <c r="K42" s="38">
        <v>400</v>
      </c>
      <c r="L42" s="20">
        <f t="shared" ref="L42:L44" si="22">IF(MAX(I42:K42)&lt;0,0,MAX(I42:K42))/10</f>
        <v>41</v>
      </c>
      <c r="M42" s="30">
        <v>17</v>
      </c>
      <c r="N42" s="31">
        <v>20</v>
      </c>
      <c r="O42" s="31">
        <v>22</v>
      </c>
      <c r="P42" s="20">
        <f t="shared" ref="P42:P44" si="23">IF(MAX(M42:O42)&lt;0,0,MAX(M42:O42))</f>
        <v>22</v>
      </c>
      <c r="Q42" s="30">
        <v>22</v>
      </c>
      <c r="R42" s="31">
        <v>24</v>
      </c>
      <c r="S42" s="31">
        <v>25</v>
      </c>
      <c r="T42" s="20">
        <f t="shared" ref="T42:T44" si="24">IF(MAX(Q42:S42)&lt;0,0,MAX(Q42:S42))</f>
        <v>25</v>
      </c>
      <c r="U42" s="29">
        <f>(P42*D42)+(T42*D42)</f>
        <v>72.623042025810435</v>
      </c>
      <c r="V42" s="3">
        <f>H42+L42+((T42+P42)*D42)</f>
        <v>151.62304202581043</v>
      </c>
      <c r="W42" s="139"/>
      <c r="X42" s="140"/>
    </row>
    <row r="43" spans="1:24" ht="15.75" hidden="1">
      <c r="A43" s="115" t="str">
        <f>'Starší žáci'!A23</f>
        <v>KROŠČEN Dominik</v>
      </c>
      <c r="B43" s="2">
        <f>'Starší žáci'!B23</f>
        <v>58.8</v>
      </c>
      <c r="C43" s="11">
        <f>'Starší žáci'!C23</f>
        <v>1999</v>
      </c>
      <c r="D43" s="3">
        <f>10^(0.784780654*((LOG((B43/173.961)/LOG(10))*(LOG((B43/173.961)/LOG(10))))))</f>
        <v>1.4933157852483059</v>
      </c>
      <c r="E43" s="65"/>
      <c r="F43" s="38"/>
      <c r="G43" s="38"/>
      <c r="H43" s="66">
        <f t="shared" si="21"/>
        <v>0</v>
      </c>
      <c r="I43" s="61"/>
      <c r="J43" s="38"/>
      <c r="K43" s="38"/>
      <c r="L43" s="20">
        <f t="shared" si="22"/>
        <v>0</v>
      </c>
      <c r="M43" s="30">
        <v>43</v>
      </c>
      <c r="N43" s="31">
        <v>47</v>
      </c>
      <c r="O43" s="31">
        <v>-50</v>
      </c>
      <c r="P43" s="20">
        <f t="shared" si="23"/>
        <v>47</v>
      </c>
      <c r="Q43" s="30">
        <v>53</v>
      </c>
      <c r="R43" s="31">
        <v>57</v>
      </c>
      <c r="S43" s="31">
        <v>60</v>
      </c>
      <c r="T43" s="20">
        <f t="shared" si="24"/>
        <v>60</v>
      </c>
      <c r="U43" s="29">
        <f>(P43*D43)+(T43*D43)</f>
        <v>159.78478902156871</v>
      </c>
      <c r="V43" s="3">
        <f>H43+L43+((T43+P43)*D43)</f>
        <v>159.78478902156874</v>
      </c>
      <c r="W43" s="139"/>
      <c r="X43" s="140"/>
    </row>
    <row r="44" spans="1:24" ht="16.5" hidden="1" thickBot="1">
      <c r="A44" s="116" t="str">
        <f>'Starší žáci'!A24</f>
        <v>TCHURZ Ondřej</v>
      </c>
      <c r="B44" s="99">
        <f>'Starší žáci'!B24</f>
        <v>57.9</v>
      </c>
      <c r="C44" s="100">
        <f>'Starší žáci'!C24</f>
        <v>2000</v>
      </c>
      <c r="D44" s="107">
        <f>10^(0.784780654*((LOG((B44/173.961)/LOG(10))*(LOG((B44/173.961)/LOG(10))))))</f>
        <v>1.5105663479858829</v>
      </c>
      <c r="E44" s="101"/>
      <c r="F44" s="102"/>
      <c r="G44" s="102"/>
      <c r="H44" s="103">
        <f t="shared" si="21"/>
        <v>0</v>
      </c>
      <c r="I44" s="104"/>
      <c r="J44" s="102"/>
      <c r="K44" s="102"/>
      <c r="L44" s="108">
        <f t="shared" si="22"/>
        <v>0</v>
      </c>
      <c r="M44" s="105">
        <v>45</v>
      </c>
      <c r="N44" s="106">
        <v>48</v>
      </c>
      <c r="O44" s="106">
        <v>-50</v>
      </c>
      <c r="P44" s="108">
        <f t="shared" si="23"/>
        <v>48</v>
      </c>
      <c r="Q44" s="105">
        <v>56</v>
      </c>
      <c r="R44" s="106">
        <v>59</v>
      </c>
      <c r="S44" s="106">
        <v>-60</v>
      </c>
      <c r="T44" s="108">
        <f t="shared" si="24"/>
        <v>59</v>
      </c>
      <c r="U44" s="173">
        <f>(P44*D44)+(T44*D44)</f>
        <v>161.63059923448947</v>
      </c>
      <c r="V44" s="174">
        <f>H44+L44+((T44+P44)*D44)</f>
        <v>161.63059923448947</v>
      </c>
      <c r="W44" s="141"/>
      <c r="X44" s="142"/>
    </row>
    <row r="46" spans="1:24">
      <c r="A46" s="74" t="s">
        <v>63</v>
      </c>
    </row>
  </sheetData>
  <mergeCells count="26">
    <mergeCell ref="A15:V15"/>
    <mergeCell ref="A40:V40"/>
    <mergeCell ref="W41:X44"/>
    <mergeCell ref="A25:V25"/>
    <mergeCell ref="A35:V35"/>
    <mergeCell ref="W36:X39"/>
    <mergeCell ref="W16:X19"/>
    <mergeCell ref="W21:X24"/>
    <mergeCell ref="A20:V20"/>
    <mergeCell ref="W26:X29"/>
    <mergeCell ref="A30:V30"/>
    <mergeCell ref="W31:X33"/>
    <mergeCell ref="W34:X34"/>
    <mergeCell ref="A1:X1"/>
    <mergeCell ref="A2:X2"/>
    <mergeCell ref="A3:D3"/>
    <mergeCell ref="U3:X3"/>
    <mergeCell ref="W14:X14"/>
    <mergeCell ref="W6:X9"/>
    <mergeCell ref="W11:X13"/>
    <mergeCell ref="A10:V10"/>
    <mergeCell ref="A5:V5"/>
    <mergeCell ref="E3:H3"/>
    <mergeCell ref="I3:L3"/>
    <mergeCell ref="M3:P3"/>
    <mergeCell ref="Q3:T3"/>
  </mergeCells>
  <phoneticPr fontId="5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X28"/>
  <sheetViews>
    <sheetView topLeftCell="A4" zoomScale="110" zoomScaleNormal="110" workbookViewId="0">
      <selection activeCell="Q26" sqref="Q26"/>
    </sheetView>
  </sheetViews>
  <sheetFormatPr defaultRowHeight="12.75"/>
  <cols>
    <col min="1" max="1" width="26.5703125" customWidth="1"/>
    <col min="2" max="2" width="7.140625" customWidth="1"/>
    <col min="3" max="3" width="6.5703125" customWidth="1"/>
    <col min="4" max="4" width="8.28515625" customWidth="1"/>
    <col min="5" max="5" width="6.140625" customWidth="1"/>
    <col min="6" max="7" width="5.28515625" customWidth="1"/>
    <col min="8" max="8" width="5.5703125" customWidth="1"/>
    <col min="9" max="11" width="5.28515625" customWidth="1"/>
    <col min="12" max="12" width="5.5703125" customWidth="1"/>
    <col min="13" max="13" width="9" customWidth="1"/>
    <col min="14" max="14" width="11.28515625" customWidth="1"/>
    <col min="15" max="15" width="10.5703125" customWidth="1"/>
    <col min="16" max="16" width="5.7109375" customWidth="1"/>
    <col min="17" max="17" width="9.5703125" customWidth="1"/>
    <col min="18" max="18" width="9.42578125" customWidth="1"/>
    <col min="19" max="19" width="4.140625" customWidth="1"/>
  </cols>
  <sheetData>
    <row r="1" spans="1:22" ht="25.5">
      <c r="A1" s="165" t="s">
        <v>23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22" ht="23.25" thickBot="1">
      <c r="A2" s="167" t="s">
        <v>24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94"/>
      <c r="S2" s="95"/>
      <c r="T2" s="58"/>
      <c r="U2" s="58"/>
    </row>
    <row r="3" spans="1:22" ht="17.25" thickTop="1" thickBot="1">
      <c r="A3" s="169"/>
      <c r="B3" s="149"/>
      <c r="C3" s="149"/>
      <c r="D3" s="150"/>
      <c r="E3" s="170" t="s">
        <v>0</v>
      </c>
      <c r="F3" s="149"/>
      <c r="G3" s="171"/>
      <c r="H3" s="172"/>
      <c r="I3" s="170" t="s">
        <v>16</v>
      </c>
      <c r="J3" s="149"/>
      <c r="K3" s="149"/>
      <c r="L3" s="150"/>
      <c r="M3" s="153"/>
      <c r="N3" s="154"/>
      <c r="O3" s="154"/>
      <c r="P3" s="155"/>
    </row>
    <row r="4" spans="1:22" ht="16.5" thickBot="1">
      <c r="A4" s="48" t="s">
        <v>7</v>
      </c>
      <c r="B4" s="49" t="s">
        <v>1</v>
      </c>
      <c r="C4" s="49" t="s">
        <v>10</v>
      </c>
      <c r="D4" s="49" t="s">
        <v>2</v>
      </c>
      <c r="E4" s="50" t="s">
        <v>3</v>
      </c>
      <c r="F4" s="51" t="s">
        <v>4</v>
      </c>
      <c r="G4" s="51" t="s">
        <v>5</v>
      </c>
      <c r="H4" s="52" t="s">
        <v>0</v>
      </c>
      <c r="I4" s="53" t="s">
        <v>3</v>
      </c>
      <c r="J4" s="54" t="s">
        <v>4</v>
      </c>
      <c r="K4" s="54" t="s">
        <v>5</v>
      </c>
      <c r="L4" s="52" t="s">
        <v>12</v>
      </c>
      <c r="M4" s="59" t="s">
        <v>13</v>
      </c>
      <c r="N4" s="60" t="s">
        <v>6</v>
      </c>
      <c r="O4" s="56" t="s">
        <v>8</v>
      </c>
      <c r="P4" s="57" t="s">
        <v>11</v>
      </c>
    </row>
    <row r="5" spans="1:22" ht="17.25" thickTop="1" thickBot="1">
      <c r="A5" s="162" t="s">
        <v>25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O5" s="18">
        <f>SUM(N6:N9)-MIN(N6:N9)</f>
        <v>551.93064087464563</v>
      </c>
      <c r="P5" s="17">
        <f>RANK(O5,O5:O20,0)</f>
        <v>1</v>
      </c>
      <c r="R5" s="74"/>
      <c r="U5" s="117"/>
      <c r="V5" s="118"/>
    </row>
    <row r="6" spans="1:22" ht="15.75">
      <c r="A6" s="8" t="s">
        <v>46</v>
      </c>
      <c r="B6" s="2">
        <v>47.7</v>
      </c>
      <c r="C6" s="11">
        <v>1998</v>
      </c>
      <c r="D6" s="3">
        <f>10^(0.784780654*((LOG((B6/173.961)/LOG(10))*(LOG((B6/173.961)/LOG(10))))))</f>
        <v>1.7693331711340408</v>
      </c>
      <c r="E6" s="30">
        <f>'Mladší žáci'!M26</f>
        <v>32</v>
      </c>
      <c r="F6" s="31">
        <f>'Mladší žáci'!N26</f>
        <v>35</v>
      </c>
      <c r="G6" s="70">
        <f>'Mladší žáci'!O26</f>
        <v>37</v>
      </c>
      <c r="H6" s="21">
        <f>IF(MAX(E6:G6)&lt;0,0,MAX(E6:G6))</f>
        <v>37</v>
      </c>
      <c r="I6" s="120">
        <f>'Mladší žáci'!Q26</f>
        <v>-43</v>
      </c>
      <c r="J6" s="73">
        <f>'Mladší žáci'!R26</f>
        <v>43</v>
      </c>
      <c r="K6" s="73">
        <f>'Mladší žáci'!S26</f>
        <v>-46</v>
      </c>
      <c r="L6" s="21">
        <f>IF(MAX(I6:K6)&lt;0,0,MAX(I6:K6))</f>
        <v>43</v>
      </c>
      <c r="M6" s="47">
        <f>H6+L6</f>
        <v>80</v>
      </c>
      <c r="N6" s="43">
        <f>M6*D6</f>
        <v>141.54665369072325</v>
      </c>
      <c r="O6" s="137"/>
      <c r="P6" s="144"/>
      <c r="R6" s="74"/>
    </row>
    <row r="7" spans="1:22" ht="15.75">
      <c r="A7" s="8" t="s">
        <v>47</v>
      </c>
      <c r="B7" s="2">
        <v>65.099999999999994</v>
      </c>
      <c r="C7" s="11">
        <v>1999</v>
      </c>
      <c r="D7" s="3">
        <f>10^(0.784780654*((LOG((B7/173.961)/LOG(10))*(LOG((B7/173.961)/LOG(10))))))</f>
        <v>1.3899582846403125</v>
      </c>
      <c r="E7" s="30">
        <f>'Mladší žáci'!M27</f>
        <v>-40</v>
      </c>
      <c r="F7" s="31">
        <f>'Mladší žáci'!N27</f>
        <v>40</v>
      </c>
      <c r="G7" s="33">
        <f>'Mladší žáci'!O27</f>
        <v>-45</v>
      </c>
      <c r="H7" s="20">
        <f>IF(MAX(E7:G7)&lt;0,0,MAX(E7:G7))</f>
        <v>40</v>
      </c>
      <c r="I7" s="119">
        <f>'Mladší žáci'!Q27</f>
        <v>50</v>
      </c>
      <c r="J7" s="38">
        <f>'Mladší žáci'!R27</f>
        <v>53</v>
      </c>
      <c r="K7" s="38">
        <f>'Mladší žáci'!S27</f>
        <v>55</v>
      </c>
      <c r="L7" s="20">
        <f>IF(MAX(I7:K7)&lt;0,0,MAX(I7:K7))</f>
        <v>55</v>
      </c>
      <c r="M7" s="45">
        <f>H7+L7</f>
        <v>95</v>
      </c>
      <c r="N7" s="43">
        <f>M7*D7</f>
        <v>132.04603704082967</v>
      </c>
      <c r="O7" s="139"/>
      <c r="P7" s="145"/>
      <c r="R7" s="74"/>
    </row>
    <row r="8" spans="1:22" ht="15.75">
      <c r="A8" s="6" t="s">
        <v>48</v>
      </c>
      <c r="B8" s="1">
        <v>30.5</v>
      </c>
      <c r="C8" s="9">
        <v>2001</v>
      </c>
      <c r="D8" s="3">
        <f>10^(0.784780654*((LOG((B8/173.961)/LOG(10))*(LOG((B8/173.961)/LOG(10))))))</f>
        <v>2.8100292597900873</v>
      </c>
      <c r="E8" s="32">
        <f>'Mladší žáci'!M28</f>
        <v>28</v>
      </c>
      <c r="F8" s="33">
        <f>'Mladší žáci'!N28</f>
        <v>-31</v>
      </c>
      <c r="G8" s="33">
        <f>'Mladší žáci'!O28</f>
        <v>-31</v>
      </c>
      <c r="H8" s="19">
        <f>IF(MAX(E8:G8)&lt;0,0,MAX(E8:G8))</f>
        <v>28</v>
      </c>
      <c r="I8" s="119">
        <f>'Mladší žáci'!Q28</f>
        <v>32</v>
      </c>
      <c r="J8" s="38">
        <f>'Mladší žáci'!R28</f>
        <v>35</v>
      </c>
      <c r="K8" s="38">
        <f>'Mladší žáci'!S28</f>
        <v>38</v>
      </c>
      <c r="L8" s="19">
        <f t="shared" ref="L8:L14" si="0">IF(MAX(I8:K8)&lt;0,0,MAX(I8:K8))</f>
        <v>38</v>
      </c>
      <c r="M8" s="45">
        <f t="shared" ref="M8:M14" si="1">H8+L8</f>
        <v>66</v>
      </c>
      <c r="N8" s="43">
        <f>M8*D8</f>
        <v>185.46193114614576</v>
      </c>
      <c r="O8" s="139"/>
      <c r="P8" s="145"/>
    </row>
    <row r="9" spans="1:22" ht="16.5" thickBot="1">
      <c r="A9" s="6" t="s">
        <v>49</v>
      </c>
      <c r="B9" s="1">
        <v>42</v>
      </c>
      <c r="C9" s="9">
        <v>1999</v>
      </c>
      <c r="D9" s="3">
        <f>10^(0.784780654*((LOG((B9/173.961)/LOG(10))*(LOG((B9/173.961)/LOG(10))))))</f>
        <v>1.9904606729006782</v>
      </c>
      <c r="E9" s="32">
        <f>'Mladší žáci'!M29</f>
        <v>47</v>
      </c>
      <c r="F9" s="33">
        <f>'Mladší žáci'!N29</f>
        <v>51</v>
      </c>
      <c r="G9" s="33">
        <f>'Mladší žáci'!O29</f>
        <v>-53</v>
      </c>
      <c r="H9" s="19">
        <f>IF(MAX(E9:G9)&lt;0,0,MAX(E9:G9))</f>
        <v>51</v>
      </c>
      <c r="I9" s="121">
        <f>'Mladší žáci'!Q29</f>
        <v>58</v>
      </c>
      <c r="J9" s="42">
        <f>'Mladší žáci'!R29</f>
        <v>62</v>
      </c>
      <c r="K9" s="42" t="str">
        <f>'Mladší žáci'!S29</f>
        <v>-</v>
      </c>
      <c r="L9" s="19">
        <f t="shared" si="0"/>
        <v>62</v>
      </c>
      <c r="M9" s="45">
        <f t="shared" si="1"/>
        <v>113</v>
      </c>
      <c r="N9" s="69">
        <f>M9*D9</f>
        <v>224.92205603777663</v>
      </c>
      <c r="O9" s="163"/>
      <c r="P9" s="164"/>
    </row>
    <row r="10" spans="1:22" ht="17.25" hidden="1" thickTop="1" thickBot="1">
      <c r="A10" s="162" t="s">
        <v>21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50"/>
      <c r="O10" s="26">
        <f>SUM(N11:N14)-MIN(N11:N14)</f>
        <v>0</v>
      </c>
      <c r="P10" s="17">
        <f>RANK(O10,O5:O20,0)</f>
        <v>4</v>
      </c>
    </row>
    <row r="11" spans="1:22" ht="15.75" hidden="1">
      <c r="A11" s="8"/>
      <c r="B11" s="2">
        <v>48</v>
      </c>
      <c r="C11" s="11"/>
      <c r="D11" s="3">
        <f>10^(0.784780654*((LOG((B11/173.961)/LOG(10))*(LOG((B11/173.961)/LOG(10))))))</f>
        <v>1.7595998107840995</v>
      </c>
      <c r="E11" s="30"/>
      <c r="F11" s="31"/>
      <c r="G11" s="31"/>
      <c r="H11" s="19">
        <f>IF(MAX(E11:G11)&lt;0,0,MAX(E11:G11))</f>
        <v>0</v>
      </c>
      <c r="I11" s="61"/>
      <c r="J11" s="38"/>
      <c r="K11" s="38"/>
      <c r="L11" s="19">
        <f t="shared" si="0"/>
        <v>0</v>
      </c>
      <c r="M11" s="44">
        <f t="shared" si="1"/>
        <v>0</v>
      </c>
      <c r="N11" s="24">
        <f>M11*D11</f>
        <v>0</v>
      </c>
      <c r="O11" s="143"/>
      <c r="P11" s="144"/>
    </row>
    <row r="12" spans="1:22" ht="15.75" hidden="1">
      <c r="A12" s="6"/>
      <c r="B12" s="1">
        <v>48</v>
      </c>
      <c r="C12" s="9"/>
      <c r="D12" s="3">
        <f>10^(0.784780654*((LOG((B12/173.961)/LOG(10))*(LOG((B12/173.961)/LOG(10))))))</f>
        <v>1.7595998107840995</v>
      </c>
      <c r="E12" s="30"/>
      <c r="F12" s="31"/>
      <c r="G12" s="31"/>
      <c r="H12" s="19">
        <f>IF(MAX(E12:G12)&lt;0,0,MAX(E12:G12))</f>
        <v>0</v>
      </c>
      <c r="I12" s="61"/>
      <c r="J12" s="38"/>
      <c r="K12" s="38"/>
      <c r="L12" s="19">
        <f>IF(MAX(I12:K12)&lt;0,0,MAX(I12:K12))</f>
        <v>0</v>
      </c>
      <c r="M12" s="44">
        <f>H12+L12</f>
        <v>0</v>
      </c>
      <c r="N12" s="29">
        <f>M12*D12</f>
        <v>0</v>
      </c>
      <c r="O12" s="139"/>
      <c r="P12" s="145"/>
    </row>
    <row r="13" spans="1:22" ht="15.75" hidden="1">
      <c r="A13" s="6"/>
      <c r="B13" s="1">
        <v>48</v>
      </c>
      <c r="C13" s="9"/>
      <c r="D13" s="3">
        <f>10^(0.784780654*((LOG((B13/173.961)/LOG(10))*(LOG((B13/173.961)/LOG(10))))))</f>
        <v>1.7595998107840995</v>
      </c>
      <c r="E13" s="32"/>
      <c r="F13" s="33"/>
      <c r="G13" s="33"/>
      <c r="H13" s="19">
        <f>IF(MAX(E13:G13)&lt;0,0,MAX(E13:G13))</f>
        <v>0</v>
      </c>
      <c r="I13" s="62"/>
      <c r="J13" s="40"/>
      <c r="K13" s="40"/>
      <c r="L13" s="19">
        <f t="shared" si="0"/>
        <v>0</v>
      </c>
      <c r="M13" s="45">
        <f t="shared" si="1"/>
        <v>0</v>
      </c>
      <c r="N13" s="27">
        <f>M13*D13</f>
        <v>0</v>
      </c>
      <c r="O13" s="139"/>
      <c r="P13" s="145"/>
    </row>
    <row r="14" spans="1:22" ht="16.5" hidden="1" thickBot="1">
      <c r="A14" s="7"/>
      <c r="B14" s="4">
        <v>48</v>
      </c>
      <c r="C14" s="10"/>
      <c r="D14" s="5">
        <f>10^(0.784780654*((LOG((B14/173.961)/LOG(10))*(LOG((B14/173.961)/LOG(10))))))</f>
        <v>1.7595998107840995</v>
      </c>
      <c r="E14" s="36"/>
      <c r="F14" s="37"/>
      <c r="G14" s="37"/>
      <c r="H14" s="22">
        <f>IF(MAX(E14:G14)&lt;0,0,MAX(E14:G14))</f>
        <v>0</v>
      </c>
      <c r="I14" s="63"/>
      <c r="J14" s="39"/>
      <c r="K14" s="39"/>
      <c r="L14" s="22">
        <f t="shared" si="0"/>
        <v>0</v>
      </c>
      <c r="M14" s="46">
        <f t="shared" si="1"/>
        <v>0</v>
      </c>
      <c r="N14" s="28">
        <f>M14*D14</f>
        <v>0</v>
      </c>
      <c r="O14" s="163"/>
      <c r="P14" s="164"/>
      <c r="T14" s="74" t="s">
        <v>17</v>
      </c>
    </row>
    <row r="15" spans="1:22" ht="17.25" thickTop="1" thickBot="1">
      <c r="A15" s="162" t="s">
        <v>26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50"/>
      <c r="O15" s="26">
        <f>SUM(N16:N19)-MIN(N16:N19)</f>
        <v>434.83846602876662</v>
      </c>
      <c r="P15" s="17">
        <f>RANK(O15,O5:O20,0)</f>
        <v>2</v>
      </c>
      <c r="Q15" s="13"/>
      <c r="R15" s="25"/>
      <c r="S15" s="12"/>
    </row>
    <row r="16" spans="1:22" ht="15.75">
      <c r="A16" s="8" t="s">
        <v>50</v>
      </c>
      <c r="B16" s="2">
        <v>47.9</v>
      </c>
      <c r="C16" s="11">
        <v>1998</v>
      </c>
      <c r="D16" s="3">
        <f t="shared" ref="D16:D24" si="2">10^(0.784780654*((LOG((B16/173.961)/LOG(10))*(LOG((B16/173.961)/LOG(10))))))</f>
        <v>1.7628262880023684</v>
      </c>
      <c r="E16" s="30">
        <f>'Mladší žáci'!M36</f>
        <v>20</v>
      </c>
      <c r="F16" s="31">
        <f>'Mladší žáci'!N36</f>
        <v>-23</v>
      </c>
      <c r="G16" s="31">
        <f>'Mladší žáci'!O36</f>
        <v>-23</v>
      </c>
      <c r="H16" s="19">
        <f t="shared" ref="H16:H24" si="3">IF(MAX(E16:G16)&lt;0,0,MAX(E16:G16))</f>
        <v>20</v>
      </c>
      <c r="I16" s="119">
        <f>'Mladší žáci'!Q36</f>
        <v>26</v>
      </c>
      <c r="J16" s="38">
        <f>'Mladší žáci'!R36</f>
        <v>30</v>
      </c>
      <c r="K16" s="38">
        <f>'Mladší žáci'!S36</f>
        <v>33</v>
      </c>
      <c r="L16" s="19">
        <f t="shared" ref="L16:L24" si="4">IF(MAX(I16:K16)&lt;0,0,MAX(I16:K16))</f>
        <v>33</v>
      </c>
      <c r="M16" s="44">
        <f t="shared" ref="M16:M24" si="5">H16+L16</f>
        <v>53</v>
      </c>
      <c r="N16" s="24">
        <f t="shared" ref="N16:N24" si="6">M16*D16</f>
        <v>93.429793264125522</v>
      </c>
      <c r="O16" s="143"/>
      <c r="P16" s="144"/>
      <c r="R16" s="13"/>
      <c r="S16" s="12"/>
    </row>
    <row r="17" spans="1:24" ht="15.75">
      <c r="A17" s="6" t="s">
        <v>51</v>
      </c>
      <c r="B17" s="1">
        <v>64.5</v>
      </c>
      <c r="C17" s="9">
        <v>1998</v>
      </c>
      <c r="D17" s="3">
        <f t="shared" si="2"/>
        <v>1.3986489080417643</v>
      </c>
      <c r="E17" s="30">
        <f>'Mladší žáci'!M37</f>
        <v>28</v>
      </c>
      <c r="F17" s="31">
        <f>'Mladší žáci'!N37</f>
        <v>32</v>
      </c>
      <c r="G17" s="31">
        <f>'Mladší žáci'!O37</f>
        <v>36</v>
      </c>
      <c r="H17" s="19">
        <f t="shared" si="3"/>
        <v>36</v>
      </c>
      <c r="I17" s="119">
        <f>'Mladší žáci'!Q37</f>
        <v>47</v>
      </c>
      <c r="J17" s="38">
        <f>'Mladší žáci'!R37</f>
        <v>52</v>
      </c>
      <c r="K17" s="38">
        <f>'Mladší žáci'!S37</f>
        <v>-56</v>
      </c>
      <c r="L17" s="19">
        <f t="shared" si="4"/>
        <v>52</v>
      </c>
      <c r="M17" s="44">
        <f t="shared" si="5"/>
        <v>88</v>
      </c>
      <c r="N17" s="29">
        <f t="shared" si="6"/>
        <v>123.08110390767526</v>
      </c>
      <c r="O17" s="139"/>
      <c r="P17" s="145"/>
    </row>
    <row r="18" spans="1:24" ht="15.75">
      <c r="A18" s="6" t="s">
        <v>52</v>
      </c>
      <c r="B18" s="1">
        <v>74.599999999999994</v>
      </c>
      <c r="C18" s="9">
        <v>1998</v>
      </c>
      <c r="D18" s="3">
        <f t="shared" si="2"/>
        <v>1.2767694085202681</v>
      </c>
      <c r="E18" s="32">
        <f>'Mladší žáci'!M38</f>
        <v>69</v>
      </c>
      <c r="F18" s="33">
        <f>'Mladší žáci'!N38</f>
        <v>73</v>
      </c>
      <c r="G18" s="33">
        <f>'Mladší žáci'!O38</f>
        <v>76</v>
      </c>
      <c r="H18" s="19">
        <f t="shared" si="3"/>
        <v>76</v>
      </c>
      <c r="I18" s="122">
        <f>'Mladší žáci'!Q38</f>
        <v>90</v>
      </c>
      <c r="J18" s="40">
        <f>'Mladší žáci'!R38</f>
        <v>95</v>
      </c>
      <c r="K18" s="40">
        <f>'Mladší žáci'!S38</f>
        <v>-97</v>
      </c>
      <c r="L18" s="19">
        <f t="shared" si="4"/>
        <v>95</v>
      </c>
      <c r="M18" s="45">
        <f t="shared" si="5"/>
        <v>171</v>
      </c>
      <c r="N18" s="27">
        <f t="shared" si="6"/>
        <v>218.32756885696585</v>
      </c>
      <c r="O18" s="139"/>
      <c r="P18" s="145"/>
      <c r="R18" s="93"/>
    </row>
    <row r="19" spans="1:24" ht="16.5" thickBot="1">
      <c r="A19" s="7"/>
      <c r="B19" s="4"/>
      <c r="C19" s="10"/>
      <c r="D19" s="5"/>
      <c r="E19" s="36"/>
      <c r="F19" s="37"/>
      <c r="G19" s="37"/>
      <c r="H19" s="22">
        <f t="shared" si="3"/>
        <v>0</v>
      </c>
      <c r="I19" s="63"/>
      <c r="J19" s="39"/>
      <c r="K19" s="39"/>
      <c r="L19" s="22">
        <f t="shared" si="4"/>
        <v>0</v>
      </c>
      <c r="M19" s="46">
        <f t="shared" si="5"/>
        <v>0</v>
      </c>
      <c r="N19" s="28">
        <f t="shared" si="6"/>
        <v>0</v>
      </c>
      <c r="O19" s="163"/>
      <c r="P19" s="164"/>
    </row>
    <row r="20" spans="1:24" ht="17.25" thickTop="1" thickBot="1">
      <c r="A20" s="162" t="s">
        <v>27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26">
        <f>SUM(N21:N24)-MIN(N21:N24)</f>
        <v>402.96673347249964</v>
      </c>
      <c r="P20" s="17">
        <f>RANK(O20,O5:O20,0)</f>
        <v>3</v>
      </c>
    </row>
    <row r="21" spans="1:24" ht="16.5" thickTop="1">
      <c r="A21" s="80" t="s">
        <v>53</v>
      </c>
      <c r="B21" s="81">
        <v>45.3</v>
      </c>
      <c r="C21" s="82">
        <v>2001</v>
      </c>
      <c r="D21" s="83">
        <f t="shared" si="2"/>
        <v>1.8534396640100321</v>
      </c>
      <c r="E21" s="84">
        <f>'Mladší žáci'!M41</f>
        <v>18</v>
      </c>
      <c r="F21" s="70">
        <f>'Mladší žáci'!N41</f>
        <v>20</v>
      </c>
      <c r="G21" s="70">
        <f>'Mladší žáci'!O41</f>
        <v>-22</v>
      </c>
      <c r="H21" s="21">
        <f t="shared" si="3"/>
        <v>20</v>
      </c>
      <c r="I21" s="120">
        <f>'Mladší žáci'!Q41</f>
        <v>22</v>
      </c>
      <c r="J21" s="73">
        <f>'Mladší žáci'!R41</f>
        <v>24</v>
      </c>
      <c r="K21" s="73">
        <f>'Mladší žáci'!S41</f>
        <v>-26</v>
      </c>
      <c r="L21" s="21">
        <f t="shared" si="4"/>
        <v>24</v>
      </c>
      <c r="M21" s="47">
        <f t="shared" si="5"/>
        <v>44</v>
      </c>
      <c r="N21" s="24">
        <f t="shared" si="6"/>
        <v>81.551345216441419</v>
      </c>
      <c r="O21" s="156"/>
      <c r="P21" s="157"/>
    </row>
    <row r="22" spans="1:24" ht="15.75">
      <c r="A22" s="6" t="s">
        <v>54</v>
      </c>
      <c r="B22" s="1">
        <v>56.2</v>
      </c>
      <c r="C22" s="9">
        <v>2000</v>
      </c>
      <c r="D22" s="85">
        <f t="shared" si="2"/>
        <v>1.545171106932137</v>
      </c>
      <c r="E22" s="32">
        <f>'Mladší žáci'!M42</f>
        <v>17</v>
      </c>
      <c r="F22" s="33">
        <f>'Mladší žáci'!N42</f>
        <v>20</v>
      </c>
      <c r="G22" s="33">
        <f>'Mladší žáci'!O42</f>
        <v>22</v>
      </c>
      <c r="H22" s="20">
        <f t="shared" si="3"/>
        <v>22</v>
      </c>
      <c r="I22" s="119">
        <f>'Mladší žáci'!Q42</f>
        <v>22</v>
      </c>
      <c r="J22" s="38">
        <f>'Mladší žáci'!R42</f>
        <v>24</v>
      </c>
      <c r="K22" s="38">
        <f>'Mladší žáci'!S42</f>
        <v>25</v>
      </c>
      <c r="L22" s="20">
        <f t="shared" si="4"/>
        <v>25</v>
      </c>
      <c r="M22" s="45">
        <f t="shared" si="5"/>
        <v>47</v>
      </c>
      <c r="N22" s="27">
        <f t="shared" si="6"/>
        <v>72.623042025810435</v>
      </c>
      <c r="O22" s="158"/>
      <c r="P22" s="159"/>
    </row>
    <row r="23" spans="1:24" ht="15.75">
      <c r="A23" s="6" t="s">
        <v>55</v>
      </c>
      <c r="B23" s="1">
        <v>58.8</v>
      </c>
      <c r="C23" s="9">
        <v>1999</v>
      </c>
      <c r="D23" s="85">
        <f t="shared" si="2"/>
        <v>1.4933157852483059</v>
      </c>
      <c r="E23" s="32">
        <f>'Mladší žáci'!M43</f>
        <v>43</v>
      </c>
      <c r="F23" s="33">
        <f>'Mladší žáci'!N43</f>
        <v>47</v>
      </c>
      <c r="G23" s="33">
        <f>'Mladší žáci'!O43</f>
        <v>-50</v>
      </c>
      <c r="H23" s="20">
        <f t="shared" si="3"/>
        <v>47</v>
      </c>
      <c r="I23" s="119">
        <f>'Mladší žáci'!Q43</f>
        <v>53</v>
      </c>
      <c r="J23" s="38">
        <f>'Mladší žáci'!R43</f>
        <v>57</v>
      </c>
      <c r="K23" s="38">
        <f>'Mladší žáci'!S43</f>
        <v>60</v>
      </c>
      <c r="L23" s="20">
        <f t="shared" si="4"/>
        <v>60</v>
      </c>
      <c r="M23" s="45">
        <f t="shared" si="5"/>
        <v>107</v>
      </c>
      <c r="N23" s="27">
        <f t="shared" si="6"/>
        <v>159.78478902156874</v>
      </c>
      <c r="O23" s="158"/>
      <c r="P23" s="159"/>
    </row>
    <row r="24" spans="1:24" ht="16.5" thickBot="1">
      <c r="A24" s="7" t="s">
        <v>56</v>
      </c>
      <c r="B24" s="4">
        <v>57.9</v>
      </c>
      <c r="C24" s="10">
        <v>2000</v>
      </c>
      <c r="D24" s="5">
        <f t="shared" si="2"/>
        <v>1.5105663479858829</v>
      </c>
      <c r="E24" s="36">
        <f>'Mladší žáci'!M44</f>
        <v>45</v>
      </c>
      <c r="F24" s="37">
        <f>'Mladší žáci'!N44</f>
        <v>48</v>
      </c>
      <c r="G24" s="37">
        <f>'Mladší žáci'!O44</f>
        <v>-50</v>
      </c>
      <c r="H24" s="22">
        <f t="shared" si="3"/>
        <v>48</v>
      </c>
      <c r="I24" s="123">
        <f>'Mladší žáci'!Q44</f>
        <v>56</v>
      </c>
      <c r="J24" s="39">
        <f>'Mladší žáci'!R44</f>
        <v>59</v>
      </c>
      <c r="K24" s="39">
        <f>'Mladší žáci'!S44</f>
        <v>-60</v>
      </c>
      <c r="L24" s="22">
        <f t="shared" si="4"/>
        <v>59</v>
      </c>
      <c r="M24" s="46">
        <f t="shared" si="5"/>
        <v>107</v>
      </c>
      <c r="N24" s="28">
        <f t="shared" si="6"/>
        <v>161.63059923448947</v>
      </c>
      <c r="O24" s="160"/>
      <c r="P24" s="161"/>
      <c r="Q24" s="75"/>
      <c r="R24" s="75"/>
      <c r="S24" s="75"/>
      <c r="T24" s="75"/>
      <c r="U24" s="75"/>
      <c r="V24" s="75"/>
      <c r="W24" s="75"/>
      <c r="X24" s="75"/>
    </row>
    <row r="25" spans="1:24" ht="13.5" thickTop="1">
      <c r="Q25" s="71"/>
      <c r="R25" s="71"/>
      <c r="S25" s="71"/>
      <c r="T25" s="71"/>
      <c r="U25" s="71"/>
      <c r="V25" s="71"/>
      <c r="W25" s="71"/>
      <c r="X25" s="71"/>
    </row>
    <row r="27" spans="1:24" ht="15.75">
      <c r="A27" s="152" t="s">
        <v>30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</row>
    <row r="28" spans="1:24" ht="15.75">
      <c r="A28" s="152" t="s">
        <v>31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</sheetData>
  <mergeCells count="16">
    <mergeCell ref="A1:Q1"/>
    <mergeCell ref="A2:Q2"/>
    <mergeCell ref="A3:D3"/>
    <mergeCell ref="E3:H3"/>
    <mergeCell ref="I3:L3"/>
    <mergeCell ref="A28:P28"/>
    <mergeCell ref="A27:P27"/>
    <mergeCell ref="M3:P3"/>
    <mergeCell ref="O21:P24"/>
    <mergeCell ref="A5:N5"/>
    <mergeCell ref="A20:N20"/>
    <mergeCell ref="O6:P9"/>
    <mergeCell ref="A10:N10"/>
    <mergeCell ref="A15:N15"/>
    <mergeCell ref="O11:P14"/>
    <mergeCell ref="O16:P19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Company>GOPAS,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Marcela Kozlová</cp:lastModifiedBy>
  <cp:lastPrinted>2012-09-15T11:30:42Z</cp:lastPrinted>
  <dcterms:created xsi:type="dcterms:W3CDTF">2007-10-23T08:30:10Z</dcterms:created>
  <dcterms:modified xsi:type="dcterms:W3CDTF">2012-09-15T11:33:32Z</dcterms:modified>
</cp:coreProperties>
</file>