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15" yWindow="1605" windowWidth="10020" windowHeight="4395"/>
  </bookViews>
  <sheets>
    <sheet name="Mladší žáci" sheetId="5" r:id="rId1"/>
    <sheet name="Starší žáci" sheetId="4" r:id="rId2"/>
  </sheets>
  <calcPr calcId="125725"/>
</workbook>
</file>

<file path=xl/calcChain.xml><?xml version="1.0" encoding="utf-8"?>
<calcChain xmlns="http://schemas.openxmlformats.org/spreadsheetml/2006/main">
  <c r="F18" i="4"/>
  <c r="T20" i="5"/>
  <c r="P20"/>
  <c r="L20"/>
  <c r="H20"/>
  <c r="D20"/>
  <c r="H8" i="4"/>
  <c r="P6" i="5"/>
  <c r="T11"/>
  <c r="T21"/>
  <c r="P21"/>
  <c r="L21"/>
  <c r="H21"/>
  <c r="D21"/>
  <c r="T19"/>
  <c r="P19"/>
  <c r="L19"/>
  <c r="H19"/>
  <c r="D19"/>
  <c r="T13"/>
  <c r="P13"/>
  <c r="L13"/>
  <c r="H13"/>
  <c r="D13"/>
  <c r="T12"/>
  <c r="P12"/>
  <c r="L12"/>
  <c r="H12"/>
  <c r="D12"/>
  <c r="L9" i="4"/>
  <c r="H9"/>
  <c r="M9" s="1"/>
  <c r="D9"/>
  <c r="L8"/>
  <c r="D8"/>
  <c r="T14" i="5"/>
  <c r="P14"/>
  <c r="P11"/>
  <c r="L14"/>
  <c r="L11"/>
  <c r="H14"/>
  <c r="H11"/>
  <c r="D14"/>
  <c r="D11"/>
  <c r="L26" i="4"/>
  <c r="H26"/>
  <c r="D26"/>
  <c r="D24"/>
  <c r="D19"/>
  <c r="H6" i="5"/>
  <c r="D8"/>
  <c r="T8"/>
  <c r="P8"/>
  <c r="L8"/>
  <c r="H8"/>
  <c r="D23" i="4"/>
  <c r="D22"/>
  <c r="L23"/>
  <c r="L22"/>
  <c r="H23"/>
  <c r="H22"/>
  <c r="H24"/>
  <c r="L24"/>
  <c r="D21"/>
  <c r="H21"/>
  <c r="L21"/>
  <c r="L19"/>
  <c r="H19"/>
  <c r="L18"/>
  <c r="H18"/>
  <c r="D18"/>
  <c r="L17"/>
  <c r="H17"/>
  <c r="D17"/>
  <c r="L16"/>
  <c r="H16"/>
  <c r="D16"/>
  <c r="D7"/>
  <c r="H7"/>
  <c r="L7"/>
  <c r="D7" i="5"/>
  <c r="H7"/>
  <c r="L7"/>
  <c r="P7"/>
  <c r="T7"/>
  <c r="D12" i="4"/>
  <c r="H12"/>
  <c r="L12"/>
  <c r="H11"/>
  <c r="M11" s="1"/>
  <c r="L11"/>
  <c r="D11"/>
  <c r="H6"/>
  <c r="L6"/>
  <c r="D6"/>
  <c r="D13"/>
  <c r="D14"/>
  <c r="D9" i="5"/>
  <c r="D6"/>
  <c r="P9"/>
  <c r="T9"/>
  <c r="T6"/>
  <c r="H13" i="4"/>
  <c r="L13"/>
  <c r="H14"/>
  <c r="L14"/>
  <c r="L6" i="5"/>
  <c r="H9"/>
  <c r="L9"/>
  <c r="V9" l="1"/>
  <c r="M12" i="4"/>
  <c r="N12" s="1"/>
  <c r="M19"/>
  <c r="N19" s="1"/>
  <c r="N9"/>
  <c r="M22"/>
  <c r="N22" s="1"/>
  <c r="M26"/>
  <c r="N26" s="1"/>
  <c r="V11" i="5"/>
  <c r="M23" i="4"/>
  <c r="N23" s="1"/>
  <c r="M21"/>
  <c r="N21" s="1"/>
  <c r="M16"/>
  <c r="N16" s="1"/>
  <c r="V19" i="5"/>
  <c r="V20"/>
  <c r="U20"/>
  <c r="U19"/>
  <c r="V12"/>
  <c r="U12"/>
  <c r="U11"/>
  <c r="U7"/>
  <c r="V6"/>
  <c r="M7" i="4"/>
  <c r="N7" s="1"/>
  <c r="M8"/>
  <c r="N8" s="1"/>
  <c r="M6"/>
  <c r="N6" s="1"/>
  <c r="N11"/>
  <c r="M14"/>
  <c r="N14" s="1"/>
  <c r="M13"/>
  <c r="N13" s="1"/>
  <c r="U6" i="5"/>
  <c r="M17" i="4"/>
  <c r="N17" s="1"/>
  <c r="M18"/>
  <c r="N18" s="1"/>
  <c r="M24"/>
  <c r="N24" s="1"/>
  <c r="V8" i="5"/>
  <c r="U8"/>
  <c r="V13"/>
  <c r="U13"/>
  <c r="V21"/>
  <c r="U21"/>
  <c r="U9"/>
  <c r="V7"/>
  <c r="V14"/>
  <c r="U14"/>
  <c r="O10" i="4"/>
  <c r="P20" s="1"/>
  <c r="W5" i="5" l="1"/>
  <c r="O20" i="4"/>
  <c r="O15"/>
  <c r="W10" i="5"/>
  <c r="O5" i="4"/>
  <c r="X5" i="5" l="1"/>
  <c r="X10"/>
  <c r="P10" i="4"/>
  <c r="P5"/>
  <c r="P15"/>
</calcChain>
</file>

<file path=xl/sharedStrings.xml><?xml version="1.0" encoding="utf-8"?>
<sst xmlns="http://schemas.openxmlformats.org/spreadsheetml/2006/main" count="95" uniqueCount="67">
  <si>
    <t>Trh</t>
  </si>
  <si>
    <t>Hm.</t>
  </si>
  <si>
    <t>Koef.</t>
  </si>
  <si>
    <t>I</t>
  </si>
  <si>
    <t>II</t>
  </si>
  <si>
    <t>III</t>
  </si>
  <si>
    <t>Sinclair</t>
  </si>
  <si>
    <t>Oddíl/Jméno</t>
  </si>
  <si>
    <t>Celkem</t>
  </si>
  <si>
    <t>TJ Holešov</t>
  </si>
  <si>
    <t>Hod</t>
  </si>
  <si>
    <t>Roč.</t>
  </si>
  <si>
    <t>Poř.</t>
  </si>
  <si>
    <t>Nad.</t>
  </si>
  <si>
    <t>Dvojboj</t>
  </si>
  <si>
    <t>Čtyřboj</t>
  </si>
  <si>
    <t>Trojskok</t>
  </si>
  <si>
    <t>Nadhoz</t>
  </si>
  <si>
    <t xml:space="preserve"> </t>
  </si>
  <si>
    <t>R.</t>
  </si>
  <si>
    <t>P.</t>
  </si>
  <si>
    <t>TJ SOUZ Boskovice</t>
  </si>
  <si>
    <t xml:space="preserve">TJ Holešov </t>
  </si>
  <si>
    <t>Kolář Jan</t>
  </si>
  <si>
    <t>TJ Sokol Nový Hrozenkov</t>
  </si>
  <si>
    <t>Jančík Pavel</t>
  </si>
  <si>
    <t>Dvořák Jan</t>
  </si>
  <si>
    <t>Exler Tomáš</t>
  </si>
  <si>
    <t>Mimo soutěž.</t>
  </si>
  <si>
    <t>Krosnář Kryštof</t>
  </si>
  <si>
    <t>Brázdil Pavel</t>
  </si>
  <si>
    <t>3. kolo ligy mladších žáků ve vzpírání družstev</t>
  </si>
  <si>
    <t>22. 09. 2012 HOLEŠOV</t>
  </si>
  <si>
    <t>TJ Sokol Jižní Svahy Zlín-5</t>
  </si>
  <si>
    <t>Vrchní rozhodčí: Mgr. Daniel Kolář</t>
  </si>
  <si>
    <t>Rozhodčí:              L. Doležel, P. Navrátil, Ing. Votánek Jar., (Weniger R.-platí ho Zlín)</t>
  </si>
  <si>
    <t>3. kolo ligy starších žáků ve vzpírání družstev</t>
  </si>
  <si>
    <t>22. 09. 2012 H0LEŠOV</t>
  </si>
  <si>
    <r>
      <rPr>
        <b/>
        <sz val="12"/>
        <rFont val="Times New Roman"/>
        <family val="1"/>
        <charset val="238"/>
      </rPr>
      <t>Vrchní rozhodčí:</t>
    </r>
    <r>
      <rPr>
        <sz val="12"/>
        <rFont val="Times New Roman"/>
        <family val="1"/>
        <charset val="238"/>
      </rPr>
      <t xml:space="preserve"> Mgr. Daniel Kolář</t>
    </r>
  </si>
  <si>
    <t>Rýc Albert</t>
  </si>
  <si>
    <t>Šesták Dominik</t>
  </si>
  <si>
    <t>Hanák Vít</t>
  </si>
  <si>
    <t>Velísek Jakub</t>
  </si>
  <si>
    <t>Hlaváček Jakub</t>
  </si>
  <si>
    <t>Motýl Vojtěch                    2003</t>
  </si>
  <si>
    <t>Polách Martin                    2000</t>
  </si>
  <si>
    <t xml:space="preserve">Sokol Jižní svahy Zlín-5 </t>
  </si>
  <si>
    <t>Mareček Petr</t>
  </si>
  <si>
    <t>Kolář David</t>
  </si>
  <si>
    <t>Janalík Josef</t>
  </si>
  <si>
    <t>Petřík Michal</t>
  </si>
  <si>
    <t>Kolář Daniel/TJ Holešov</t>
  </si>
  <si>
    <t>19b.</t>
  </si>
  <si>
    <t>15b.</t>
  </si>
  <si>
    <t>13b.</t>
  </si>
  <si>
    <r>
      <rPr>
        <b/>
        <sz val="12"/>
        <rFont val="Times New Roman"/>
        <family val="1"/>
        <charset val="238"/>
      </rPr>
      <t>Rozhodčí:</t>
    </r>
    <r>
      <rPr>
        <sz val="12"/>
        <rFont val="Times New Roman"/>
        <family val="1"/>
        <charset val="238"/>
      </rPr>
      <t xml:space="preserve">            L. Doležel, P. Navrátil, Ing. Votánek Jar., (Weniger R., platil ho Zlín).</t>
    </r>
  </si>
  <si>
    <t>Tabulka po 3. kole:</t>
  </si>
  <si>
    <t>1. TJ SOUZ Boskovice</t>
  </si>
  <si>
    <t>2. TJ Holešov</t>
  </si>
  <si>
    <t>Mimo soutěž:</t>
  </si>
  <si>
    <t>3. TJ SJS Zlín - 5</t>
  </si>
  <si>
    <t>(viz liga starších žáků)</t>
  </si>
  <si>
    <t>1. TJ Holešov</t>
  </si>
  <si>
    <t>17b.</t>
  </si>
  <si>
    <t>2. TJ SOUZ Boskovice</t>
  </si>
  <si>
    <t>5b.</t>
  </si>
  <si>
    <t>3. TJ SJS Zlín 5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</si>
</sst>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_ ;[Red]\-0\ "/>
  </numFmts>
  <fonts count="14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/>
    </xf>
    <xf numFmtId="165" fontId="2" fillId="0" borderId="3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/>
    <xf numFmtId="165" fontId="2" fillId="0" borderId="35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/>
    <xf numFmtId="164" fontId="1" fillId="0" borderId="4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" fontId="0" fillId="0" borderId="0" xfId="0" applyNumberForma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5" fontId="2" fillId="0" borderId="37" xfId="0" applyNumberFormat="1" applyFont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2" fillId="0" borderId="3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33" xfId="0" applyBorder="1" applyAlignment="1">
      <alignment vertical="top"/>
    </xf>
    <xf numFmtId="0" fontId="9" fillId="0" borderId="0" xfId="0" applyFont="1" applyBorder="1"/>
    <xf numFmtId="0" fontId="2" fillId="0" borderId="38" xfId="0" applyFont="1" applyBorder="1" applyAlignment="1">
      <alignment horizontal="center"/>
    </xf>
    <xf numFmtId="164" fontId="2" fillId="0" borderId="46" xfId="0" applyNumberFormat="1" applyFont="1" applyFill="1" applyBorder="1" applyAlignment="1">
      <alignment horizontal="center"/>
    </xf>
    <xf numFmtId="164" fontId="2" fillId="0" borderId="47" xfId="0" applyNumberFormat="1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165" fontId="2" fillId="0" borderId="5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165" fontId="2" fillId="0" borderId="35" xfId="0" applyNumberFormat="1" applyFont="1" applyFill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164" fontId="2" fillId="0" borderId="53" xfId="0" applyNumberFormat="1" applyFont="1" applyFill="1" applyBorder="1" applyAlignment="1">
      <alignment horizontal="center"/>
    </xf>
    <xf numFmtId="165" fontId="2" fillId="0" borderId="5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2" fillId="0" borderId="55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" fontId="2" fillId="0" borderId="42" xfId="0" applyNumberFormat="1" applyFont="1" applyBorder="1"/>
    <xf numFmtId="2" fontId="2" fillId="0" borderId="30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30" xfId="0" applyFont="1" applyBorder="1"/>
    <xf numFmtId="0" fontId="10" fillId="0" borderId="0" xfId="0" applyFont="1"/>
    <xf numFmtId="0" fontId="2" fillId="0" borderId="10" xfId="0" applyFont="1" applyFill="1" applyBorder="1" applyAlignment="1">
      <alignment horizontal="left"/>
    </xf>
    <xf numFmtId="2" fontId="2" fillId="0" borderId="60" xfId="0" applyNumberFormat="1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164" fontId="1" fillId="2" borderId="7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left"/>
    </xf>
    <xf numFmtId="0" fontId="2" fillId="0" borderId="42" xfId="0" applyFont="1" applyBorder="1"/>
    <xf numFmtId="164" fontId="2" fillId="0" borderId="1" xfId="0" applyNumberFormat="1" applyFont="1" applyFill="1" applyBorder="1" applyAlignment="1">
      <alignment horizontal="center"/>
    </xf>
    <xf numFmtId="164" fontId="1" fillId="0" borderId="43" xfId="0" applyNumberFormat="1" applyFont="1" applyFill="1" applyBorder="1" applyAlignment="1">
      <alignment horizontal="center"/>
    </xf>
    <xf numFmtId="164" fontId="2" fillId="0" borderId="4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5" fontId="2" fillId="0" borderId="55" xfId="0" applyNumberFormat="1" applyFont="1" applyFill="1" applyBorder="1" applyAlignment="1">
      <alignment horizontal="center"/>
    </xf>
    <xf numFmtId="165" fontId="2" fillId="0" borderId="59" xfId="0" applyNumberFormat="1" applyFont="1" applyFill="1" applyBorder="1" applyAlignment="1">
      <alignment horizontal="center"/>
    </xf>
    <xf numFmtId="165" fontId="2" fillId="0" borderId="57" xfId="0" applyNumberFormat="1" applyFont="1" applyFill="1" applyBorder="1" applyAlignment="1">
      <alignment horizontal="center"/>
    </xf>
    <xf numFmtId="2" fontId="2" fillId="0" borderId="15" xfId="0" applyNumberFormat="1" applyFont="1" applyBorder="1"/>
    <xf numFmtId="0" fontId="1" fillId="2" borderId="74" xfId="0" applyFont="1" applyFill="1" applyBorder="1" applyAlignment="1">
      <alignment horizontal="center"/>
    </xf>
    <xf numFmtId="0" fontId="0" fillId="0" borderId="58" xfId="0" applyBorder="1" applyAlignment="1"/>
    <xf numFmtId="0" fontId="2" fillId="0" borderId="58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165" fontId="2" fillId="0" borderId="5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1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2" fillId="0" borderId="0" xfId="0" applyFont="1" applyBorder="1"/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4" xfId="0" applyFont="1" applyBorder="1"/>
    <xf numFmtId="0" fontId="2" fillId="0" borderId="59" xfId="0" applyFont="1" applyBorder="1"/>
    <xf numFmtId="0" fontId="2" fillId="0" borderId="40" xfId="0" applyFont="1" applyBorder="1"/>
    <xf numFmtId="0" fontId="2" fillId="0" borderId="57" xfId="0" applyFont="1" applyBorder="1"/>
    <xf numFmtId="2" fontId="2" fillId="0" borderId="49" xfId="0" applyNumberFormat="1" applyFont="1" applyBorder="1"/>
    <xf numFmtId="2" fontId="2" fillId="0" borderId="50" xfId="0" applyNumberFormat="1" applyFont="1" applyBorder="1"/>
    <xf numFmtId="2" fontId="2" fillId="0" borderId="56" xfId="0" applyNumberFormat="1" applyFont="1" applyBorder="1"/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/>
    <xf numFmtId="0" fontId="2" fillId="0" borderId="0" xfId="0" applyFont="1" applyFill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Border="1" applyAlignment="1"/>
    <xf numFmtId="0" fontId="0" fillId="0" borderId="6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2" xfId="0" applyBorder="1" applyAlignment="1"/>
    <xf numFmtId="0" fontId="0" fillId="0" borderId="63" xfId="0" applyBorder="1" applyAlignment="1"/>
    <xf numFmtId="164" fontId="2" fillId="0" borderId="66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4" fontId="1" fillId="0" borderId="66" xfId="0" applyNumberFormat="1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Border="1" applyAlignment="1"/>
    <xf numFmtId="0" fontId="1" fillId="0" borderId="6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/>
    </xf>
    <xf numFmtId="0" fontId="2" fillId="3" borderId="6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61" xfId="0" applyFont="1" applyBorder="1" applyAlignment="1"/>
    <xf numFmtId="164" fontId="1" fillId="0" borderId="72" xfId="0" applyNumberFormat="1" applyFont="1" applyFill="1" applyBorder="1" applyAlignment="1">
      <alignment horizontal="center" vertical="top"/>
    </xf>
    <xf numFmtId="0" fontId="0" fillId="0" borderId="73" xfId="0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75" xfId="0" applyNumberFormat="1" applyFont="1" applyBorder="1" applyAlignment="1">
      <alignment horizontal="center" vertical="center"/>
    </xf>
    <xf numFmtId="165" fontId="2" fillId="0" borderId="76" xfId="0" applyNumberFormat="1" applyFont="1" applyFill="1" applyBorder="1" applyAlignment="1">
      <alignment horizontal="center"/>
    </xf>
    <xf numFmtId="165" fontId="2" fillId="0" borderId="77" xfId="0" applyNumberFormat="1" applyFont="1" applyFill="1" applyBorder="1" applyAlignment="1">
      <alignment horizontal="center"/>
    </xf>
    <xf numFmtId="165" fontId="2" fillId="0" borderId="41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left"/>
    </xf>
    <xf numFmtId="2" fontId="2" fillId="0" borderId="74" xfId="0" applyNumberFormat="1" applyFont="1" applyFill="1" applyBorder="1" applyAlignment="1">
      <alignment horizontal="center"/>
    </xf>
    <xf numFmtId="1" fontId="2" fillId="0" borderId="74" xfId="0" applyNumberFormat="1" applyFont="1" applyFill="1" applyBorder="1" applyAlignment="1">
      <alignment horizontal="center"/>
    </xf>
    <xf numFmtId="164" fontId="2" fillId="0" borderId="63" xfId="0" applyNumberFormat="1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165" fontId="2" fillId="0" borderId="80" xfId="0" applyNumberFormat="1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164" fontId="1" fillId="0" borderId="74" xfId="0" applyNumberFormat="1" applyFont="1" applyFill="1" applyBorder="1" applyAlignment="1">
      <alignment horizontal="center"/>
    </xf>
    <xf numFmtId="0" fontId="0" fillId="0" borderId="63" xfId="0" applyBorder="1"/>
    <xf numFmtId="0" fontId="10" fillId="0" borderId="62" xfId="0" applyFont="1" applyFill="1" applyBorder="1"/>
    <xf numFmtId="0" fontId="10" fillId="0" borderId="0" xfId="0" applyFont="1" applyFill="1" applyBorder="1"/>
    <xf numFmtId="2" fontId="2" fillId="0" borderId="39" xfId="0" applyNumberFormat="1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3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4" fontId="13" fillId="0" borderId="0" xfId="0" applyNumberFormat="1" applyFont="1"/>
    <xf numFmtId="0" fontId="2" fillId="0" borderId="3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8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2" fillId="0" borderId="81" xfId="0" applyNumberFormat="1" applyFont="1" applyBorder="1" applyAlignment="1">
      <alignment horizontal="center" vertical="center"/>
    </xf>
    <xf numFmtId="165" fontId="2" fillId="0" borderId="59" xfId="0" applyNumberFormat="1" applyFont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X28"/>
  <sheetViews>
    <sheetView tabSelected="1" zoomScale="86" zoomScaleNormal="86" workbookViewId="0">
      <selection activeCell="N36" sqref="N36"/>
    </sheetView>
  </sheetViews>
  <sheetFormatPr defaultRowHeight="12.75"/>
  <cols>
    <col min="1" max="1" width="16.85546875" customWidth="1"/>
    <col min="2" max="2" width="6.28515625" customWidth="1"/>
    <col min="3" max="3" width="6.42578125" customWidth="1"/>
    <col min="4" max="4" width="7.42578125" customWidth="1"/>
    <col min="5" max="7" width="5" customWidth="1"/>
    <col min="8" max="8" width="4.42578125" customWidth="1"/>
    <col min="9" max="11" width="5.140625" customWidth="1"/>
    <col min="12" max="12" width="4.7109375" customWidth="1"/>
    <col min="13" max="13" width="5" customWidth="1"/>
    <col min="14" max="14" width="4.7109375" customWidth="1"/>
    <col min="15" max="15" width="5.28515625" customWidth="1"/>
    <col min="16" max="16" width="4.42578125" customWidth="1"/>
    <col min="17" max="17" width="4.140625" customWidth="1"/>
    <col min="18" max="18" width="4.42578125" customWidth="1"/>
    <col min="19" max="19" width="4.28515625" customWidth="1"/>
    <col min="20" max="20" width="4.5703125" customWidth="1"/>
    <col min="21" max="22" width="10" customWidth="1"/>
    <col min="23" max="23" width="9.7109375" customWidth="1"/>
    <col min="24" max="24" width="3.85546875" customWidth="1"/>
  </cols>
  <sheetData>
    <row r="1" spans="1:24" ht="25.5">
      <c r="A1" s="187" t="s">
        <v>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9"/>
      <c r="W1" s="189"/>
      <c r="X1" s="189"/>
    </row>
    <row r="2" spans="1:24" ht="23.25" thickBot="1">
      <c r="A2" s="190" t="s">
        <v>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2"/>
      <c r="W2" s="192"/>
      <c r="X2" s="192"/>
    </row>
    <row r="3" spans="1:24" ht="16.5" thickBot="1">
      <c r="A3" s="175"/>
      <c r="B3" s="176"/>
      <c r="C3" s="176"/>
      <c r="D3" s="177"/>
      <c r="E3" s="175" t="s">
        <v>16</v>
      </c>
      <c r="F3" s="176"/>
      <c r="G3" s="176"/>
      <c r="H3" s="177"/>
      <c r="I3" s="202" t="s">
        <v>10</v>
      </c>
      <c r="J3" s="176"/>
      <c r="K3" s="176"/>
      <c r="L3" s="177"/>
      <c r="M3" s="175" t="s">
        <v>0</v>
      </c>
      <c r="N3" s="176"/>
      <c r="O3" s="176"/>
      <c r="P3" s="177"/>
      <c r="Q3" s="175" t="s">
        <v>17</v>
      </c>
      <c r="R3" s="176"/>
      <c r="S3" s="176"/>
      <c r="T3" s="177"/>
      <c r="U3" s="175"/>
      <c r="V3" s="193"/>
      <c r="W3" s="193"/>
      <c r="X3" s="194"/>
    </row>
    <row r="4" spans="1:24" ht="16.5" thickBot="1">
      <c r="A4" s="37" t="s">
        <v>7</v>
      </c>
      <c r="B4" s="37" t="s">
        <v>1</v>
      </c>
      <c r="C4" s="37" t="s">
        <v>19</v>
      </c>
      <c r="D4" s="37" t="s">
        <v>2</v>
      </c>
      <c r="E4" s="38" t="s">
        <v>3</v>
      </c>
      <c r="F4" s="39" t="s">
        <v>4</v>
      </c>
      <c r="G4" s="39" t="s">
        <v>5</v>
      </c>
      <c r="H4" s="40"/>
      <c r="I4" s="52" t="s">
        <v>3</v>
      </c>
      <c r="J4" s="42" t="s">
        <v>4</v>
      </c>
      <c r="K4" s="42" t="s">
        <v>5</v>
      </c>
      <c r="L4" s="40"/>
      <c r="M4" s="38" t="s">
        <v>3</v>
      </c>
      <c r="N4" s="39" t="s">
        <v>4</v>
      </c>
      <c r="O4" s="39" t="s">
        <v>5</v>
      </c>
      <c r="P4" s="40"/>
      <c r="Q4" s="38" t="s">
        <v>3</v>
      </c>
      <c r="R4" s="39" t="s">
        <v>4</v>
      </c>
      <c r="S4" s="39" t="s">
        <v>5</v>
      </c>
      <c r="T4" s="40"/>
      <c r="U4" s="37" t="s">
        <v>6</v>
      </c>
      <c r="V4" s="43" t="s">
        <v>15</v>
      </c>
      <c r="W4" s="44" t="s">
        <v>8</v>
      </c>
      <c r="X4" s="81" t="s">
        <v>20</v>
      </c>
    </row>
    <row r="5" spans="1:24" ht="17.25" thickTop="1" thickBot="1">
      <c r="A5" s="198" t="s">
        <v>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200"/>
      <c r="W5" s="12">
        <f>SUM(V6:V9)-MIN(V6:V9)</f>
        <v>458.99276021360038</v>
      </c>
      <c r="X5" s="82">
        <f>RANK(W5,W5:W10,0)</f>
        <v>1</v>
      </c>
    </row>
    <row r="6" spans="1:24" ht="15.75">
      <c r="A6" s="83" t="s">
        <v>48</v>
      </c>
      <c r="B6" s="63">
        <v>26.5</v>
      </c>
      <c r="C6" s="70">
        <v>2005</v>
      </c>
      <c r="D6" s="65">
        <f>10^(0.784780654*((LOG((B6/173.961)/LOG(10))*(LOG((B6/173.961)/LOG(10))))))</f>
        <v>3.3426944110865975</v>
      </c>
      <c r="E6" s="71">
        <v>410</v>
      </c>
      <c r="F6" s="59">
        <v>0</v>
      </c>
      <c r="G6" s="114">
        <v>400</v>
      </c>
      <c r="H6" s="129">
        <f>IF(MAX(E6:G6)&lt;0,0,MAX(E6:G6))/10</f>
        <v>41</v>
      </c>
      <c r="I6" s="58">
        <v>400</v>
      </c>
      <c r="J6" s="59">
        <v>370</v>
      </c>
      <c r="K6" s="114">
        <v>300</v>
      </c>
      <c r="L6" s="102">
        <f>IF(MAX(I6:K6)&lt;0,0,MAX(I6:K6))/10</f>
        <v>40</v>
      </c>
      <c r="M6" s="66">
        <v>0</v>
      </c>
      <c r="N6" s="55">
        <v>0</v>
      </c>
      <c r="O6" s="136">
        <v>0</v>
      </c>
      <c r="P6" s="102">
        <f>IF(MAX(M6:O6)&lt;0,0,MAX(M6:O6))</f>
        <v>0</v>
      </c>
      <c r="Q6" s="66">
        <v>0</v>
      </c>
      <c r="R6" s="55">
        <v>0</v>
      </c>
      <c r="S6" s="136">
        <v>0</v>
      </c>
      <c r="T6" s="102">
        <f>IF(MAX(Q6:S6)&lt;0,0,MAX(Q6:S6))</f>
        <v>0</v>
      </c>
      <c r="U6" s="15">
        <f>(P6*D6)+(T6*D6)</f>
        <v>0</v>
      </c>
      <c r="V6" s="65">
        <f>H6+L6+((T6+P6)*D6)</f>
        <v>81</v>
      </c>
      <c r="W6" s="195"/>
      <c r="X6" s="196"/>
    </row>
    <row r="7" spans="1:24" ht="15.75">
      <c r="A7" s="84" t="s">
        <v>23</v>
      </c>
      <c r="B7" s="2">
        <v>35.5</v>
      </c>
      <c r="C7" s="8">
        <v>2002</v>
      </c>
      <c r="D7" s="3">
        <f>10^(0.784780654*((LOG((B7/173.961)/LOG(10))*(LOG((B7/173.961)/LOG(10))))))</f>
        <v>2.3652453887230838</v>
      </c>
      <c r="E7" s="53">
        <v>600</v>
      </c>
      <c r="F7" s="28">
        <v>580</v>
      </c>
      <c r="G7" s="115">
        <v>620</v>
      </c>
      <c r="H7" s="145">
        <f>IF(MAX(E7:G7)&lt;0,0,MAX(E7:G7))/10</f>
        <v>62</v>
      </c>
      <c r="I7" s="48">
        <v>800</v>
      </c>
      <c r="J7" s="28">
        <v>810</v>
      </c>
      <c r="K7" s="115">
        <v>770</v>
      </c>
      <c r="L7" s="121">
        <f>IF(MAX(I7:K7)&lt;0,0,MAX(I7:K7))/10</f>
        <v>81</v>
      </c>
      <c r="M7" s="21">
        <v>17</v>
      </c>
      <c r="N7" s="22">
        <v>20</v>
      </c>
      <c r="O7" s="137">
        <v>22</v>
      </c>
      <c r="P7" s="121">
        <f>IF(MAX(M7:O7)&lt;0,0,MAX(M7:O7))</f>
        <v>22</v>
      </c>
      <c r="Q7" s="21">
        <v>25</v>
      </c>
      <c r="R7" s="22">
        <v>28</v>
      </c>
      <c r="S7" s="137">
        <v>30</v>
      </c>
      <c r="T7" s="121">
        <f>IF(MAX(Q7:S7)&lt;0,0,MAX(Q7:S7))</f>
        <v>30</v>
      </c>
      <c r="U7" s="20">
        <f>(P7*D7)+(T7*D7)</f>
        <v>122.99276021360036</v>
      </c>
      <c r="V7" s="3">
        <f>H7+L7+((T7+P7)*D7)</f>
        <v>265.99276021360038</v>
      </c>
      <c r="W7" s="180"/>
      <c r="X7" s="181"/>
    </row>
    <row r="8" spans="1:24" ht="15.75">
      <c r="A8" s="84" t="s">
        <v>30</v>
      </c>
      <c r="B8" s="2">
        <v>35.299999999999997</v>
      </c>
      <c r="C8" s="8">
        <v>2001</v>
      </c>
      <c r="D8" s="3">
        <f>10^(0.784780654*((LOG((B8/173.961)/LOG(10))*(LOG((B8/173.961)/LOG(10))))))</f>
        <v>2.3797924580477803</v>
      </c>
      <c r="E8" s="53">
        <v>550</v>
      </c>
      <c r="F8" s="28">
        <v>540</v>
      </c>
      <c r="G8" s="115">
        <v>540</v>
      </c>
      <c r="H8" s="145">
        <f>IF(MAX(E8:G8)&lt;0,0,MAX(E8:G8))/10</f>
        <v>55</v>
      </c>
      <c r="I8" s="48">
        <v>0</v>
      </c>
      <c r="J8" s="28">
        <v>570</v>
      </c>
      <c r="K8" s="115">
        <v>550</v>
      </c>
      <c r="L8" s="121">
        <f>IF(MAX(I8:K8)&lt;0,0,MAX(I8:K8))/10</f>
        <v>57</v>
      </c>
      <c r="M8" s="21">
        <v>0</v>
      </c>
      <c r="N8" s="22">
        <v>0</v>
      </c>
      <c r="O8" s="137">
        <v>0</v>
      </c>
      <c r="P8" s="121">
        <f>IF(MAX(M8:O8)&lt;0,0,MAX(M8:O8))</f>
        <v>0</v>
      </c>
      <c r="Q8" s="21">
        <v>0</v>
      </c>
      <c r="R8" s="22">
        <v>0</v>
      </c>
      <c r="S8" s="137">
        <v>0</v>
      </c>
      <c r="T8" s="121">
        <f>IF(MAX(Q8:S8)&lt;0,0,MAX(Q8:S8))</f>
        <v>0</v>
      </c>
      <c r="U8" s="20">
        <f>(P8*D8)+(T8*D8)</f>
        <v>0</v>
      </c>
      <c r="V8" s="3">
        <f>H8+L8+((T8+P8)*D8)</f>
        <v>112</v>
      </c>
      <c r="W8" s="180"/>
      <c r="X8" s="181"/>
    </row>
    <row r="9" spans="1:24" ht="17.45" customHeight="1" thickBot="1">
      <c r="A9" s="85"/>
      <c r="B9" s="72">
        <v>20</v>
      </c>
      <c r="C9" s="73">
        <v>2001</v>
      </c>
      <c r="D9" s="79">
        <f>10^(0.784780654*((LOG((B9/173.961)/LOG(10))*(LOG((B9/173.961)/LOG(10))))))</f>
        <v>4.9269655577670024</v>
      </c>
      <c r="E9" s="74"/>
      <c r="F9" s="75"/>
      <c r="G9" s="144"/>
      <c r="H9" s="117">
        <f>IF(MAX(E9:G9)&lt;0,0,MAX(E9:G9))/10</f>
        <v>0</v>
      </c>
      <c r="I9" s="76"/>
      <c r="J9" s="75"/>
      <c r="K9" s="144"/>
      <c r="L9" s="104">
        <f>IF(MAX(I9:K9)&lt;0,0,MAX(I9:K9))/10</f>
        <v>0</v>
      </c>
      <c r="M9" s="77"/>
      <c r="N9" s="78"/>
      <c r="O9" s="138"/>
      <c r="P9" s="104">
        <f>IF(MAX(M9:O9)&lt;0,0,MAX(M9:O9))</f>
        <v>0</v>
      </c>
      <c r="Q9" s="77"/>
      <c r="R9" s="78"/>
      <c r="S9" s="138"/>
      <c r="T9" s="104">
        <f>IF(MAX(Q9:S9)&lt;0,0,MAX(Q9:S9))</f>
        <v>0</v>
      </c>
      <c r="U9" s="80">
        <f>(P9*D9)+(T9*D9)</f>
        <v>0</v>
      </c>
      <c r="V9" s="79">
        <f>H9+L9+((T9+P9)*D9)</f>
        <v>0</v>
      </c>
      <c r="W9" s="182"/>
      <c r="X9" s="183"/>
    </row>
    <row r="10" spans="1:24" ht="16.5" thickBot="1">
      <c r="A10" s="184" t="s">
        <v>33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6"/>
      <c r="W10" s="128">
        <f>SUM(V11:V14)-MIN(V11:V14)</f>
        <v>274</v>
      </c>
      <c r="X10" s="140">
        <f>RANK(W10,W5:W10,0)</f>
        <v>2</v>
      </c>
    </row>
    <row r="11" spans="1:24" ht="15.75">
      <c r="A11" s="83" t="s">
        <v>44</v>
      </c>
      <c r="B11" s="119">
        <v>51.8</v>
      </c>
      <c r="C11" s="251">
        <v>2003</v>
      </c>
      <c r="D11" s="3">
        <f>10^(0.784780654*((LOG((B11/173.961)/LOG(10))*(LOG((B11/173.961)/LOG(10))))))</f>
        <v>1.6490385861695291</v>
      </c>
      <c r="E11" s="154">
        <v>420</v>
      </c>
      <c r="F11" s="155">
        <v>420</v>
      </c>
      <c r="G11" s="156">
        <v>430</v>
      </c>
      <c r="H11" s="120">
        <f>IF(MAX(E11:G11)&lt;0,0,MAX(E11:G11))/10</f>
        <v>43</v>
      </c>
      <c r="I11" s="122">
        <v>470</v>
      </c>
      <c r="J11" s="162">
        <v>420</v>
      </c>
      <c r="K11" s="163">
        <v>470</v>
      </c>
      <c r="L11" s="121">
        <f>IF(MAX(I11:K11)&lt;0,0,MAX(I11:K11))/10</f>
        <v>47</v>
      </c>
      <c r="M11" s="154">
        <v>0</v>
      </c>
      <c r="N11" s="154">
        <v>0</v>
      </c>
      <c r="O11" s="154">
        <v>0</v>
      </c>
      <c r="P11" s="102">
        <f>IF(MAX(M11:O11)&lt;0,0,MAX(M11:O11))</f>
        <v>0</v>
      </c>
      <c r="Q11" s="154">
        <v>0</v>
      </c>
      <c r="R11" s="154">
        <v>0</v>
      </c>
      <c r="S11" s="154">
        <v>0</v>
      </c>
      <c r="T11" s="102">
        <f>IF(MAX(Q11:S11)&lt;0,0,MAX(Q11:S11))</f>
        <v>0</v>
      </c>
      <c r="U11" s="15">
        <f>(P11*D11)+(T11*D11)</f>
        <v>0</v>
      </c>
      <c r="V11" s="65">
        <f>H11+L11+((T11+P11)*D11)</f>
        <v>90</v>
      </c>
      <c r="W11" s="180"/>
      <c r="X11" s="181"/>
    </row>
    <row r="12" spans="1:24" ht="15.75">
      <c r="A12" s="124" t="s">
        <v>42</v>
      </c>
      <c r="B12" s="139">
        <v>51.8</v>
      </c>
      <c r="C12" s="252">
        <v>2002</v>
      </c>
      <c r="D12" s="3">
        <f>10^(0.784780654*((LOG((B12/173.961)/LOG(10))*(LOG((B12/173.961)/LOG(10))))))</f>
        <v>1.6490385861695291</v>
      </c>
      <c r="E12" s="154">
        <v>0</v>
      </c>
      <c r="F12" s="155">
        <v>340</v>
      </c>
      <c r="G12" s="156">
        <v>0</v>
      </c>
      <c r="H12" s="120">
        <f>IF(MAX(E12:G12)&lt;0,0,MAX(E12:G12))/10</f>
        <v>34</v>
      </c>
      <c r="I12" s="122">
        <v>420</v>
      </c>
      <c r="J12" s="162">
        <v>430</v>
      </c>
      <c r="K12" s="163">
        <v>410</v>
      </c>
      <c r="L12" s="121">
        <f>IF(MAX(I12:K12)&lt;0,0,MAX(I12:K12))/10</f>
        <v>43</v>
      </c>
      <c r="M12" s="154">
        <v>0</v>
      </c>
      <c r="N12" s="154">
        <v>0</v>
      </c>
      <c r="O12" s="154">
        <v>0</v>
      </c>
      <c r="P12" s="103">
        <f>IF(MAX(M12:O12)&lt;0,0,MAX(M12:O12))</f>
        <v>0</v>
      </c>
      <c r="Q12" s="154">
        <v>0</v>
      </c>
      <c r="R12" s="154">
        <v>0</v>
      </c>
      <c r="S12" s="154">
        <v>0</v>
      </c>
      <c r="T12" s="103">
        <f>IF(MAX(Q12:S12)&lt;0,0,MAX(Q12:S12))</f>
        <v>0</v>
      </c>
      <c r="U12" s="18">
        <f>(P12*D12)+(T12*D12)</f>
        <v>0</v>
      </c>
      <c r="V12" s="132">
        <f>H12+L12+((T12+P12)*D12)</f>
        <v>77</v>
      </c>
      <c r="W12" s="180"/>
      <c r="X12" s="181"/>
    </row>
    <row r="13" spans="1:24" ht="15.75">
      <c r="A13" s="92" t="s">
        <v>43</v>
      </c>
      <c r="B13" s="125">
        <v>67.099999999999994</v>
      </c>
      <c r="C13" s="253">
        <v>2000</v>
      </c>
      <c r="D13" s="3">
        <f>10^(0.784780654*((LOG((B13/173.961)/LOG(10))*(LOG((B13/173.961)/LOG(10))))))</f>
        <v>1.3624873255778118</v>
      </c>
      <c r="E13" s="154">
        <v>400</v>
      </c>
      <c r="F13" s="155">
        <v>390</v>
      </c>
      <c r="G13" s="156">
        <v>390</v>
      </c>
      <c r="H13" s="120">
        <f>IF(MAX(E13:G13)&lt;0,0,MAX(E13:G13))/10</f>
        <v>40</v>
      </c>
      <c r="I13" s="122">
        <v>610</v>
      </c>
      <c r="J13" s="162">
        <v>560</v>
      </c>
      <c r="K13" s="163">
        <v>590</v>
      </c>
      <c r="L13" s="121">
        <f>IF(MAX(I13:K13)&lt;0,0,MAX(I13:K13))/10</f>
        <v>61</v>
      </c>
      <c r="M13" s="154">
        <v>0</v>
      </c>
      <c r="N13" s="154">
        <v>0</v>
      </c>
      <c r="O13" s="154">
        <v>0</v>
      </c>
      <c r="P13" s="103">
        <f>IF(MAX(M13:O13)&lt;0,0,MAX(M13:O13))</f>
        <v>0</v>
      </c>
      <c r="Q13" s="154">
        <v>0</v>
      </c>
      <c r="R13" s="154">
        <v>0</v>
      </c>
      <c r="S13" s="154">
        <v>0</v>
      </c>
      <c r="T13" s="103">
        <f>IF(MAX(Q13:S13)&lt;0,0,MAX(Q13:S13))</f>
        <v>0</v>
      </c>
      <c r="U13" s="18">
        <f>(P13*D13)+(T13*D13)</f>
        <v>0</v>
      </c>
      <c r="V13" s="132">
        <f>H13+L13+((T13+P13)*D13)</f>
        <v>101</v>
      </c>
      <c r="W13" s="180"/>
      <c r="X13" s="181"/>
    </row>
    <row r="14" spans="1:24" ht="16.5" thickBot="1">
      <c r="A14" s="130" t="s">
        <v>45</v>
      </c>
      <c r="B14" s="118">
        <v>52</v>
      </c>
      <c r="C14" s="152">
        <v>2000</v>
      </c>
      <c r="D14" s="79">
        <f>10^(0.784780654*((LOG((B14/173.961)/LOG(10))*(LOG((B14/173.961)/LOG(10))))))</f>
        <v>1.6438076690888979</v>
      </c>
      <c r="E14" s="157">
        <v>390</v>
      </c>
      <c r="F14" s="158">
        <v>400</v>
      </c>
      <c r="G14" s="159">
        <v>400</v>
      </c>
      <c r="H14" s="117">
        <f>IF(MAX(E14:G14)&lt;0,0,MAX(E14:G14))/10</f>
        <v>40</v>
      </c>
      <c r="I14" s="131">
        <v>430</v>
      </c>
      <c r="J14" s="164">
        <v>430</v>
      </c>
      <c r="K14" s="165">
        <v>380</v>
      </c>
      <c r="L14" s="104">
        <f>IF(MAX(I14:K14)&lt;0,0,MAX(I14:K14))/10</f>
        <v>43</v>
      </c>
      <c r="M14" s="249">
        <v>0</v>
      </c>
      <c r="N14" s="157">
        <v>0</v>
      </c>
      <c r="O14" s="157">
        <v>0</v>
      </c>
      <c r="P14" s="104">
        <f>IF(MAX(M14:O14)&lt;0,0,MAX(M14:O14))</f>
        <v>0</v>
      </c>
      <c r="Q14" s="157">
        <v>0</v>
      </c>
      <c r="R14" s="157">
        <v>0</v>
      </c>
      <c r="S14" s="250">
        <v>0</v>
      </c>
      <c r="T14" s="135">
        <f>IF(MAX(Q14:S14)&lt;0,0,MAX(Q14:S14))</f>
        <v>0</v>
      </c>
      <c r="U14" s="133">
        <f>(P14*D14)+(T14*D14)</f>
        <v>0</v>
      </c>
      <c r="V14" s="134">
        <f>H14+L14+((T14+P14)*D14)</f>
        <v>83</v>
      </c>
      <c r="W14" s="182"/>
      <c r="X14" s="183"/>
    </row>
    <row r="15" spans="1:24" ht="15.75">
      <c r="A15" s="142"/>
      <c r="B15" s="95"/>
      <c r="C15" s="127"/>
      <c r="D15" s="127"/>
      <c r="E15" s="127"/>
      <c r="F15" s="127"/>
      <c r="G15" s="127"/>
      <c r="H15" s="127"/>
      <c r="I15" s="127"/>
      <c r="J15" s="127"/>
      <c r="K15" s="127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141"/>
    </row>
    <row r="16" spans="1:24" ht="15.75">
      <c r="A16" s="174"/>
      <c r="B16" s="95"/>
      <c r="C16" s="127"/>
      <c r="D16" s="127"/>
      <c r="E16" s="127"/>
      <c r="F16" s="127"/>
      <c r="G16" s="127"/>
      <c r="H16" s="127"/>
      <c r="I16" s="127"/>
      <c r="J16" s="127"/>
      <c r="K16" s="127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</row>
    <row r="17" spans="1:24" ht="15.75">
      <c r="A17" s="174" t="s">
        <v>59</v>
      </c>
      <c r="B17" s="150" t="s">
        <v>61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</row>
    <row r="18" spans="1:24" ht="16.5" thickBot="1">
      <c r="A18" s="143"/>
      <c r="B18" s="95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ht="15.75">
      <c r="A19" s="83" t="s">
        <v>40</v>
      </c>
      <c r="B19" s="166">
        <v>39.799999999999997</v>
      </c>
      <c r="C19" s="36">
        <v>2000</v>
      </c>
      <c r="D19" s="65">
        <f>10^(0.784780654*((LOG((B19/173.961)/LOG(10))*(LOG((B19/173.961)/LOG(10))))))</f>
        <v>2.0990259313283937</v>
      </c>
      <c r="E19" s="153">
        <v>620</v>
      </c>
      <c r="F19" s="160">
        <v>630</v>
      </c>
      <c r="G19" s="161">
        <v>630</v>
      </c>
      <c r="H19" s="129">
        <f>IF(MAX(E19:G19)&lt;0,0,MAX(E19:G19))/10</f>
        <v>63</v>
      </c>
      <c r="I19" s="153">
        <v>860</v>
      </c>
      <c r="J19" s="160">
        <v>890</v>
      </c>
      <c r="K19" s="161">
        <v>880</v>
      </c>
      <c r="L19" s="102">
        <f>IF(MAX(I19:K19)&lt;0,0,MAX(I19:K19))/10</f>
        <v>89</v>
      </c>
      <c r="M19" s="66">
        <v>22</v>
      </c>
      <c r="N19" s="55">
        <v>24</v>
      </c>
      <c r="O19" s="136">
        <v>25</v>
      </c>
      <c r="P19" s="102">
        <f>IF(MAX(M19:O19)&lt;0,0,MAX(M19:O19))</f>
        <v>25</v>
      </c>
      <c r="Q19" s="58">
        <v>31</v>
      </c>
      <c r="R19" s="59">
        <v>33</v>
      </c>
      <c r="S19" s="221">
        <v>35</v>
      </c>
      <c r="T19" s="102">
        <f>IF(MAX(Q19:S19)&lt;0,0,MAX(Q19:S19))</f>
        <v>35</v>
      </c>
      <c r="U19" s="15">
        <f>(P19*D19)+(T19*D19)</f>
        <v>125.94155587970363</v>
      </c>
      <c r="V19" s="65">
        <f>H19+L19+((T19+P19)*D19)</f>
        <v>277.94155587970363</v>
      </c>
      <c r="W19" s="127"/>
      <c r="X19" s="127"/>
    </row>
    <row r="20" spans="1:24" ht="15.75">
      <c r="A20" s="92" t="s">
        <v>41</v>
      </c>
      <c r="B20" s="167">
        <v>93</v>
      </c>
      <c r="C20" s="34">
        <v>2000</v>
      </c>
      <c r="D20" s="132">
        <f>10^(0.784780654*((LOG((B20/173.961)/LOG(10))*(LOG((B20/173.961)/LOG(10))))))</f>
        <v>1.1430045401651281</v>
      </c>
      <c r="E20" s="169">
        <v>420</v>
      </c>
      <c r="F20" s="170">
        <v>400</v>
      </c>
      <c r="G20" s="171">
        <v>430</v>
      </c>
      <c r="H20" s="145">
        <f>IF(MAX(E20:G20)&lt;0,0,MAX(E20:G20))/10</f>
        <v>43</v>
      </c>
      <c r="I20" s="169">
        <v>530</v>
      </c>
      <c r="J20" s="170">
        <v>550</v>
      </c>
      <c r="K20" s="171">
        <v>560</v>
      </c>
      <c r="L20" s="103">
        <f>IF(MAX(I20:K20)&lt;0,0,MAX(I20:K20))/10</f>
        <v>56</v>
      </c>
      <c r="M20" s="23">
        <v>20</v>
      </c>
      <c r="N20" s="24">
        <v>22</v>
      </c>
      <c r="O20" s="254">
        <v>-24</v>
      </c>
      <c r="P20" s="103">
        <f>IF(MAX(M20:O20)&lt;0,0,MAX(M20:O20))</f>
        <v>22</v>
      </c>
      <c r="Q20" s="88">
        <v>25</v>
      </c>
      <c r="R20" s="89">
        <v>27</v>
      </c>
      <c r="S20" s="222">
        <v>29</v>
      </c>
      <c r="T20" s="103">
        <f>IF(MAX(Q20:S20)&lt;0,0,MAX(Q20:S20))</f>
        <v>29</v>
      </c>
      <c r="U20" s="18">
        <f>(P20*D20)+(T20*D20)</f>
        <v>58.293231548421531</v>
      </c>
      <c r="V20" s="132">
        <f>H20+L20+((T20+P20)*D20)</f>
        <v>157.29323154842155</v>
      </c>
      <c r="W20" s="127"/>
      <c r="X20" s="127"/>
    </row>
    <row r="21" spans="1:24" ht="16.5" thickBot="1">
      <c r="A21" s="85" t="s">
        <v>29</v>
      </c>
      <c r="B21" s="168">
        <v>41</v>
      </c>
      <c r="C21" s="96">
        <v>2002</v>
      </c>
      <c r="D21" s="79">
        <f>10^(0.784780654*((LOG((B21/173.961)/LOG(10))*(LOG((B21/173.961)/LOG(10))))))</f>
        <v>2.0378762638813055</v>
      </c>
      <c r="E21" s="157">
        <v>430</v>
      </c>
      <c r="F21" s="158">
        <v>410</v>
      </c>
      <c r="G21" s="159">
        <v>410</v>
      </c>
      <c r="H21" s="117">
        <f>IF(MAX(E21:G21)&lt;0,0,MAX(E21:G21))/10</f>
        <v>43</v>
      </c>
      <c r="I21" s="157">
        <v>570</v>
      </c>
      <c r="J21" s="158">
        <v>590</v>
      </c>
      <c r="K21" s="159">
        <v>510</v>
      </c>
      <c r="L21" s="104">
        <f>IF(MAX(I21:K21)&lt;0,0,MAX(I21:K21))/10</f>
        <v>59</v>
      </c>
      <c r="M21" s="223">
        <v>15</v>
      </c>
      <c r="N21" s="224">
        <v>17</v>
      </c>
      <c r="O21" s="224">
        <v>-18</v>
      </c>
      <c r="P21" s="135">
        <f>IF(MAX(M21:O21)&lt;0,0,MAX(M21:O21))</f>
        <v>17</v>
      </c>
      <c r="Q21" s="76">
        <v>20</v>
      </c>
      <c r="R21" s="75">
        <v>22</v>
      </c>
      <c r="S21" s="225">
        <v>23</v>
      </c>
      <c r="T21" s="135">
        <f>IF(MAX(Q21:S21)&lt;0,0,MAX(Q21:S21))</f>
        <v>23</v>
      </c>
      <c r="U21" s="133">
        <f>(P21*D21)+(T21*D21)</f>
        <v>81.51505055525223</v>
      </c>
      <c r="V21" s="134">
        <f>H21+L21+((T21+P21)*D21)</f>
        <v>183.51505055525223</v>
      </c>
      <c r="W21" s="127"/>
      <c r="X21" s="127"/>
    </row>
    <row r="22" spans="1:24" ht="15.75">
      <c r="A22" s="126"/>
      <c r="B22" s="147"/>
      <c r="C22" s="148"/>
      <c r="D22" s="10"/>
      <c r="E22" s="127"/>
      <c r="F22" s="127"/>
      <c r="G22" s="127"/>
      <c r="H22" s="149"/>
      <c r="I22" s="127"/>
      <c r="J22" s="127"/>
      <c r="K22" s="127"/>
      <c r="L22" s="9"/>
      <c r="M22" s="150"/>
      <c r="N22" s="127"/>
      <c r="O22" s="151"/>
      <c r="P22" s="9"/>
      <c r="Q22" s="150"/>
      <c r="R22" s="127"/>
      <c r="S22" s="151"/>
      <c r="T22" s="9"/>
      <c r="U22" s="16"/>
      <c r="V22" s="10"/>
      <c r="W22" s="127"/>
      <c r="X22" s="127"/>
    </row>
    <row r="23" spans="1:24" ht="15.75">
      <c r="A23" s="174" t="s">
        <v>56</v>
      </c>
      <c r="B23" s="147"/>
      <c r="C23" s="150" t="s">
        <v>62</v>
      </c>
      <c r="D23" s="10"/>
      <c r="E23" s="127"/>
      <c r="F23" s="264"/>
      <c r="G23" s="261">
        <v>1776.1799000000001</v>
      </c>
      <c r="H23" s="261"/>
      <c r="I23" s="261"/>
      <c r="J23" s="127"/>
      <c r="K23" s="262" t="s">
        <v>63</v>
      </c>
      <c r="L23" s="9"/>
      <c r="M23" s="150"/>
      <c r="N23" s="127"/>
      <c r="O23" s="151"/>
      <c r="P23" s="9"/>
      <c r="Q23" s="150"/>
      <c r="R23" s="127"/>
      <c r="S23" s="151"/>
      <c r="T23" s="9"/>
      <c r="U23" s="16"/>
      <c r="V23" s="10"/>
      <c r="W23" s="127"/>
      <c r="X23" s="127"/>
    </row>
    <row r="24" spans="1:24" ht="15.75">
      <c r="A24" s="174"/>
      <c r="B24" s="147"/>
      <c r="C24" s="150" t="s">
        <v>64</v>
      </c>
      <c r="D24" s="10"/>
      <c r="E24" s="127"/>
      <c r="F24" s="263"/>
      <c r="G24" s="265">
        <v>591.54930000000002</v>
      </c>
      <c r="H24" s="265"/>
      <c r="I24" s="265"/>
      <c r="J24" s="150"/>
      <c r="K24" s="262" t="s">
        <v>65</v>
      </c>
      <c r="L24" s="9"/>
      <c r="M24" s="150"/>
      <c r="N24" s="127"/>
      <c r="O24" s="151"/>
      <c r="P24" s="9"/>
      <c r="Q24" s="150"/>
      <c r="R24" s="127"/>
      <c r="S24" s="151"/>
      <c r="T24" s="9"/>
      <c r="U24" s="16"/>
      <c r="V24" s="10"/>
      <c r="W24" s="127"/>
      <c r="X24" s="127"/>
    </row>
    <row r="25" spans="1:24" ht="15.75">
      <c r="A25" s="174"/>
      <c r="B25" s="147"/>
      <c r="C25" s="150" t="s">
        <v>66</v>
      </c>
      <c r="D25" s="10"/>
      <c r="E25" s="127"/>
      <c r="F25" s="127"/>
      <c r="G25" s="266">
        <v>274</v>
      </c>
      <c r="H25" s="266"/>
      <c r="I25" s="266"/>
      <c r="J25" s="127"/>
      <c r="K25" s="262" t="s">
        <v>65</v>
      </c>
      <c r="L25" s="9"/>
      <c r="M25" s="150"/>
      <c r="N25" s="127"/>
      <c r="O25" s="151"/>
      <c r="P25" s="9"/>
      <c r="Q25" s="150"/>
      <c r="R25" s="127"/>
      <c r="S25" s="151"/>
      <c r="T25" s="9"/>
      <c r="U25" s="16"/>
      <c r="V25" s="10"/>
      <c r="W25" s="127"/>
      <c r="X25" s="127"/>
    </row>
    <row r="26" spans="1:24" ht="15.7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24" ht="15.75">
      <c r="A27" s="178" t="s">
        <v>34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</row>
    <row r="28" spans="1:24" s="123" customFormat="1" ht="15.75">
      <c r="A28" s="178" t="s">
        <v>35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</row>
  </sheetData>
  <mergeCells count="17">
    <mergeCell ref="G25:I25"/>
    <mergeCell ref="M3:P3"/>
    <mergeCell ref="G24:I24"/>
    <mergeCell ref="G23:I23"/>
    <mergeCell ref="Q3:T3"/>
    <mergeCell ref="A28:X28"/>
    <mergeCell ref="W11:X14"/>
    <mergeCell ref="A10:V10"/>
    <mergeCell ref="A1:X1"/>
    <mergeCell ref="A2:X2"/>
    <mergeCell ref="A3:D3"/>
    <mergeCell ref="U3:X3"/>
    <mergeCell ref="W6:X9"/>
    <mergeCell ref="A5:V5"/>
    <mergeCell ref="A27:X27"/>
    <mergeCell ref="E3:H3"/>
    <mergeCell ref="I3:L3"/>
  </mergeCells>
  <phoneticPr fontId="5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X40"/>
  <sheetViews>
    <sheetView topLeftCell="A4" zoomScale="90" zoomScaleNormal="90" workbookViewId="0">
      <selection activeCell="Q16" sqref="Q16"/>
    </sheetView>
  </sheetViews>
  <sheetFormatPr defaultRowHeight="12.75"/>
  <cols>
    <col min="1" max="1" width="26.5703125" customWidth="1"/>
    <col min="2" max="2" width="7.140625" customWidth="1"/>
    <col min="3" max="3" width="6.5703125" customWidth="1"/>
    <col min="4" max="4" width="8.28515625" customWidth="1"/>
    <col min="5" max="5" width="6.140625" customWidth="1"/>
    <col min="6" max="7" width="5.28515625" customWidth="1"/>
    <col min="8" max="8" width="5.5703125" customWidth="1"/>
    <col min="9" max="11" width="5.28515625" customWidth="1"/>
    <col min="12" max="12" width="5.5703125" customWidth="1"/>
    <col min="13" max="13" width="9" customWidth="1"/>
    <col min="14" max="14" width="11.28515625" customWidth="1"/>
    <col min="15" max="15" width="12.140625" customWidth="1"/>
    <col min="16" max="16" width="5.7109375" customWidth="1"/>
    <col min="17" max="17" width="9.5703125" customWidth="1"/>
    <col min="18" max="18" width="9.42578125" customWidth="1"/>
    <col min="19" max="19" width="4.140625" customWidth="1"/>
  </cols>
  <sheetData>
    <row r="1" spans="1:22" ht="25.5">
      <c r="A1" s="203" t="s">
        <v>36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22" ht="23.25" thickBot="1">
      <c r="A2" s="205" t="s">
        <v>37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68"/>
      <c r="S2" s="69"/>
      <c r="T2" s="45"/>
      <c r="U2" s="45"/>
    </row>
    <row r="3" spans="1:22" ht="16.5" thickBot="1">
      <c r="A3" s="175"/>
      <c r="B3" s="176"/>
      <c r="C3" s="176"/>
      <c r="D3" s="177"/>
      <c r="E3" s="175" t="s">
        <v>0</v>
      </c>
      <c r="F3" s="176"/>
      <c r="G3" s="202"/>
      <c r="H3" s="207"/>
      <c r="I3" s="175" t="s">
        <v>17</v>
      </c>
      <c r="J3" s="176"/>
      <c r="K3" s="176"/>
      <c r="L3" s="177"/>
      <c r="M3" s="212"/>
      <c r="N3" s="193"/>
      <c r="O3" s="193"/>
      <c r="P3" s="194"/>
    </row>
    <row r="4" spans="1:22" ht="16.5" thickBot="1">
      <c r="A4" s="37" t="s">
        <v>7</v>
      </c>
      <c r="B4" s="37" t="s">
        <v>1</v>
      </c>
      <c r="C4" s="37" t="s">
        <v>11</v>
      </c>
      <c r="D4" s="37" t="s">
        <v>2</v>
      </c>
      <c r="E4" s="38" t="s">
        <v>3</v>
      </c>
      <c r="F4" s="39" t="s">
        <v>4</v>
      </c>
      <c r="G4" s="39" t="s">
        <v>5</v>
      </c>
      <c r="H4" s="40" t="s">
        <v>0</v>
      </c>
      <c r="I4" s="41" t="s">
        <v>3</v>
      </c>
      <c r="J4" s="42" t="s">
        <v>4</v>
      </c>
      <c r="K4" s="42" t="s">
        <v>5</v>
      </c>
      <c r="L4" s="40" t="s">
        <v>13</v>
      </c>
      <c r="M4" s="46" t="s">
        <v>14</v>
      </c>
      <c r="N4" s="47" t="s">
        <v>6</v>
      </c>
      <c r="O4" s="44" t="s">
        <v>8</v>
      </c>
      <c r="P4" s="81" t="s">
        <v>12</v>
      </c>
    </row>
    <row r="5" spans="1:22" ht="17.25" thickTop="1" thickBot="1">
      <c r="A5" s="198" t="s">
        <v>21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200"/>
      <c r="O5" s="12">
        <f>SUM(N6:N9)-MIN(N6:N9)</f>
        <v>577.81976680297112</v>
      </c>
      <c r="P5" s="82">
        <f>RANK(O5,O5:O20,0)</f>
        <v>1</v>
      </c>
      <c r="R5" s="60"/>
      <c r="U5" s="86"/>
      <c r="V5" s="87"/>
    </row>
    <row r="6" spans="1:22" ht="15.75">
      <c r="A6" s="84" t="s">
        <v>47</v>
      </c>
      <c r="B6" s="2">
        <v>51.77</v>
      </c>
      <c r="C6" s="8">
        <v>1998</v>
      </c>
      <c r="D6" s="3">
        <f>10^(0.784780654*((LOG((B6/173.961)/LOG(10))*(LOG((B6/173.961)/LOG(10))))))</f>
        <v>1.6498278472752075</v>
      </c>
      <c r="E6" s="21">
        <v>72</v>
      </c>
      <c r="F6" s="22">
        <v>-77</v>
      </c>
      <c r="G6" s="136">
        <v>77</v>
      </c>
      <c r="H6" s="102">
        <f>IF(MAX(E6:G6)&lt;0,0,MAX(E6:G6))</f>
        <v>77</v>
      </c>
      <c r="I6" s="58">
        <v>80</v>
      </c>
      <c r="J6" s="59">
        <v>85</v>
      </c>
      <c r="K6" s="114">
        <v>-90</v>
      </c>
      <c r="L6" s="102">
        <f>IF(MAX(I6:K6)&lt;0,0,MAX(I6:K6))</f>
        <v>85</v>
      </c>
      <c r="M6" s="36">
        <f>H6+L6</f>
        <v>162</v>
      </c>
      <c r="N6" s="32">
        <f>M6*D6</f>
        <v>267.27211125858361</v>
      </c>
      <c r="O6" s="195"/>
      <c r="P6" s="196"/>
      <c r="R6" s="60"/>
    </row>
    <row r="7" spans="1:22" ht="15.75">
      <c r="A7" s="84" t="s">
        <v>27</v>
      </c>
      <c r="B7" s="2">
        <v>77.400000000000006</v>
      </c>
      <c r="C7" s="8">
        <v>1999</v>
      </c>
      <c r="D7" s="3">
        <f>10^(0.784780654*((LOG((B7/173.961)/LOG(10))*(LOG((B7/173.961)/LOG(10))))))</f>
        <v>1.2504830904200115</v>
      </c>
      <c r="E7" s="21">
        <v>40</v>
      </c>
      <c r="F7" s="22">
        <v>42</v>
      </c>
      <c r="G7" s="101">
        <v>44</v>
      </c>
      <c r="H7" s="103">
        <f>IF(MAX(E7:G7)&lt;0,0,MAX(E7:G7))</f>
        <v>44</v>
      </c>
      <c r="I7" s="48">
        <v>50</v>
      </c>
      <c r="J7" s="28">
        <v>54</v>
      </c>
      <c r="K7" s="115">
        <v>58</v>
      </c>
      <c r="L7" s="103">
        <f>IF(MAX(I7:K7)&lt;0,0,MAX(I7:K7))</f>
        <v>58</v>
      </c>
      <c r="M7" s="34">
        <f>H7+L7</f>
        <v>102</v>
      </c>
      <c r="N7" s="32">
        <f>M7*D7</f>
        <v>127.54927522284117</v>
      </c>
      <c r="O7" s="180"/>
      <c r="P7" s="181"/>
      <c r="R7" s="60"/>
    </row>
    <row r="8" spans="1:22" ht="15.75">
      <c r="A8" s="92" t="s">
        <v>26</v>
      </c>
      <c r="B8" s="1">
        <v>48</v>
      </c>
      <c r="C8" s="6">
        <v>1999</v>
      </c>
      <c r="D8" s="3">
        <f>10^(0.784780654*((LOG((B8/173.961)/LOG(10))*(LOG((B8/173.961)/LOG(10))))))</f>
        <v>1.7595998107840995</v>
      </c>
      <c r="E8" s="23">
        <v>37</v>
      </c>
      <c r="F8" s="24">
        <v>40</v>
      </c>
      <c r="G8" s="101">
        <v>43</v>
      </c>
      <c r="H8" s="103">
        <f>IF(MAX(E8:G8)&lt;0,0,MAX(E8:G8))</f>
        <v>43</v>
      </c>
      <c r="I8" s="49">
        <v>50</v>
      </c>
      <c r="J8" s="31">
        <v>55</v>
      </c>
      <c r="K8" s="259">
        <v>61</v>
      </c>
      <c r="L8" s="121">
        <f>IF(MAX(I8:K8)&lt;0,0,MAX(I8:K8))</f>
        <v>61</v>
      </c>
      <c r="M8" s="34">
        <f>H8+L8</f>
        <v>104</v>
      </c>
      <c r="N8" s="18">
        <f>M8*D8</f>
        <v>182.99838032154636</v>
      </c>
      <c r="O8" s="180"/>
      <c r="P8" s="181"/>
    </row>
    <row r="9" spans="1:22" ht="16.5" thickBot="1">
      <c r="A9" s="92"/>
      <c r="B9" s="1">
        <v>20</v>
      </c>
      <c r="C9" s="6"/>
      <c r="D9" s="3">
        <f>10^(0.784780654*((LOG((B9/173.961)/LOG(10))*(LOG((B9/173.961)/LOG(10))))))</f>
        <v>4.9269655577670024</v>
      </c>
      <c r="E9" s="23"/>
      <c r="F9" s="24"/>
      <c r="G9" s="101"/>
      <c r="H9" s="260">
        <f>IF(MAX(E9:G9)&lt;0,0,MAX(E9:G9))</f>
        <v>0</v>
      </c>
      <c r="I9" s="49"/>
      <c r="J9" s="31"/>
      <c r="K9" s="259"/>
      <c r="L9" s="260">
        <f>IF(MAX(I9:K9)&lt;0,0,MAX(I9:K9))</f>
        <v>0</v>
      </c>
      <c r="M9" s="34">
        <f>H9+L9</f>
        <v>0</v>
      </c>
      <c r="N9" s="54">
        <f>M9*D9</f>
        <v>0</v>
      </c>
      <c r="O9" s="219"/>
      <c r="P9" s="220"/>
    </row>
    <row r="10" spans="1:22" ht="17.25" hidden="1" thickTop="1" thickBot="1">
      <c r="A10" s="198" t="s">
        <v>24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200"/>
      <c r="O10" s="17">
        <f>SUM(N11:N14)-MIN(N11:N14)</f>
        <v>0</v>
      </c>
      <c r="P10" s="82">
        <f>RANK(O10,O5:O20,0)</f>
        <v>4</v>
      </c>
    </row>
    <row r="11" spans="1:22" ht="12" hidden="1" thickTop="1">
      <c r="A11" s="84"/>
      <c r="B11" s="2">
        <v>48</v>
      </c>
      <c r="C11" s="8"/>
      <c r="D11" s="3">
        <f>10^(0.784780654*((LOG((B11/173.961)/LOG(10))*(LOG((B11/173.961)/LOG(10))))))</f>
        <v>1.7595998107840995</v>
      </c>
      <c r="E11" s="21"/>
      <c r="F11" s="22"/>
      <c r="G11" s="22"/>
      <c r="H11" s="13">
        <f>IF(MAX(E11:G11)&lt;0,0,MAX(E11:G11))</f>
        <v>0</v>
      </c>
      <c r="I11" s="48"/>
      <c r="J11" s="28"/>
      <c r="K11" s="28"/>
      <c r="L11" s="13">
        <f>IF(MAX(I11:K11)&lt;0,0,MAX(I11:K11))</f>
        <v>0</v>
      </c>
      <c r="M11" s="33">
        <f>H11+L11</f>
        <v>0</v>
      </c>
      <c r="N11" s="15">
        <f>M11*D11</f>
        <v>0</v>
      </c>
      <c r="O11" s="197"/>
      <c r="P11" s="196"/>
    </row>
    <row r="12" spans="1:22" ht="9.75" hidden="1" thickTop="1">
      <c r="A12" s="92"/>
      <c r="B12" s="1">
        <v>48</v>
      </c>
      <c r="C12" s="6"/>
      <c r="D12" s="3">
        <f>10^(0.784780654*((LOG((B12/173.961)/LOG(10))*(LOG((B12/173.961)/LOG(10))))))</f>
        <v>1.7595998107840995</v>
      </c>
      <c r="E12" s="21"/>
      <c r="F12" s="22"/>
      <c r="G12" s="22"/>
      <c r="H12" s="13">
        <f>IF(MAX(E12:G12)&lt;0,0,MAX(E12:G12))</f>
        <v>0</v>
      </c>
      <c r="I12" s="48"/>
      <c r="J12" s="28"/>
      <c r="K12" s="28"/>
      <c r="L12" s="13">
        <f>IF(MAX(I12:K12)&lt;0,0,MAX(I12:K12))</f>
        <v>0</v>
      </c>
      <c r="M12" s="33">
        <f>H12+L12</f>
        <v>0</v>
      </c>
      <c r="N12" s="20">
        <f>M12*D12</f>
        <v>0</v>
      </c>
      <c r="O12" s="180"/>
      <c r="P12" s="181"/>
    </row>
    <row r="13" spans="1:22" ht="9.75" hidden="1" thickTop="1">
      <c r="A13" s="92"/>
      <c r="B13" s="1">
        <v>48</v>
      </c>
      <c r="C13" s="6"/>
      <c r="D13" s="3">
        <f>10^(0.784780654*((LOG((B13/173.961)/LOG(10))*(LOG((B13/173.961)/LOG(10))))))</f>
        <v>1.7595998107840995</v>
      </c>
      <c r="E13" s="23"/>
      <c r="F13" s="24"/>
      <c r="G13" s="24"/>
      <c r="H13" s="13">
        <f>IF(MAX(E13:G13)&lt;0,0,MAX(E13:G13))</f>
        <v>0</v>
      </c>
      <c r="I13" s="50"/>
      <c r="J13" s="30"/>
      <c r="K13" s="30"/>
      <c r="L13" s="13">
        <f>IF(MAX(I13:K13)&lt;0,0,MAX(I13:K13))</f>
        <v>0</v>
      </c>
      <c r="M13" s="34">
        <f>H13+L13</f>
        <v>0</v>
      </c>
      <c r="N13" s="18">
        <f>M13*D13</f>
        <v>0</v>
      </c>
      <c r="O13" s="180"/>
      <c r="P13" s="181"/>
    </row>
    <row r="14" spans="1:22" ht="0.75" hidden="1" thickTop="1" thickBot="1">
      <c r="A14" s="93"/>
      <c r="B14" s="4">
        <v>48</v>
      </c>
      <c r="C14" s="7"/>
      <c r="D14" s="5">
        <f>10^(0.784780654*((LOG((B14/173.961)/LOG(10))*(LOG((B14/173.961)/LOG(10))))))</f>
        <v>1.7595998107840995</v>
      </c>
      <c r="E14" s="26"/>
      <c r="F14" s="27"/>
      <c r="G14" s="27"/>
      <c r="H14" s="14">
        <f>IF(MAX(E14:G14)&lt;0,0,MAX(E14:G14))</f>
        <v>0</v>
      </c>
      <c r="I14" s="51"/>
      <c r="J14" s="29"/>
      <c r="K14" s="29"/>
      <c r="L14" s="14">
        <f>IF(MAX(I14:K14)&lt;0,0,MAX(I14:K14))</f>
        <v>0</v>
      </c>
      <c r="M14" s="35">
        <f>H14+L14</f>
        <v>0</v>
      </c>
      <c r="N14" s="19">
        <f>M14*D14</f>
        <v>0</v>
      </c>
      <c r="O14" s="219"/>
      <c r="P14" s="220"/>
      <c r="T14" s="60" t="s">
        <v>18</v>
      </c>
    </row>
    <row r="15" spans="1:22" ht="17.25" thickTop="1" thickBot="1">
      <c r="A15" s="198" t="s">
        <v>22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  <c r="O15" s="17">
        <f>SUM(N16:N19)-MIN(N16:N19)</f>
        <v>202.27569883490895</v>
      </c>
      <c r="P15" s="82">
        <f>RANK(O15,O5:O20,0)</f>
        <v>3</v>
      </c>
      <c r="Q15" s="10"/>
      <c r="R15" s="16"/>
      <c r="S15" s="9"/>
    </row>
    <row r="16" spans="1:22" ht="15.75">
      <c r="A16" s="83" t="s">
        <v>29</v>
      </c>
      <c r="B16" s="2">
        <v>41</v>
      </c>
      <c r="C16" s="8">
        <v>2002</v>
      </c>
      <c r="D16" s="3">
        <f t="shared" ref="D16:D24" si="0">10^(0.784780654*((LOG((B16/173.961)/LOG(10))*(LOG((B16/173.961)/LOG(10))))))</f>
        <v>2.0378762638813055</v>
      </c>
      <c r="E16" s="21">
        <v>15</v>
      </c>
      <c r="F16" s="22">
        <v>17</v>
      </c>
      <c r="G16" s="137">
        <v>-18</v>
      </c>
      <c r="H16" s="102">
        <f t="shared" ref="H16:H24" si="1">IF(MAX(E16:G16)&lt;0,0,MAX(E16:G16))</f>
        <v>17</v>
      </c>
      <c r="I16" s="48">
        <v>20</v>
      </c>
      <c r="J16" s="28">
        <v>22</v>
      </c>
      <c r="K16" s="115">
        <v>23</v>
      </c>
      <c r="L16" s="102">
        <f t="shared" ref="L16:L24" si="2">IF(MAX(I16:K16)&lt;0,0,MAX(I16:K16))</f>
        <v>23</v>
      </c>
      <c r="M16" s="33">
        <f t="shared" ref="M16:M24" si="3">H16+L16</f>
        <v>40</v>
      </c>
      <c r="N16" s="15">
        <f t="shared" ref="N16:N24" si="4">M16*D16</f>
        <v>81.515050555252216</v>
      </c>
      <c r="O16" s="197"/>
      <c r="P16" s="196"/>
      <c r="R16" s="10"/>
      <c r="S16" s="9"/>
    </row>
    <row r="17" spans="1:24" ht="15.75">
      <c r="A17" s="92" t="s">
        <v>49</v>
      </c>
      <c r="B17" s="1">
        <v>53.2</v>
      </c>
      <c r="C17" s="6">
        <v>1998</v>
      </c>
      <c r="D17" s="3">
        <f t="shared" si="0"/>
        <v>1.6135112525973685</v>
      </c>
      <c r="E17" s="21">
        <v>17</v>
      </c>
      <c r="F17" s="22">
        <v>20</v>
      </c>
      <c r="G17" s="137">
        <v>23</v>
      </c>
      <c r="H17" s="121">
        <f t="shared" si="1"/>
        <v>23</v>
      </c>
      <c r="I17" s="48">
        <v>-25</v>
      </c>
      <c r="J17" s="28">
        <v>25</v>
      </c>
      <c r="K17" s="115">
        <v>28</v>
      </c>
      <c r="L17" s="121">
        <f t="shared" si="2"/>
        <v>28</v>
      </c>
      <c r="M17" s="33">
        <f t="shared" si="3"/>
        <v>51</v>
      </c>
      <c r="N17" s="20">
        <f t="shared" si="4"/>
        <v>82.2890738824658</v>
      </c>
      <c r="O17" s="180"/>
      <c r="P17" s="181"/>
    </row>
    <row r="18" spans="1:24" ht="15.75">
      <c r="A18" s="92" t="s">
        <v>50</v>
      </c>
      <c r="B18" s="1">
        <v>56.5</v>
      </c>
      <c r="C18" s="6">
        <v>1999</v>
      </c>
      <c r="D18" s="3">
        <f t="shared" si="0"/>
        <v>1.5388629758876364</v>
      </c>
      <c r="E18" s="23">
        <v>10</v>
      </c>
      <c r="F18" s="24">
        <f>-G18</f>
        <v>0</v>
      </c>
      <c r="G18" s="101">
        <v>0</v>
      </c>
      <c r="H18" s="121">
        <f t="shared" si="1"/>
        <v>10</v>
      </c>
      <c r="I18" s="50">
        <v>15</v>
      </c>
      <c r="J18" s="30">
        <v>0</v>
      </c>
      <c r="K18" s="146">
        <v>0</v>
      </c>
      <c r="L18" s="121">
        <f t="shared" si="2"/>
        <v>15</v>
      </c>
      <c r="M18" s="34">
        <f t="shared" si="3"/>
        <v>25</v>
      </c>
      <c r="N18" s="18">
        <f t="shared" si="4"/>
        <v>38.471574397190913</v>
      </c>
      <c r="O18" s="180"/>
      <c r="P18" s="181"/>
      <c r="R18" s="67"/>
    </row>
    <row r="19" spans="1:24" ht="16.5" thickBot="1">
      <c r="A19" s="93"/>
      <c r="B19" s="4">
        <v>20</v>
      </c>
      <c r="C19" s="7"/>
      <c r="D19" s="5">
        <f t="shared" si="0"/>
        <v>4.9269655577670024</v>
      </c>
      <c r="E19" s="26"/>
      <c r="F19" s="27"/>
      <c r="G19" s="256"/>
      <c r="H19" s="257">
        <f t="shared" si="1"/>
        <v>0</v>
      </c>
      <c r="I19" s="51"/>
      <c r="J19" s="29"/>
      <c r="K19" s="258"/>
      <c r="L19" s="257">
        <f t="shared" si="2"/>
        <v>0</v>
      </c>
      <c r="M19" s="35">
        <f t="shared" si="3"/>
        <v>0</v>
      </c>
      <c r="N19" s="19">
        <f t="shared" si="4"/>
        <v>0</v>
      </c>
      <c r="O19" s="219"/>
      <c r="P19" s="220"/>
    </row>
    <row r="20" spans="1:24" ht="17.25" thickTop="1" thickBot="1">
      <c r="A20" s="198" t="s">
        <v>46</v>
      </c>
      <c r="B20" s="199"/>
      <c r="C20" s="199"/>
      <c r="D20" s="199"/>
      <c r="E20" s="199"/>
      <c r="F20" s="199"/>
      <c r="G20" s="218"/>
      <c r="H20" s="218"/>
      <c r="I20" s="199"/>
      <c r="J20" s="199"/>
      <c r="K20" s="199"/>
      <c r="L20" s="199"/>
      <c r="M20" s="199"/>
      <c r="N20" s="200"/>
      <c r="O20" s="17">
        <f>SUM(N21:N24)-MIN(N21:N24)</f>
        <v>369.41942186444567</v>
      </c>
      <c r="P20" s="82">
        <f>RANK(O20,O5:O20,0)</f>
        <v>2</v>
      </c>
    </row>
    <row r="21" spans="1:24" ht="16.5" thickTop="1">
      <c r="A21" s="106" t="s">
        <v>25</v>
      </c>
      <c r="B21" s="99">
        <v>56.6</v>
      </c>
      <c r="C21" s="64">
        <v>1999</v>
      </c>
      <c r="D21" s="97">
        <f t="shared" si="0"/>
        <v>1.5367799782371598</v>
      </c>
      <c r="E21" s="108">
        <v>44</v>
      </c>
      <c r="F21" s="55">
        <v>46</v>
      </c>
      <c r="G21" s="255">
        <v>47</v>
      </c>
      <c r="H21" s="102">
        <f t="shared" si="1"/>
        <v>47</v>
      </c>
      <c r="I21" s="58">
        <v>62</v>
      </c>
      <c r="J21" s="59">
        <v>64</v>
      </c>
      <c r="K21" s="114">
        <v>0</v>
      </c>
      <c r="L21" s="102">
        <f t="shared" si="2"/>
        <v>64</v>
      </c>
      <c r="M21" s="36">
        <f t="shared" si="3"/>
        <v>111</v>
      </c>
      <c r="N21" s="15">
        <f t="shared" si="4"/>
        <v>170.58257758432475</v>
      </c>
      <c r="O21" s="213"/>
      <c r="P21" s="214"/>
    </row>
    <row r="22" spans="1:24" ht="15.75">
      <c r="A22" s="107" t="s">
        <v>39</v>
      </c>
      <c r="B22" s="100">
        <v>81.7</v>
      </c>
      <c r="C22" s="6">
        <v>1999</v>
      </c>
      <c r="D22" s="98">
        <f t="shared" si="0"/>
        <v>1.2149214733402878</v>
      </c>
      <c r="E22" s="109">
        <v>22</v>
      </c>
      <c r="F22" s="24">
        <v>25</v>
      </c>
      <c r="G22" s="101">
        <v>-26</v>
      </c>
      <c r="H22" s="103">
        <f t="shared" si="1"/>
        <v>25</v>
      </c>
      <c r="I22" s="48">
        <v>29</v>
      </c>
      <c r="J22" s="28">
        <v>32</v>
      </c>
      <c r="K22" s="115">
        <v>35</v>
      </c>
      <c r="L22" s="103">
        <f t="shared" si="2"/>
        <v>35</v>
      </c>
      <c r="M22" s="34">
        <f t="shared" si="3"/>
        <v>60</v>
      </c>
      <c r="N22" s="18">
        <f t="shared" si="4"/>
        <v>72.895288400417272</v>
      </c>
      <c r="O22" s="215"/>
      <c r="P22" s="216"/>
    </row>
    <row r="23" spans="1:24" ht="15.75">
      <c r="A23" s="107" t="s">
        <v>40</v>
      </c>
      <c r="B23" s="110">
        <v>39.799999999999997</v>
      </c>
      <c r="C23" s="11">
        <v>2000</v>
      </c>
      <c r="D23" s="98">
        <f t="shared" si="0"/>
        <v>2.0990259313283937</v>
      </c>
      <c r="E23" s="109">
        <v>22</v>
      </c>
      <c r="F23" s="24">
        <v>24</v>
      </c>
      <c r="G23" s="101">
        <v>25</v>
      </c>
      <c r="H23" s="103">
        <f t="shared" si="1"/>
        <v>25</v>
      </c>
      <c r="I23" s="48">
        <v>31</v>
      </c>
      <c r="J23" s="28">
        <v>33</v>
      </c>
      <c r="K23" s="115">
        <v>35</v>
      </c>
      <c r="L23" s="103">
        <f t="shared" si="2"/>
        <v>35</v>
      </c>
      <c r="M23" s="34">
        <f t="shared" si="3"/>
        <v>60</v>
      </c>
      <c r="N23" s="18">
        <f t="shared" si="4"/>
        <v>125.94155587970361</v>
      </c>
      <c r="O23" s="215"/>
      <c r="P23" s="216"/>
    </row>
    <row r="24" spans="1:24" ht="16.5" thickBot="1">
      <c r="A24" s="84" t="s">
        <v>41</v>
      </c>
      <c r="B24" s="242">
        <v>93</v>
      </c>
      <c r="C24" s="152">
        <v>2000</v>
      </c>
      <c r="D24" s="111">
        <f t="shared" si="0"/>
        <v>1.1430045401651281</v>
      </c>
      <c r="E24" s="105">
        <v>20</v>
      </c>
      <c r="F24" s="25">
        <v>22</v>
      </c>
      <c r="G24" s="112">
        <v>-24</v>
      </c>
      <c r="H24" s="113">
        <f t="shared" si="1"/>
        <v>22</v>
      </c>
      <c r="I24" s="88">
        <v>25</v>
      </c>
      <c r="J24" s="89">
        <v>27</v>
      </c>
      <c r="K24" s="116">
        <v>28</v>
      </c>
      <c r="L24" s="113">
        <f t="shared" si="2"/>
        <v>28</v>
      </c>
      <c r="M24" s="90">
        <f t="shared" si="3"/>
        <v>50</v>
      </c>
      <c r="N24" s="62">
        <f t="shared" si="4"/>
        <v>57.150227008256408</v>
      </c>
      <c r="O24" s="217"/>
      <c r="P24" s="216"/>
      <c r="Q24" s="61"/>
      <c r="R24" s="61"/>
      <c r="S24" s="61"/>
      <c r="T24" s="61"/>
      <c r="U24" s="61"/>
      <c r="V24" s="61"/>
      <c r="W24" s="61"/>
      <c r="X24" s="61"/>
    </row>
    <row r="25" spans="1:24" ht="16.5" thickBo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10"/>
      <c r="O25" s="91"/>
      <c r="P25" s="94"/>
      <c r="Q25" s="61"/>
      <c r="R25" s="61"/>
      <c r="S25" s="61"/>
      <c r="T25" s="61"/>
      <c r="U25" s="61"/>
      <c r="V25" s="61"/>
      <c r="W25" s="61"/>
      <c r="X25" s="61"/>
    </row>
    <row r="26" spans="1:24" ht="16.5" thickBot="1">
      <c r="A26" s="230" t="s">
        <v>51</v>
      </c>
      <c r="B26" s="231">
        <v>51</v>
      </c>
      <c r="C26" s="232">
        <v>1999</v>
      </c>
      <c r="D26" s="233">
        <f>10^(0.784780654*((LOG((B26/173.961)/LOG(10))*(LOG((B26/173.961)/LOG(10))))))</f>
        <v>1.6705081987420431</v>
      </c>
      <c r="E26" s="234">
        <v>42</v>
      </c>
      <c r="F26" s="243">
        <v>45</v>
      </c>
      <c r="G26" s="235">
        <v>-47</v>
      </c>
      <c r="H26" s="236">
        <f>IF(MAX(E26:G26)&lt;0,0,MAX(E26:G26))</f>
        <v>45</v>
      </c>
      <c r="I26" s="234">
        <v>50</v>
      </c>
      <c r="J26" s="243">
        <v>53</v>
      </c>
      <c r="K26" s="244">
        <v>55</v>
      </c>
      <c r="L26" s="236">
        <f>IF(MAX(I26:K26)&lt;0,0,MAX(I26:K26))</f>
        <v>55</v>
      </c>
      <c r="M26" s="237">
        <f>H26+L26</f>
        <v>100</v>
      </c>
      <c r="N26" s="238">
        <f>M26*D26</f>
        <v>167.05081987420431</v>
      </c>
      <c r="O26" s="240" t="s">
        <v>28</v>
      </c>
      <c r="P26" s="239"/>
      <c r="Q26" s="61"/>
      <c r="R26" s="61"/>
      <c r="S26" s="61"/>
      <c r="T26" s="61"/>
      <c r="U26" s="61"/>
      <c r="V26" s="61"/>
      <c r="W26" s="61"/>
      <c r="X26" s="61"/>
    </row>
    <row r="27" spans="1:24" ht="15.75">
      <c r="A27" s="174"/>
      <c r="B27" s="226"/>
      <c r="C27" s="227"/>
      <c r="D27" s="10"/>
      <c r="E27" s="228"/>
      <c r="F27" s="127"/>
      <c r="G27" s="229"/>
      <c r="H27" s="9"/>
      <c r="I27" s="228"/>
      <c r="J27" s="127"/>
      <c r="K27" s="127"/>
      <c r="L27" s="9"/>
      <c r="M27" s="228"/>
      <c r="N27" s="16"/>
      <c r="O27" s="241"/>
      <c r="P27" s="127"/>
      <c r="Q27" s="173"/>
      <c r="R27" s="173"/>
      <c r="S27" s="173"/>
      <c r="T27" s="173"/>
      <c r="U27" s="173"/>
      <c r="V27" s="173"/>
      <c r="W27" s="173"/>
      <c r="X27" s="173"/>
    </row>
    <row r="28" spans="1:24" s="123" customFormat="1" ht="15.75">
      <c r="A28" s="172" t="s">
        <v>56</v>
      </c>
      <c r="B28" s="245" t="s">
        <v>57</v>
      </c>
      <c r="C28" s="245"/>
      <c r="D28" s="245"/>
      <c r="E28" s="246">
        <v>1490.2479000000001</v>
      </c>
      <c r="F28" s="246"/>
      <c r="G28" s="247" t="s">
        <v>52</v>
      </c>
    </row>
    <row r="29" spans="1:24" s="123" customFormat="1" ht="15.75">
      <c r="A29" s="172"/>
      <c r="B29" s="245" t="s">
        <v>58</v>
      </c>
      <c r="C29" s="245"/>
      <c r="D29" s="245"/>
      <c r="E29" s="246">
        <v>692.83780000000002</v>
      </c>
      <c r="F29" s="246"/>
      <c r="G29" s="247" t="s">
        <v>54</v>
      </c>
    </row>
    <row r="30" spans="1:24" s="123" customFormat="1" ht="15.75">
      <c r="A30" s="172"/>
      <c r="B30" s="245" t="s">
        <v>60</v>
      </c>
      <c r="C30" s="245"/>
      <c r="D30" s="245"/>
      <c r="E30" s="248">
        <v>804.35699999999997</v>
      </c>
      <c r="F30" s="248"/>
      <c r="G30" s="247" t="s">
        <v>53</v>
      </c>
    </row>
    <row r="32" spans="1:24" ht="15.75">
      <c r="A32" s="211" t="s">
        <v>38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</row>
    <row r="33" spans="1:16" ht="15.75">
      <c r="A33" s="211" t="s">
        <v>55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</row>
    <row r="40" spans="1:16" ht="15.75">
      <c r="A40" s="172"/>
    </row>
  </sheetData>
  <mergeCells count="20">
    <mergeCell ref="A25:N25"/>
    <mergeCell ref="A33:P33"/>
    <mergeCell ref="A32:P32"/>
    <mergeCell ref="M3:P3"/>
    <mergeCell ref="O21:P24"/>
    <mergeCell ref="A5:N5"/>
    <mergeCell ref="A20:N20"/>
    <mergeCell ref="O6:P9"/>
    <mergeCell ref="A10:N10"/>
    <mergeCell ref="A15:N15"/>
    <mergeCell ref="O16:P19"/>
    <mergeCell ref="O11:P14"/>
    <mergeCell ref="E28:F28"/>
    <mergeCell ref="E30:F30"/>
    <mergeCell ref="E29:F29"/>
    <mergeCell ref="A1:Q1"/>
    <mergeCell ref="A2:Q2"/>
    <mergeCell ref="A3:D3"/>
    <mergeCell ref="E3:H3"/>
    <mergeCell ref="I3:L3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Company>GOPAS,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Jožka</cp:lastModifiedBy>
  <cp:lastPrinted>2012-09-22T12:54:17Z</cp:lastPrinted>
  <dcterms:created xsi:type="dcterms:W3CDTF">2007-10-23T08:30:10Z</dcterms:created>
  <dcterms:modified xsi:type="dcterms:W3CDTF">2012-09-22T13:14:23Z</dcterms:modified>
</cp:coreProperties>
</file>