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779" activeTab="0"/>
  </bookViews>
  <sheets>
    <sheet name="zápis_liga" sheetId="1" r:id="rId1"/>
  </sheets>
  <definedNames>
    <definedName name="_xlnm.Print_Titles" localSheetId="0">'zápis_liga'!$1:$5</definedName>
  </definedNames>
  <calcPr fullCalcOnLoad="1"/>
</workbook>
</file>

<file path=xl/sharedStrings.xml><?xml version="1.0" encoding="utf-8"?>
<sst xmlns="http://schemas.openxmlformats.org/spreadsheetml/2006/main" count="57" uniqueCount="38">
  <si>
    <t>jméno</t>
  </si>
  <si>
    <t>oddíl</t>
  </si>
  <si>
    <t>trh</t>
  </si>
  <si>
    <t>nadhoz</t>
  </si>
  <si>
    <t>hmot</t>
  </si>
  <si>
    <t>roč</t>
  </si>
  <si>
    <t>koef.</t>
  </si>
  <si>
    <t>I</t>
  </si>
  <si>
    <t>II</t>
  </si>
  <si>
    <t>III</t>
  </si>
  <si>
    <t>dvojboj</t>
  </si>
  <si>
    <t>body s.</t>
  </si>
  <si>
    <t>1. kolo III. Ligy mužů - Kopřivnice 27.4.2013</t>
  </si>
  <si>
    <t>Kopřivnice  27.4.2013</t>
  </si>
  <si>
    <t>Rozhodčí: Faja R, Gospoš B, Sattková R, Burgár M, Burgár S</t>
  </si>
  <si>
    <t>Sokol Brno Obřany</t>
  </si>
  <si>
    <t>Andrýsek Michal</t>
  </si>
  <si>
    <t>Orság František</t>
  </si>
  <si>
    <t>Valigura Jan</t>
  </si>
  <si>
    <t>Třetina David</t>
  </si>
  <si>
    <t>Šulák Jan</t>
  </si>
  <si>
    <t>ASK Tatra Kopřivnice</t>
  </si>
  <si>
    <t>Enčev Radek</t>
  </si>
  <si>
    <t>Machač Miroslav</t>
  </si>
  <si>
    <t>Driják Ondřej</t>
  </si>
  <si>
    <t>Hrančík Tomáš</t>
  </si>
  <si>
    <t>Mičulek Martin</t>
  </si>
  <si>
    <t>Číp Tomáš</t>
  </si>
  <si>
    <t>TJ Sokol Nový Hrozenkov</t>
  </si>
  <si>
    <t>Merkl Martin</t>
  </si>
  <si>
    <t>Fiala Lukáš</t>
  </si>
  <si>
    <t>Říha František</t>
  </si>
  <si>
    <t>Jiříček Petr</t>
  </si>
  <si>
    <t>Hlaváč Milan</t>
  </si>
  <si>
    <t>Knichal Radek</t>
  </si>
  <si>
    <t>x</t>
  </si>
  <si>
    <t>bonifikace</t>
  </si>
  <si>
    <t>věk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</si>
</sst>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  <numFmt numFmtId="174" formatCode="0.00_ ;[Red]\-0.00\ 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3" fontId="0" fillId="0" borderId="15" xfId="0" applyNumberFormat="1" applyFont="1" applyFill="1" applyBorder="1" applyAlignment="1" applyProtection="1">
      <alignment horizontal="center" vertical="center"/>
      <protection locked="0"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3" fontId="0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2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8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3" fontId="0" fillId="0" borderId="24" xfId="0" applyNumberFormat="1" applyFont="1" applyFill="1" applyBorder="1" applyAlignment="1" applyProtection="1">
      <alignment horizontal="center" vertical="center"/>
      <protection locked="0"/>
    </xf>
    <xf numFmtId="173" fontId="0" fillId="0" borderId="23" xfId="0" applyNumberFormat="1" applyFont="1" applyFill="1" applyBorder="1" applyAlignment="1" applyProtection="1">
      <alignment horizontal="center" vertical="center"/>
      <protection locked="0"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7" fontId="0" fillId="0" borderId="25" xfId="0" applyNumberFormat="1" applyFont="1" applyFill="1" applyBorder="1" applyAlignment="1">
      <alignment horizontal="center" vertical="center"/>
    </xf>
    <xf numFmtId="167" fontId="4" fillId="17" borderId="26" xfId="0" applyNumberFormat="1" applyFont="1" applyFill="1" applyBorder="1" applyAlignment="1">
      <alignment horizontal="center" vertical="center"/>
    </xf>
    <xf numFmtId="167" fontId="4" fillId="17" borderId="27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7" fontId="4" fillId="0" borderId="34" xfId="0" applyNumberFormat="1" applyFont="1" applyBorder="1" applyAlignment="1">
      <alignment vertical="center"/>
    </xf>
    <xf numFmtId="167" fontId="4" fillId="0" borderId="34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8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3" fontId="0" fillId="0" borderId="36" xfId="0" applyNumberFormat="1" applyFill="1" applyBorder="1" applyAlignment="1">
      <alignment horizontal="center" vertical="center"/>
    </xf>
    <xf numFmtId="167" fontId="4" fillId="17" borderId="38" xfId="0" applyNumberFormat="1" applyFont="1" applyFill="1" applyBorder="1" applyAlignment="1">
      <alignment horizontal="center" vertical="center"/>
    </xf>
    <xf numFmtId="173" fontId="0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showOutlineSymbol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" sqref="O6"/>
    </sheetView>
  </sheetViews>
  <sheetFormatPr defaultColWidth="9.00390625" defaultRowHeight="12.75"/>
  <cols>
    <col min="1" max="1" width="16.75390625" style="0" customWidth="1"/>
    <col min="2" max="2" width="26.375" style="6" customWidth="1"/>
    <col min="3" max="3" width="6.875" style="0" customWidth="1"/>
    <col min="4" max="4" width="5.375" style="0" customWidth="1"/>
    <col min="5" max="5" width="8.375" style="7" customWidth="1"/>
    <col min="6" max="12" width="7.00390625" style="0" customWidth="1"/>
    <col min="13" max="13" width="8.25390625" style="0" customWidth="1"/>
    <col min="14" max="14" width="7.25390625" style="0" customWidth="1"/>
    <col min="15" max="15" width="11.75390625" style="8" customWidth="1"/>
  </cols>
  <sheetData>
    <row r="1" spans="1:15" ht="23.25">
      <c r="A1" s="90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thickBot="1">
      <c r="A3" s="1"/>
      <c r="B3" s="2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s="5" customFormat="1" ht="19.5" customHeight="1" thickBot="1">
      <c r="A4" s="9"/>
      <c r="B4" s="10"/>
      <c r="C4" s="11"/>
      <c r="D4" s="11"/>
      <c r="E4" s="12"/>
      <c r="F4" s="88" t="s">
        <v>2</v>
      </c>
      <c r="G4" s="89"/>
      <c r="H4" s="89"/>
      <c r="I4" s="67"/>
      <c r="J4" s="91" t="s">
        <v>3</v>
      </c>
      <c r="K4" s="92"/>
      <c r="L4" s="92"/>
      <c r="M4" s="92"/>
      <c r="N4" s="68"/>
      <c r="O4" s="69"/>
    </row>
    <row r="5" spans="1:17" s="5" customFormat="1" ht="19.5" customHeight="1" thickBot="1">
      <c r="A5" s="29" t="s">
        <v>0</v>
      </c>
      <c r="B5" s="30" t="s">
        <v>1</v>
      </c>
      <c r="C5" s="31" t="s">
        <v>4</v>
      </c>
      <c r="D5" s="31" t="s">
        <v>5</v>
      </c>
      <c r="E5" s="32" t="s">
        <v>6</v>
      </c>
      <c r="F5" s="61" t="s">
        <v>7</v>
      </c>
      <c r="G5" s="62" t="s">
        <v>8</v>
      </c>
      <c r="H5" s="62" t="s">
        <v>9</v>
      </c>
      <c r="I5" s="63" t="s">
        <v>2</v>
      </c>
      <c r="J5" s="64" t="s">
        <v>7</v>
      </c>
      <c r="K5" s="62" t="s">
        <v>8</v>
      </c>
      <c r="L5" s="62" t="s">
        <v>9</v>
      </c>
      <c r="M5" s="65" t="s">
        <v>3</v>
      </c>
      <c r="N5" s="66" t="s">
        <v>10</v>
      </c>
      <c r="O5" s="70" t="s">
        <v>11</v>
      </c>
      <c r="P5" s="82" t="s">
        <v>36</v>
      </c>
      <c r="Q5" s="82" t="s">
        <v>37</v>
      </c>
    </row>
    <row r="6" spans="1:19" s="5" customFormat="1" ht="18.75" customHeight="1">
      <c r="A6" s="33" t="s">
        <v>16</v>
      </c>
      <c r="B6" s="34" t="s">
        <v>28</v>
      </c>
      <c r="C6" s="35">
        <v>124.2</v>
      </c>
      <c r="D6" s="35">
        <v>1997</v>
      </c>
      <c r="E6" s="57">
        <f aca="true" t="shared" si="0" ref="E6:E24">IF(C6=0,0,TRUNC(10^(0.794358141*((LOG((C6/174.393)/LOG(10))*(LOG((C6/174.3931)/LOG(10)))))),4))</f>
        <v>1.0405</v>
      </c>
      <c r="F6" s="40">
        <v>50</v>
      </c>
      <c r="G6" s="36">
        <v>-53</v>
      </c>
      <c r="H6" s="36">
        <v>53</v>
      </c>
      <c r="I6" s="41">
        <f>IF(MAX(F6:H6)&lt;0,0,MAX(F6:H6))</f>
        <v>53</v>
      </c>
      <c r="J6" s="40">
        <v>60</v>
      </c>
      <c r="K6" s="36">
        <v>65</v>
      </c>
      <c r="L6" s="36">
        <v>70</v>
      </c>
      <c r="M6" s="39">
        <f>IF(MAX(J6:L6)&lt;0,0,MAX(J6:L6))</f>
        <v>70</v>
      </c>
      <c r="N6" s="38">
        <f>M6+I6</f>
        <v>123</v>
      </c>
      <c r="O6" s="37">
        <f>N6*E6+P6</f>
        <v>157.98149999999998</v>
      </c>
      <c r="P6" s="83">
        <f>IF(Q6&lt;18,30,IF(Q6&lt;21,20,0))</f>
        <v>30</v>
      </c>
      <c r="Q6" s="83">
        <f>2013-D6</f>
        <v>16</v>
      </c>
      <c r="R6" s="13"/>
      <c r="S6" s="13"/>
    </row>
    <row r="7" spans="1:17" s="5" customFormat="1" ht="18.75" customHeight="1">
      <c r="A7" s="23" t="s">
        <v>17</v>
      </c>
      <c r="B7" s="17" t="s">
        <v>28</v>
      </c>
      <c r="C7" s="18">
        <v>73.2</v>
      </c>
      <c r="D7" s="19">
        <v>1953</v>
      </c>
      <c r="E7" s="58">
        <f t="shared" si="0"/>
        <v>1.2969</v>
      </c>
      <c r="F7" s="24">
        <v>70</v>
      </c>
      <c r="G7" s="25">
        <v>-75</v>
      </c>
      <c r="H7" s="25">
        <v>75</v>
      </c>
      <c r="I7" s="20">
        <f aca="true" t="shared" si="1" ref="I7:I24">IF(MAX(F7:H7)&lt;0,0,MAX(F7:H7))</f>
        <v>75</v>
      </c>
      <c r="J7" s="24">
        <v>85</v>
      </c>
      <c r="K7" s="25">
        <v>90</v>
      </c>
      <c r="L7" s="25" t="s">
        <v>35</v>
      </c>
      <c r="M7" s="26">
        <f>IF(MAX(J7:L7)&lt;0,0,MAX(J7:L7))</f>
        <v>90</v>
      </c>
      <c r="N7" s="27">
        <f aca="true" t="shared" si="2" ref="N7:N21">M7+I7</f>
        <v>165</v>
      </c>
      <c r="O7" s="28">
        <f aca="true" t="shared" si="3" ref="O7:O24">N7*E7+P7</f>
        <v>213.9885</v>
      </c>
      <c r="P7" s="83">
        <f aca="true" t="shared" si="4" ref="P7:P24">IF(Q7&lt;18,30,IF(Q7&lt;21,20,0))</f>
        <v>0</v>
      </c>
      <c r="Q7" s="83">
        <f aca="true" t="shared" si="5" ref="Q7:Q24">2013-D7</f>
        <v>60</v>
      </c>
    </row>
    <row r="8" spans="1:17" s="5" customFormat="1" ht="18.75" customHeight="1">
      <c r="A8" s="23" t="s">
        <v>18</v>
      </c>
      <c r="B8" s="17" t="s">
        <v>28</v>
      </c>
      <c r="C8" s="18">
        <v>87.4</v>
      </c>
      <c r="D8" s="19">
        <v>1992</v>
      </c>
      <c r="E8" s="58">
        <f t="shared" si="0"/>
        <v>1.1789</v>
      </c>
      <c r="F8" s="24">
        <v>84</v>
      </c>
      <c r="G8" s="25">
        <v>88</v>
      </c>
      <c r="H8" s="25">
        <v>90</v>
      </c>
      <c r="I8" s="20">
        <f t="shared" si="1"/>
        <v>90</v>
      </c>
      <c r="J8" s="24">
        <v>100</v>
      </c>
      <c r="K8" s="25">
        <v>105</v>
      </c>
      <c r="L8" s="25">
        <v>107</v>
      </c>
      <c r="M8" s="26">
        <f>IF(MAX(J8:L8)&lt;0,0,MAX(J8:L8))</f>
        <v>107</v>
      </c>
      <c r="N8" s="27">
        <f t="shared" si="2"/>
        <v>197</v>
      </c>
      <c r="O8" s="28">
        <f t="shared" si="3"/>
        <v>232.2433</v>
      </c>
      <c r="P8" s="83">
        <f t="shared" si="4"/>
        <v>0</v>
      </c>
      <c r="Q8" s="83">
        <f t="shared" si="5"/>
        <v>21</v>
      </c>
    </row>
    <row r="9" spans="1:17" s="5" customFormat="1" ht="18.75" customHeight="1">
      <c r="A9" s="23" t="s">
        <v>19</v>
      </c>
      <c r="B9" s="17" t="s">
        <v>28</v>
      </c>
      <c r="C9" s="18">
        <v>84.5</v>
      </c>
      <c r="D9" s="19">
        <v>1993</v>
      </c>
      <c r="E9" s="58">
        <f t="shared" si="0"/>
        <v>1.1985</v>
      </c>
      <c r="F9" s="24">
        <v>65</v>
      </c>
      <c r="G9" s="25">
        <v>70</v>
      </c>
      <c r="H9" s="25">
        <v>-75</v>
      </c>
      <c r="I9" s="20">
        <f t="shared" si="1"/>
        <v>70</v>
      </c>
      <c r="J9" s="24">
        <v>90</v>
      </c>
      <c r="K9" s="25">
        <v>-95</v>
      </c>
      <c r="L9" s="25">
        <v>95</v>
      </c>
      <c r="M9" s="26">
        <f>IF(MAX(J9:L9)&lt;0,0,MAX(J9:L9))</f>
        <v>95</v>
      </c>
      <c r="N9" s="27">
        <f t="shared" si="2"/>
        <v>165</v>
      </c>
      <c r="O9" s="28">
        <f t="shared" si="3"/>
        <v>217.75249999999997</v>
      </c>
      <c r="P9" s="83">
        <f t="shared" si="4"/>
        <v>20</v>
      </c>
      <c r="Q9" s="83">
        <f t="shared" si="5"/>
        <v>20</v>
      </c>
    </row>
    <row r="10" spans="1:17" s="5" customFormat="1" ht="18.75" customHeight="1" thickBot="1">
      <c r="A10" s="42" t="s">
        <v>20</v>
      </c>
      <c r="B10" s="43" t="s">
        <v>28</v>
      </c>
      <c r="C10" s="44">
        <v>103.8</v>
      </c>
      <c r="D10" s="45">
        <v>1989</v>
      </c>
      <c r="E10" s="59">
        <f t="shared" si="0"/>
        <v>1.0973</v>
      </c>
      <c r="F10" s="46">
        <v>85</v>
      </c>
      <c r="G10" s="47">
        <v>90</v>
      </c>
      <c r="H10" s="47">
        <v>95</v>
      </c>
      <c r="I10" s="48">
        <f t="shared" si="1"/>
        <v>95</v>
      </c>
      <c r="J10" s="46">
        <v>112</v>
      </c>
      <c r="K10" s="47">
        <v>120</v>
      </c>
      <c r="L10" s="47">
        <v>123</v>
      </c>
      <c r="M10" s="49">
        <f>IF(MAX(J10:L10)&lt;0,0,MAX(J10:L10))</f>
        <v>123</v>
      </c>
      <c r="N10" s="50">
        <f t="shared" si="2"/>
        <v>218</v>
      </c>
      <c r="O10" s="51">
        <f t="shared" si="3"/>
        <v>239.2114</v>
      </c>
      <c r="P10" s="83">
        <f t="shared" si="4"/>
        <v>0</v>
      </c>
      <c r="Q10" s="83">
        <f t="shared" si="5"/>
        <v>24</v>
      </c>
    </row>
    <row r="11" spans="1:17" s="5" customFormat="1" ht="18.75" customHeight="1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0">
        <f>SUM(O6:O10)</f>
        <v>1061.1771999999999</v>
      </c>
      <c r="P11" s="83"/>
      <c r="Q11" s="83"/>
    </row>
    <row r="12" spans="1:17" s="5" customFormat="1" ht="18.75" customHeight="1">
      <c r="A12" s="33" t="s">
        <v>29</v>
      </c>
      <c r="B12" s="34" t="s">
        <v>15</v>
      </c>
      <c r="C12" s="54">
        <v>91.4</v>
      </c>
      <c r="D12" s="35">
        <v>1991</v>
      </c>
      <c r="E12" s="60">
        <f t="shared" si="0"/>
        <v>1.1548</v>
      </c>
      <c r="F12" s="40">
        <v>75</v>
      </c>
      <c r="G12" s="36">
        <v>-80</v>
      </c>
      <c r="H12" s="36">
        <v>80</v>
      </c>
      <c r="I12" s="41">
        <f t="shared" si="1"/>
        <v>80</v>
      </c>
      <c r="J12" s="40">
        <v>100</v>
      </c>
      <c r="K12" s="36">
        <v>105</v>
      </c>
      <c r="L12" s="36">
        <v>-110</v>
      </c>
      <c r="M12" s="39">
        <f aca="true" t="shared" si="6" ref="M12:M17">IF(MAX(J12:L12)&lt;0,0,MAX(J12:L12))</f>
        <v>105</v>
      </c>
      <c r="N12" s="38">
        <f t="shared" si="2"/>
        <v>185</v>
      </c>
      <c r="O12" s="37">
        <f t="shared" si="3"/>
        <v>213.638</v>
      </c>
      <c r="P12" s="83">
        <f t="shared" si="4"/>
        <v>0</v>
      </c>
      <c r="Q12" s="83">
        <f t="shared" si="5"/>
        <v>22</v>
      </c>
    </row>
    <row r="13" spans="1:17" s="5" customFormat="1" ht="18.75" customHeight="1">
      <c r="A13" s="23" t="s">
        <v>30</v>
      </c>
      <c r="B13" s="17" t="s">
        <v>15</v>
      </c>
      <c r="C13" s="18">
        <v>67</v>
      </c>
      <c r="D13" s="19">
        <v>1991</v>
      </c>
      <c r="E13" s="58">
        <f t="shared" si="0"/>
        <v>1.3712</v>
      </c>
      <c r="F13" s="24">
        <v>65</v>
      </c>
      <c r="G13" s="25">
        <v>-70</v>
      </c>
      <c r="H13" s="25">
        <v>70</v>
      </c>
      <c r="I13" s="20">
        <f t="shared" si="1"/>
        <v>70</v>
      </c>
      <c r="J13" s="24">
        <v>85</v>
      </c>
      <c r="K13" s="25">
        <v>90</v>
      </c>
      <c r="L13" s="25">
        <v>95</v>
      </c>
      <c r="M13" s="26">
        <f t="shared" si="6"/>
        <v>95</v>
      </c>
      <c r="N13" s="27">
        <f t="shared" si="2"/>
        <v>165</v>
      </c>
      <c r="O13" s="28">
        <f t="shared" si="3"/>
        <v>226.248</v>
      </c>
      <c r="P13" s="83">
        <f t="shared" si="4"/>
        <v>0</v>
      </c>
      <c r="Q13" s="83">
        <f t="shared" si="5"/>
        <v>22</v>
      </c>
    </row>
    <row r="14" spans="1:17" s="5" customFormat="1" ht="18.75" customHeight="1">
      <c r="A14" s="23" t="s">
        <v>31</v>
      </c>
      <c r="B14" s="17" t="s">
        <v>15</v>
      </c>
      <c r="C14" s="18">
        <v>80.3</v>
      </c>
      <c r="D14" s="19">
        <v>1993</v>
      </c>
      <c r="E14" s="58">
        <f t="shared" si="0"/>
        <v>1.2305</v>
      </c>
      <c r="F14" s="24">
        <v>60</v>
      </c>
      <c r="G14" s="25">
        <v>-65</v>
      </c>
      <c r="H14" s="25">
        <v>-65</v>
      </c>
      <c r="I14" s="20">
        <f t="shared" si="1"/>
        <v>60</v>
      </c>
      <c r="J14" s="24">
        <v>85</v>
      </c>
      <c r="K14" s="25">
        <v>90</v>
      </c>
      <c r="L14" s="25">
        <v>-92</v>
      </c>
      <c r="M14" s="26">
        <f t="shared" si="6"/>
        <v>90</v>
      </c>
      <c r="N14" s="27">
        <f t="shared" si="2"/>
        <v>150</v>
      </c>
      <c r="O14" s="28">
        <f t="shared" si="3"/>
        <v>204.575</v>
      </c>
      <c r="P14" s="83">
        <f t="shared" si="4"/>
        <v>20</v>
      </c>
      <c r="Q14" s="83">
        <f t="shared" si="5"/>
        <v>20</v>
      </c>
    </row>
    <row r="15" spans="1:18" s="5" customFormat="1" ht="18.75" customHeight="1">
      <c r="A15" s="23" t="s">
        <v>32</v>
      </c>
      <c r="B15" s="17" t="s">
        <v>15</v>
      </c>
      <c r="C15" s="18">
        <v>94</v>
      </c>
      <c r="D15" s="19">
        <v>1978</v>
      </c>
      <c r="E15" s="58">
        <f t="shared" si="0"/>
        <v>1.1408</v>
      </c>
      <c r="F15" s="24">
        <v>65</v>
      </c>
      <c r="G15" s="25">
        <v>70</v>
      </c>
      <c r="H15" s="25">
        <v>-75</v>
      </c>
      <c r="I15" s="20">
        <f t="shared" si="1"/>
        <v>70</v>
      </c>
      <c r="J15" s="24">
        <v>90</v>
      </c>
      <c r="K15" s="25">
        <v>95</v>
      </c>
      <c r="L15" s="25">
        <v>100</v>
      </c>
      <c r="M15" s="26">
        <f t="shared" si="6"/>
        <v>100</v>
      </c>
      <c r="N15" s="27">
        <f t="shared" si="2"/>
        <v>170</v>
      </c>
      <c r="O15" s="28">
        <f t="shared" si="3"/>
        <v>193.936</v>
      </c>
      <c r="P15" s="83">
        <f t="shared" si="4"/>
        <v>0</v>
      </c>
      <c r="Q15" s="83">
        <f t="shared" si="5"/>
        <v>35</v>
      </c>
      <c r="R15" s="13"/>
    </row>
    <row r="16" spans="1:17" s="5" customFormat="1" ht="18.75" customHeight="1">
      <c r="A16" s="23" t="s">
        <v>33</v>
      </c>
      <c r="B16" s="17" t="s">
        <v>15</v>
      </c>
      <c r="C16" s="18">
        <v>113.3</v>
      </c>
      <c r="D16" s="19">
        <v>1956</v>
      </c>
      <c r="E16" s="58">
        <f t="shared" si="0"/>
        <v>1.0662</v>
      </c>
      <c r="F16" s="24">
        <v>85</v>
      </c>
      <c r="G16" s="25">
        <v>90</v>
      </c>
      <c r="H16" s="25">
        <v>-95</v>
      </c>
      <c r="I16" s="20">
        <f t="shared" si="1"/>
        <v>90</v>
      </c>
      <c r="J16" s="24">
        <v>105</v>
      </c>
      <c r="K16" s="25">
        <v>110</v>
      </c>
      <c r="L16" s="25">
        <v>115</v>
      </c>
      <c r="M16" s="26">
        <f t="shared" si="6"/>
        <v>115</v>
      </c>
      <c r="N16" s="27">
        <f t="shared" si="2"/>
        <v>205</v>
      </c>
      <c r="O16" s="28">
        <f t="shared" si="3"/>
        <v>218.571</v>
      </c>
      <c r="P16" s="83">
        <f t="shared" si="4"/>
        <v>0</v>
      </c>
      <c r="Q16" s="83">
        <f t="shared" si="5"/>
        <v>57</v>
      </c>
    </row>
    <row r="17" spans="1:17" s="5" customFormat="1" ht="18.75" customHeight="1" thickBot="1">
      <c r="A17" s="42" t="s">
        <v>34</v>
      </c>
      <c r="B17" s="43" t="s">
        <v>15</v>
      </c>
      <c r="C17" s="44">
        <v>99.7</v>
      </c>
      <c r="D17" s="45">
        <v>1973</v>
      </c>
      <c r="E17" s="59">
        <f t="shared" si="0"/>
        <v>1.1138</v>
      </c>
      <c r="F17" s="46">
        <v>50</v>
      </c>
      <c r="G17" s="47">
        <v>55</v>
      </c>
      <c r="H17" s="47">
        <v>57</v>
      </c>
      <c r="I17" s="48">
        <f t="shared" si="1"/>
        <v>57</v>
      </c>
      <c r="J17" s="46">
        <v>60</v>
      </c>
      <c r="K17" s="47">
        <v>65</v>
      </c>
      <c r="L17" s="47">
        <v>70</v>
      </c>
      <c r="M17" s="49">
        <f t="shared" si="6"/>
        <v>70</v>
      </c>
      <c r="N17" s="50">
        <f t="shared" si="2"/>
        <v>127</v>
      </c>
      <c r="O17" s="51">
        <f t="shared" si="3"/>
        <v>141.4526</v>
      </c>
      <c r="P17" s="83">
        <f t="shared" si="4"/>
        <v>0</v>
      </c>
      <c r="Q17" s="83">
        <f t="shared" si="5"/>
        <v>40</v>
      </c>
    </row>
    <row r="18" spans="1:17" s="5" customFormat="1" ht="18.75" customHeight="1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53">
        <f>SUM(O12:O17)-MIN(O12:O17)</f>
        <v>1056.968</v>
      </c>
      <c r="P18" s="83"/>
      <c r="Q18" s="83"/>
    </row>
    <row r="19" spans="1:17" s="5" customFormat="1" ht="18.75" customHeight="1">
      <c r="A19" s="33" t="s">
        <v>22</v>
      </c>
      <c r="B19" s="34" t="s">
        <v>21</v>
      </c>
      <c r="C19" s="54">
        <v>66.5</v>
      </c>
      <c r="D19" s="35">
        <v>1986</v>
      </c>
      <c r="E19" s="60">
        <f t="shared" si="0"/>
        <v>1.378</v>
      </c>
      <c r="F19" s="40">
        <v>75</v>
      </c>
      <c r="G19" s="36">
        <v>-81</v>
      </c>
      <c r="H19" s="36">
        <v>-81</v>
      </c>
      <c r="I19" s="41">
        <f t="shared" si="1"/>
        <v>75</v>
      </c>
      <c r="J19" s="40">
        <v>-90</v>
      </c>
      <c r="K19" s="36">
        <v>90</v>
      </c>
      <c r="L19" s="36">
        <v>95</v>
      </c>
      <c r="M19" s="39">
        <f aca="true" t="shared" si="7" ref="M19:M24">IF(MAX(J19:L19)&lt;0,0,MAX(J19:L19))</f>
        <v>95</v>
      </c>
      <c r="N19" s="38">
        <f t="shared" si="2"/>
        <v>170</v>
      </c>
      <c r="O19" s="37">
        <f t="shared" si="3"/>
        <v>234.26</v>
      </c>
      <c r="P19" s="83">
        <f t="shared" si="4"/>
        <v>0</v>
      </c>
      <c r="Q19" s="83">
        <f t="shared" si="5"/>
        <v>27</v>
      </c>
    </row>
    <row r="20" spans="1:17" s="5" customFormat="1" ht="18.75" customHeight="1">
      <c r="A20" s="23" t="s">
        <v>23</v>
      </c>
      <c r="B20" s="17" t="s">
        <v>21</v>
      </c>
      <c r="C20" s="18">
        <v>89.6</v>
      </c>
      <c r="D20" s="19">
        <v>1986</v>
      </c>
      <c r="E20" s="58">
        <f t="shared" si="0"/>
        <v>1.1653</v>
      </c>
      <c r="F20" s="24">
        <v>90</v>
      </c>
      <c r="G20" s="25">
        <v>-95</v>
      </c>
      <c r="H20" s="25">
        <v>95</v>
      </c>
      <c r="I20" s="20">
        <f t="shared" si="1"/>
        <v>95</v>
      </c>
      <c r="J20" s="24">
        <v>110</v>
      </c>
      <c r="K20" s="25">
        <v>120</v>
      </c>
      <c r="L20" s="25">
        <v>-125</v>
      </c>
      <c r="M20" s="26">
        <f t="shared" si="7"/>
        <v>120</v>
      </c>
      <c r="N20" s="27">
        <f t="shared" si="2"/>
        <v>215</v>
      </c>
      <c r="O20" s="28">
        <f t="shared" si="3"/>
        <v>250.5395</v>
      </c>
      <c r="P20" s="83">
        <f t="shared" si="4"/>
        <v>0</v>
      </c>
      <c r="Q20" s="83">
        <f t="shared" si="5"/>
        <v>27</v>
      </c>
    </row>
    <row r="21" spans="1:17" s="5" customFormat="1" ht="18.75" customHeight="1">
      <c r="A21" s="23" t="s">
        <v>24</v>
      </c>
      <c r="B21" s="17" t="s">
        <v>21</v>
      </c>
      <c r="C21" s="18">
        <v>75.9</v>
      </c>
      <c r="D21" s="19">
        <v>1986</v>
      </c>
      <c r="E21" s="58">
        <f t="shared" si="0"/>
        <v>1.2696</v>
      </c>
      <c r="F21" s="24">
        <v>75</v>
      </c>
      <c r="G21" s="25">
        <v>85</v>
      </c>
      <c r="H21" s="25">
        <v>90</v>
      </c>
      <c r="I21" s="20">
        <f t="shared" si="1"/>
        <v>90</v>
      </c>
      <c r="J21" s="24">
        <v>110</v>
      </c>
      <c r="K21" s="25">
        <v>120</v>
      </c>
      <c r="L21" s="25">
        <v>125</v>
      </c>
      <c r="M21" s="26">
        <f t="shared" si="7"/>
        <v>125</v>
      </c>
      <c r="N21" s="27">
        <f t="shared" si="2"/>
        <v>215</v>
      </c>
      <c r="O21" s="28">
        <f t="shared" si="3"/>
        <v>272.964</v>
      </c>
      <c r="P21" s="83">
        <f t="shared" si="4"/>
        <v>0</v>
      </c>
      <c r="Q21" s="83">
        <f t="shared" si="5"/>
        <v>27</v>
      </c>
    </row>
    <row r="22" spans="1:17" s="5" customFormat="1" ht="18.75" customHeight="1">
      <c r="A22" s="23" t="s">
        <v>26</v>
      </c>
      <c r="B22" s="17" t="s">
        <v>21</v>
      </c>
      <c r="C22" s="18">
        <v>71.7</v>
      </c>
      <c r="D22" s="19">
        <v>1993</v>
      </c>
      <c r="E22" s="58">
        <f t="shared" si="0"/>
        <v>1.3132</v>
      </c>
      <c r="F22" s="22">
        <v>70</v>
      </c>
      <c r="G22" s="21">
        <v>75</v>
      </c>
      <c r="H22" s="71">
        <v>-80</v>
      </c>
      <c r="I22" s="20">
        <f t="shared" si="1"/>
        <v>75</v>
      </c>
      <c r="J22" s="22">
        <v>93</v>
      </c>
      <c r="K22" s="21">
        <v>100</v>
      </c>
      <c r="L22" s="72">
        <v>-105</v>
      </c>
      <c r="M22" s="26">
        <f t="shared" si="7"/>
        <v>100</v>
      </c>
      <c r="N22" s="27">
        <f>M22+I22</f>
        <v>175</v>
      </c>
      <c r="O22" s="28">
        <f t="shared" si="3"/>
        <v>249.80999999999997</v>
      </c>
      <c r="P22" s="83">
        <f t="shared" si="4"/>
        <v>20</v>
      </c>
      <c r="Q22" s="83">
        <f t="shared" si="5"/>
        <v>20</v>
      </c>
    </row>
    <row r="23" spans="1:17" s="5" customFormat="1" ht="18.75" customHeight="1">
      <c r="A23" s="73" t="s">
        <v>25</v>
      </c>
      <c r="B23" s="74" t="s">
        <v>21</v>
      </c>
      <c r="C23" s="75">
        <v>80.5</v>
      </c>
      <c r="D23" s="76">
        <v>1993</v>
      </c>
      <c r="E23" s="58">
        <f t="shared" si="0"/>
        <v>1.2289</v>
      </c>
      <c r="F23" s="77">
        <v>85</v>
      </c>
      <c r="G23" s="78">
        <v>90</v>
      </c>
      <c r="H23" s="79">
        <v>97</v>
      </c>
      <c r="I23" s="20">
        <f t="shared" si="1"/>
        <v>97</v>
      </c>
      <c r="J23" s="77">
        <v>105</v>
      </c>
      <c r="K23" s="78">
        <v>110</v>
      </c>
      <c r="L23" s="81">
        <v>-120</v>
      </c>
      <c r="M23" s="26">
        <f t="shared" si="7"/>
        <v>110</v>
      </c>
      <c r="N23" s="27">
        <f>M23+I23</f>
        <v>207</v>
      </c>
      <c r="O23" s="28">
        <f t="shared" si="3"/>
        <v>274.3823</v>
      </c>
      <c r="P23" s="83">
        <f>IF(Q23&lt;18,30,IF(Q23&lt;21,20,0))</f>
        <v>20</v>
      </c>
      <c r="Q23" s="83">
        <f>2013-D23</f>
        <v>20</v>
      </c>
    </row>
    <row r="24" spans="1:17" s="5" customFormat="1" ht="18.75" customHeight="1" thickBot="1">
      <c r="A24" s="42" t="s">
        <v>27</v>
      </c>
      <c r="B24" s="43" t="s">
        <v>21</v>
      </c>
      <c r="C24" s="44">
        <v>85.1</v>
      </c>
      <c r="D24" s="45">
        <v>1985</v>
      </c>
      <c r="E24" s="59">
        <f t="shared" si="0"/>
        <v>1.1943</v>
      </c>
      <c r="F24" s="55">
        <v>90</v>
      </c>
      <c r="G24" s="56">
        <v>95</v>
      </c>
      <c r="H24" s="56">
        <v>97</v>
      </c>
      <c r="I24" s="48">
        <f t="shared" si="1"/>
        <v>97</v>
      </c>
      <c r="J24" s="55">
        <v>113</v>
      </c>
      <c r="K24" s="56">
        <v>117</v>
      </c>
      <c r="L24" s="56">
        <v>120</v>
      </c>
      <c r="M24" s="49">
        <f t="shared" si="7"/>
        <v>120</v>
      </c>
      <c r="N24" s="50">
        <f>M24+I24</f>
        <v>217</v>
      </c>
      <c r="O24" s="51">
        <f t="shared" si="3"/>
        <v>259.1631</v>
      </c>
      <c r="P24" s="83">
        <f t="shared" si="4"/>
        <v>0</v>
      </c>
      <c r="Q24" s="83">
        <f t="shared" si="5"/>
        <v>28</v>
      </c>
    </row>
    <row r="25" spans="1:17" s="14" customFormat="1" ht="18.75" customHeight="1" thickBo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52">
        <f>SUM(O19:O24)-MIN(O19:O24)</f>
        <v>1306.8589</v>
      </c>
      <c r="P25" s="13"/>
      <c r="Q25" s="13"/>
    </row>
    <row r="26" spans="9:14" ht="12.75">
      <c r="I26" s="16"/>
      <c r="M26" s="15"/>
      <c r="N26" s="15"/>
    </row>
    <row r="27" spans="9:14" ht="12.75">
      <c r="I27" s="16"/>
      <c r="M27" s="15"/>
      <c r="N27" s="15"/>
    </row>
    <row r="28" spans="1:14" ht="12.75">
      <c r="A28" t="s">
        <v>13</v>
      </c>
      <c r="I28" s="16"/>
      <c r="M28" s="15"/>
      <c r="N28" s="15"/>
    </row>
    <row r="29" spans="1:14" ht="12.75">
      <c r="A29" t="s">
        <v>14</v>
      </c>
      <c r="I29" s="16"/>
      <c r="M29" s="15"/>
      <c r="N29" s="15"/>
    </row>
    <row r="30" spans="9:14" ht="12.75">
      <c r="I30" s="16"/>
      <c r="M30" s="15"/>
      <c r="N30" s="15"/>
    </row>
    <row r="31" spans="9:14" ht="12.75">
      <c r="I31" s="16"/>
      <c r="M31" s="15"/>
      <c r="N31" s="15"/>
    </row>
    <row r="32" spans="9:14" ht="12.75">
      <c r="I32" s="16"/>
      <c r="M32" s="15"/>
      <c r="N32" s="15"/>
    </row>
    <row r="33" spans="13:14" ht="12.75">
      <c r="M33" s="15"/>
      <c r="N33" s="15"/>
    </row>
  </sheetData>
  <sheetProtection/>
  <mergeCells count="6">
    <mergeCell ref="A18:N18"/>
    <mergeCell ref="A25:N25"/>
    <mergeCell ref="F4:H4"/>
    <mergeCell ref="A1:O1"/>
    <mergeCell ref="J4:M4"/>
    <mergeCell ref="A11:N11"/>
  </mergeCells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Uzivatel</cp:lastModifiedBy>
  <cp:lastPrinted>2013-04-27T10:48:35Z</cp:lastPrinted>
  <dcterms:created xsi:type="dcterms:W3CDTF">2002-10-19T15:36:27Z</dcterms:created>
  <dcterms:modified xsi:type="dcterms:W3CDTF">2013-04-27T14:29:31Z</dcterms:modified>
  <cp:category/>
  <cp:version/>
  <cp:contentType/>
  <cp:contentStatus/>
</cp:coreProperties>
</file>