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65" windowWidth="11355" windowHeight="7980" firstSheet="1" activeTab="1"/>
  </bookViews>
  <sheets>
    <sheet name="Mez. POHÁR města Zlína 2014" sheetId="6" r:id="rId1"/>
    <sheet name="Mez. POHÁR ml. žáků a žákyň." sheetId="2" r:id="rId2"/>
    <sheet name="List1" sheetId="7" r:id="rId3"/>
  </sheets>
  <definedNames>
    <definedName name="_xlnm.Print_Area" localSheetId="1">'Mez. POHÁR ml. žáků a žákyň.'!$A$1:$X$39</definedName>
  </definedNames>
  <calcPr calcId="125725"/>
</workbook>
</file>

<file path=xl/calcChain.xml><?xml version="1.0" encoding="utf-8"?>
<calcChain xmlns="http://schemas.openxmlformats.org/spreadsheetml/2006/main">
  <c r="M23" i="6"/>
  <c r="T30" i="2"/>
  <c r="P30"/>
  <c r="L30"/>
  <c r="H30"/>
  <c r="D30"/>
  <c r="T29"/>
  <c r="P29"/>
  <c r="L29"/>
  <c r="H29"/>
  <c r="D29"/>
  <c r="T28"/>
  <c r="P28"/>
  <c r="L28"/>
  <c r="H28"/>
  <c r="D28"/>
  <c r="T27"/>
  <c r="P27"/>
  <c r="L27"/>
  <c r="H27"/>
  <c r="D27"/>
  <c r="T35"/>
  <c r="P35"/>
  <c r="L35"/>
  <c r="H35"/>
  <c r="D35"/>
  <c r="T34"/>
  <c r="P34"/>
  <c r="L34"/>
  <c r="H34"/>
  <c r="D34"/>
  <c r="T33"/>
  <c r="P33"/>
  <c r="L33"/>
  <c r="H33"/>
  <c r="D33"/>
  <c r="T32"/>
  <c r="P32"/>
  <c r="L32"/>
  <c r="H32"/>
  <c r="D32"/>
  <c r="T25"/>
  <c r="P25"/>
  <c r="L25"/>
  <c r="H25"/>
  <c r="D25"/>
  <c r="T24"/>
  <c r="P24"/>
  <c r="L24"/>
  <c r="H24"/>
  <c r="D24"/>
  <c r="T23"/>
  <c r="P23"/>
  <c r="L23"/>
  <c r="H23"/>
  <c r="D23"/>
  <c r="T22"/>
  <c r="P22"/>
  <c r="L22"/>
  <c r="H22"/>
  <c r="D22"/>
  <c r="T20"/>
  <c r="P20"/>
  <c r="L20"/>
  <c r="H20"/>
  <c r="D20"/>
  <c r="T19"/>
  <c r="P19"/>
  <c r="L19"/>
  <c r="H19"/>
  <c r="D19"/>
  <c r="T18"/>
  <c r="P18"/>
  <c r="L18"/>
  <c r="H18"/>
  <c r="D18"/>
  <c r="T17"/>
  <c r="P17"/>
  <c r="L17"/>
  <c r="H17"/>
  <c r="D17"/>
  <c r="T15"/>
  <c r="P15"/>
  <c r="L15"/>
  <c r="H15"/>
  <c r="D15"/>
  <c r="T14"/>
  <c r="P14"/>
  <c r="L14"/>
  <c r="H14"/>
  <c r="D14"/>
  <c r="T13"/>
  <c r="P13"/>
  <c r="L13"/>
  <c r="H13"/>
  <c r="D13"/>
  <c r="T12"/>
  <c r="P12"/>
  <c r="L12"/>
  <c r="H12"/>
  <c r="D12"/>
  <c r="T10"/>
  <c r="P10"/>
  <c r="L10"/>
  <c r="H10"/>
  <c r="D10"/>
  <c r="T9"/>
  <c r="P9"/>
  <c r="L9"/>
  <c r="H9"/>
  <c r="D9"/>
  <c r="T8"/>
  <c r="P8"/>
  <c r="L8"/>
  <c r="H8"/>
  <c r="D8"/>
  <c r="T7"/>
  <c r="P7"/>
  <c r="L7"/>
  <c r="H7"/>
  <c r="D7"/>
  <c r="V27" l="1"/>
  <c r="V22"/>
  <c r="V24"/>
  <c r="V17"/>
  <c r="U17"/>
  <c r="V19"/>
  <c r="U19"/>
  <c r="U14"/>
  <c r="V7"/>
  <c r="U7"/>
  <c r="V9"/>
  <c r="U8"/>
  <c r="U10"/>
  <c r="V12"/>
  <c r="V13"/>
  <c r="U13"/>
  <c r="V14"/>
  <c r="V15"/>
  <c r="U15"/>
  <c r="V18"/>
  <c r="U18"/>
  <c r="V20"/>
  <c r="U20"/>
  <c r="U23"/>
  <c r="V25"/>
  <c r="U25"/>
  <c r="V33"/>
  <c r="U33"/>
  <c r="V35"/>
  <c r="U35"/>
  <c r="V28"/>
  <c r="U28"/>
  <c r="V30"/>
  <c r="U30"/>
  <c r="V8"/>
  <c r="U9"/>
  <c r="V10"/>
  <c r="U12"/>
  <c r="U22"/>
  <c r="V23"/>
  <c r="U24"/>
  <c r="V32"/>
  <c r="U32"/>
  <c r="V34"/>
  <c r="U34"/>
  <c r="U27"/>
  <c r="V29"/>
  <c r="U29"/>
  <c r="E51" i="6"/>
  <c r="E50"/>
  <c r="E52"/>
  <c r="E11"/>
  <c r="E10"/>
  <c r="E8" l="1"/>
  <c r="I23"/>
  <c r="U46"/>
  <c r="Q46"/>
  <c r="M46"/>
  <c r="I46"/>
  <c r="E46"/>
  <c r="W46" l="1"/>
  <c r="V46"/>
  <c r="X46" s="1"/>
  <c r="E65"/>
  <c r="E64"/>
  <c r="E63"/>
  <c r="E61"/>
  <c r="E62"/>
  <c r="E59"/>
  <c r="E58"/>
  <c r="E57"/>
  <c r="E56"/>
  <c r="E54"/>
  <c r="E48"/>
  <c r="E47"/>
  <c r="E42"/>
  <c r="E44"/>
  <c r="E45"/>
  <c r="E43"/>
  <c r="E40"/>
  <c r="E39"/>
  <c r="E38"/>
  <c r="E37"/>
  <c r="E36"/>
  <c r="E33"/>
  <c r="E34"/>
  <c r="E31"/>
  <c r="E35"/>
  <c r="E32"/>
  <c r="E30"/>
  <c r="E28"/>
  <c r="E27"/>
  <c r="E26"/>
  <c r="E22"/>
  <c r="E21"/>
  <c r="E25"/>
  <c r="E24"/>
  <c r="E23"/>
  <c r="E19"/>
  <c r="E16"/>
  <c r="E18"/>
  <c r="E17"/>
  <c r="E14"/>
  <c r="E15"/>
  <c r="E12"/>
  <c r="E7"/>
  <c r="E9"/>
  <c r="I24" l="1"/>
  <c r="M24"/>
  <c r="Q24"/>
  <c r="U24"/>
  <c r="U57"/>
  <c r="Q57"/>
  <c r="M57"/>
  <c r="I57"/>
  <c r="U58"/>
  <c r="Q58"/>
  <c r="M58"/>
  <c r="I58"/>
  <c r="U42"/>
  <c r="Q42"/>
  <c r="M42"/>
  <c r="I42"/>
  <c r="U44"/>
  <c r="Q44"/>
  <c r="M44"/>
  <c r="I44"/>
  <c r="U45"/>
  <c r="Q45"/>
  <c r="M45"/>
  <c r="I45"/>
  <c r="U48"/>
  <c r="Q48"/>
  <c r="M48"/>
  <c r="I48"/>
  <c r="U47"/>
  <c r="Q47"/>
  <c r="M47"/>
  <c r="I47"/>
  <c r="U33"/>
  <c r="Q33"/>
  <c r="M33"/>
  <c r="I33"/>
  <c r="U34"/>
  <c r="Q34"/>
  <c r="M34"/>
  <c r="I34"/>
  <c r="U31"/>
  <c r="Q31"/>
  <c r="M31"/>
  <c r="I31"/>
  <c r="U35"/>
  <c r="Q35"/>
  <c r="M35"/>
  <c r="I35"/>
  <c r="U19"/>
  <c r="Q19"/>
  <c r="M19"/>
  <c r="I19"/>
  <c r="U16"/>
  <c r="Q16"/>
  <c r="M16"/>
  <c r="I16"/>
  <c r="U18"/>
  <c r="Q18"/>
  <c r="M18"/>
  <c r="I18"/>
  <c r="U17"/>
  <c r="Q17"/>
  <c r="M17"/>
  <c r="I17"/>
  <c r="U14"/>
  <c r="Q14"/>
  <c r="M14"/>
  <c r="I14"/>
  <c r="U15"/>
  <c r="Q15"/>
  <c r="M15"/>
  <c r="I15"/>
  <c r="W24" l="1"/>
  <c r="V24"/>
  <c r="X24" s="1"/>
  <c r="W48"/>
  <c r="V48"/>
  <c r="W45"/>
  <c r="W58"/>
  <c r="V35"/>
  <c r="X35" s="1"/>
  <c r="W31"/>
  <c r="V34"/>
  <c r="X34" s="1"/>
  <c r="W42"/>
  <c r="V42"/>
  <c r="W57"/>
  <c r="V58"/>
  <c r="V57"/>
  <c r="X57" s="1"/>
  <c r="X58"/>
  <c r="W47"/>
  <c r="V47"/>
  <c r="V45"/>
  <c r="X45" s="1"/>
  <c r="V44"/>
  <c r="X44" s="1"/>
  <c r="W44"/>
  <c r="X42"/>
  <c r="X48"/>
  <c r="X47"/>
  <c r="W19"/>
  <c r="V19"/>
  <c r="X19" s="1"/>
  <c r="V15"/>
  <c r="X15" s="1"/>
  <c r="V17"/>
  <c r="X17" s="1"/>
  <c r="V31"/>
  <c r="X31" s="1"/>
  <c r="W33"/>
  <c r="V33"/>
  <c r="X33" s="1"/>
  <c r="W14"/>
  <c r="V14"/>
  <c r="X14" s="1"/>
  <c r="W18"/>
  <c r="V18"/>
  <c r="X18" s="1"/>
  <c r="V16"/>
  <c r="X16" s="1"/>
  <c r="W35"/>
  <c r="W34"/>
  <c r="W15"/>
  <c r="W17"/>
  <c r="W16"/>
  <c r="U64"/>
  <c r="Q64"/>
  <c r="M64"/>
  <c r="I64"/>
  <c r="U63"/>
  <c r="Q63"/>
  <c r="M63"/>
  <c r="I63"/>
  <c r="U61"/>
  <c r="Q61"/>
  <c r="M61"/>
  <c r="I61"/>
  <c r="U37"/>
  <c r="Q37"/>
  <c r="M37"/>
  <c r="I37"/>
  <c r="U32"/>
  <c r="Q32"/>
  <c r="M32"/>
  <c r="I32"/>
  <c r="U36"/>
  <c r="Q36"/>
  <c r="M36"/>
  <c r="I36"/>
  <c r="U26"/>
  <c r="U22"/>
  <c r="U27"/>
  <c r="Q26"/>
  <c r="Q22"/>
  <c r="Q27"/>
  <c r="M26"/>
  <c r="M22"/>
  <c r="M27"/>
  <c r="I26"/>
  <c r="I22"/>
  <c r="I27"/>
  <c r="U12"/>
  <c r="Q12"/>
  <c r="M12"/>
  <c r="I12"/>
  <c r="U7"/>
  <c r="Q7"/>
  <c r="M7"/>
  <c r="I7"/>
  <c r="W7" s="1"/>
  <c r="U9"/>
  <c r="Q9"/>
  <c r="M9"/>
  <c r="I9"/>
  <c r="W9" s="1"/>
  <c r="E53"/>
  <c r="Y18" l="1"/>
  <c r="V22"/>
  <c r="X22" s="1"/>
  <c r="V32"/>
  <c r="V27"/>
  <c r="X27" s="1"/>
  <c r="V26"/>
  <c r="V61"/>
  <c r="X61" s="1"/>
  <c r="V12"/>
  <c r="X12" s="1"/>
  <c r="Y16"/>
  <c r="Y14"/>
  <c r="Y19"/>
  <c r="Y15"/>
  <c r="Y17"/>
  <c r="V63"/>
  <c r="X63" s="1"/>
  <c r="V64"/>
  <c r="W61"/>
  <c r="W63"/>
  <c r="W64"/>
  <c r="X64"/>
  <c r="X32"/>
  <c r="W37"/>
  <c r="W36"/>
  <c r="V36"/>
  <c r="X36" s="1"/>
  <c r="V37"/>
  <c r="X37" s="1"/>
  <c r="W32"/>
  <c r="W26"/>
  <c r="W22"/>
  <c r="W27"/>
  <c r="X26"/>
  <c r="V9"/>
  <c r="X9" s="1"/>
  <c r="W12"/>
  <c r="V7"/>
  <c r="X7" s="1"/>
  <c r="W31" i="2" l="1"/>
  <c r="W26"/>
  <c r="U65" i="6"/>
  <c r="Q65"/>
  <c r="M65"/>
  <c r="I65"/>
  <c r="U62"/>
  <c r="Q62"/>
  <c r="M62"/>
  <c r="I62"/>
  <c r="U59"/>
  <c r="Q59"/>
  <c r="M59"/>
  <c r="I59"/>
  <c r="U56"/>
  <c r="Q56"/>
  <c r="M56"/>
  <c r="I56"/>
  <c r="U54"/>
  <c r="Q54"/>
  <c r="M54"/>
  <c r="I54"/>
  <c r="U50"/>
  <c r="Q50"/>
  <c r="M50"/>
  <c r="I50"/>
  <c r="U53"/>
  <c r="Q53"/>
  <c r="M53"/>
  <c r="I53"/>
  <c r="U51"/>
  <c r="Q51"/>
  <c r="M51"/>
  <c r="I51"/>
  <c r="U52"/>
  <c r="Q52"/>
  <c r="M52"/>
  <c r="I52"/>
  <c r="U43"/>
  <c r="Q43"/>
  <c r="M43"/>
  <c r="I43"/>
  <c r="U38"/>
  <c r="Q38"/>
  <c r="M38"/>
  <c r="I38"/>
  <c r="U39"/>
  <c r="Q39"/>
  <c r="M39"/>
  <c r="I39"/>
  <c r="U40"/>
  <c r="Q40"/>
  <c r="M40"/>
  <c r="I40"/>
  <c r="U30"/>
  <c r="Q30"/>
  <c r="M30"/>
  <c r="I30"/>
  <c r="U25"/>
  <c r="Q25"/>
  <c r="M25"/>
  <c r="I25"/>
  <c r="U28"/>
  <c r="Q28"/>
  <c r="M28"/>
  <c r="I28"/>
  <c r="U21"/>
  <c r="Q21"/>
  <c r="M21"/>
  <c r="I21"/>
  <c r="U23"/>
  <c r="Q23"/>
  <c r="U10"/>
  <c r="Q10"/>
  <c r="M10"/>
  <c r="I10"/>
  <c r="W10" s="1"/>
  <c r="U11"/>
  <c r="Q11"/>
  <c r="M11"/>
  <c r="I11"/>
  <c r="W11" s="1"/>
  <c r="U8"/>
  <c r="Q8"/>
  <c r="M8"/>
  <c r="I8"/>
  <c r="W8" s="1"/>
  <c r="V43" l="1"/>
  <c r="X43" s="1"/>
  <c r="V52"/>
  <c r="X52" s="1"/>
  <c r="V51"/>
  <c r="X51" s="1"/>
  <c r="V53"/>
  <c r="X53" s="1"/>
  <c r="V50"/>
  <c r="X50" s="1"/>
  <c r="V62"/>
  <c r="X62" s="1"/>
  <c r="V65"/>
  <c r="X65" s="1"/>
  <c r="V56"/>
  <c r="X56" s="1"/>
  <c r="V59"/>
  <c r="X59" s="1"/>
  <c r="V54"/>
  <c r="X54" s="1"/>
  <c r="W51"/>
  <c r="W53"/>
  <c r="W50"/>
  <c r="W54"/>
  <c r="W52"/>
  <c r="W43"/>
  <c r="Y46" s="1"/>
  <c r="V40"/>
  <c r="X40" s="1"/>
  <c r="V39"/>
  <c r="X39" s="1"/>
  <c r="V38"/>
  <c r="X38" s="1"/>
  <c r="W40"/>
  <c r="W38"/>
  <c r="W39"/>
  <c r="V30"/>
  <c r="X30" s="1"/>
  <c r="W30"/>
  <c r="V21"/>
  <c r="X21" s="1"/>
  <c r="V28"/>
  <c r="X28" s="1"/>
  <c r="V25"/>
  <c r="X25" s="1"/>
  <c r="V23"/>
  <c r="X23" s="1"/>
  <c r="W21"/>
  <c r="W23"/>
  <c r="W28"/>
  <c r="V11"/>
  <c r="X11" s="1"/>
  <c r="V10"/>
  <c r="X10" s="1"/>
  <c r="V8"/>
  <c r="X8" s="1"/>
  <c r="W56"/>
  <c r="W25"/>
  <c r="W59"/>
  <c r="W62"/>
  <c r="W65"/>
  <c r="Y10" l="1"/>
  <c r="Y50"/>
  <c r="Y11"/>
  <c r="Y51"/>
  <c r="Y21"/>
  <c r="Y53"/>
  <c r="Y22"/>
  <c r="Y65"/>
  <c r="Y57"/>
  <c r="Y58"/>
  <c r="Y42"/>
  <c r="Y48"/>
  <c r="Y43"/>
  <c r="Y45"/>
  <c r="Y44"/>
  <c r="Y47"/>
  <c r="Y24"/>
  <c r="Y59"/>
  <c r="Y9"/>
  <c r="Y33"/>
  <c r="Y32"/>
  <c r="Y34"/>
  <c r="Y35"/>
  <c r="Y63"/>
  <c r="Y62"/>
  <c r="Y64"/>
  <c r="Y54"/>
  <c r="Y52"/>
  <c r="Y27"/>
  <c r="Y25"/>
  <c r="Y26"/>
  <c r="Y31"/>
  <c r="Y37"/>
  <c r="Y36"/>
  <c r="Y39"/>
  <c r="Y38"/>
  <c r="Y40"/>
  <c r="Y12"/>
  <c r="Y28"/>
  <c r="Y30"/>
  <c r="Y23"/>
  <c r="Y8"/>
  <c r="Y7"/>
  <c r="Y56"/>
  <c r="Y61"/>
  <c r="W6" i="2" l="1"/>
  <c r="W11"/>
  <c r="W16"/>
  <c r="W21"/>
  <c r="X6" l="1"/>
  <c r="X21"/>
  <c r="X16"/>
  <c r="X31"/>
  <c r="X26"/>
  <c r="X11"/>
</calcChain>
</file>

<file path=xl/sharedStrings.xml><?xml version="1.0" encoding="utf-8"?>
<sst xmlns="http://schemas.openxmlformats.org/spreadsheetml/2006/main" count="87" uniqueCount="53">
  <si>
    <t>Trh</t>
  </si>
  <si>
    <t>Hm.</t>
  </si>
  <si>
    <t>Koef.</t>
  </si>
  <si>
    <t>I</t>
  </si>
  <si>
    <t>II</t>
  </si>
  <si>
    <t>III</t>
  </si>
  <si>
    <t>Hod</t>
  </si>
  <si>
    <t>Jméno</t>
  </si>
  <si>
    <t>do 32 kg</t>
  </si>
  <si>
    <t>do 36 kg</t>
  </si>
  <si>
    <t>do 40 kg</t>
  </si>
  <si>
    <t>do 45 kg</t>
  </si>
  <si>
    <t>do 50 kg</t>
  </si>
  <si>
    <t>do 56 kg</t>
  </si>
  <si>
    <t>nad 62 kg</t>
  </si>
  <si>
    <t>Trojskok</t>
  </si>
  <si>
    <t>Nadhoz</t>
  </si>
  <si>
    <t>Čtyřboj</t>
  </si>
  <si>
    <t>Celkem</t>
  </si>
  <si>
    <t>P.</t>
  </si>
  <si>
    <t>Sinc. b.</t>
  </si>
  <si>
    <t>Oddíl</t>
  </si>
  <si>
    <t>Čt.</t>
  </si>
  <si>
    <t>Roč.</t>
  </si>
  <si>
    <t>Sinc.</t>
  </si>
  <si>
    <t>Body</t>
  </si>
  <si>
    <r>
      <rPr>
        <b/>
        <u/>
        <sz val="12"/>
        <rFont val="Times New Roman"/>
        <family val="1"/>
        <charset val="238"/>
      </rPr>
      <t>Rozhodčí: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Gospoš B., Foltýn, Votánek, Kaláčová, Thér, Navrátil, Doležel, Mrkva</t>
    </r>
  </si>
  <si>
    <r>
      <t>Vrchní rozhodčí: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Daniel Kolář</t>
    </r>
  </si>
  <si>
    <t>Polák František - kat. do 36 kg - 242, 245, 247 bodů - čtyřboj</t>
  </si>
  <si>
    <t>do 62 kg</t>
  </si>
  <si>
    <t>VIII. Mezinárodní POHÁR města ZLÍNA mladších žáků a žaček</t>
  </si>
  <si>
    <t>ZLÍN 22. 3. 2014</t>
  </si>
  <si>
    <t>Jméno/Oddíl</t>
  </si>
  <si>
    <t>ML. Žáci - 2002</t>
  </si>
  <si>
    <t>Cabala Sebastian / Vkkofi Trenčín</t>
  </si>
  <si>
    <t>Pompa Lukáš / Lázně Bohdaneč</t>
  </si>
  <si>
    <t>Flachs Rudolf / Lázně Bohdaneč</t>
  </si>
  <si>
    <t>Velísek Jakub / TJ SJS ZLÍN - 5</t>
  </si>
  <si>
    <t>ML. Žáci - 2003</t>
  </si>
  <si>
    <t>ML. Žačky - 2002  ml. žáci 2004 a 2005 podle ročníků samostatně</t>
  </si>
  <si>
    <t>Ráček Jakub / Nový Hrozenkov</t>
  </si>
  <si>
    <t>28. 03. 2015 ZLÍN</t>
  </si>
  <si>
    <t>Rozhodčí: J. Janeba, L. Hofbauer, P. Velísek, O. Kužílek, M. Skřivánek, Ing. J. Kaláčová, Ing. Votánek.</t>
  </si>
  <si>
    <t>Nakladači: Jančík, Šesták, Hochman, Rýc.</t>
  </si>
  <si>
    <t>Podškubka Tomáš / TJ SJS ZLÍN-5</t>
  </si>
  <si>
    <t>Valoušek Vojtěch/Nový Hrozenkov</t>
  </si>
  <si>
    <r>
      <t>Z</t>
    </r>
    <r>
      <rPr>
        <sz val="10"/>
        <rFont val="Times New Roman"/>
        <family val="1"/>
        <charset val="238"/>
      </rPr>
      <t>apalač Jakub / Nový Hrozenkov</t>
    </r>
  </si>
  <si>
    <t>1.</t>
  </si>
  <si>
    <t>2.</t>
  </si>
  <si>
    <t>3.</t>
  </si>
  <si>
    <t>4.</t>
  </si>
  <si>
    <t>Svrčková Laura/ Vkkofi Trenčín</t>
  </si>
  <si>
    <t xml:space="preserve">IX. Mezinárodní Velikonoční POHÁR města ZLÍNA ml. žáků a žákyň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</si>
</sst>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_ ;[Red]\-0\ "/>
    <numFmt numFmtId="166" formatCode="#,##0_ ;[Red]\-#,##0\ "/>
    <numFmt numFmtId="167" formatCode="0.0_ ;[Red]\-0.0\ "/>
  </numFmts>
  <fonts count="2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indexed="58"/>
      <name val="Times New Roman"/>
      <family val="1"/>
      <charset val="238"/>
    </font>
    <font>
      <b/>
      <sz val="18"/>
      <color theme="1" tint="0.249977111117893"/>
      <name val="Times New Roman"/>
      <family val="1"/>
      <charset val="238"/>
    </font>
    <font>
      <sz val="10"/>
      <color theme="1" tint="0.249977111117893"/>
      <name val="Arial"/>
      <family val="2"/>
      <charset val="238"/>
    </font>
    <font>
      <b/>
      <sz val="12"/>
      <color theme="1" tint="0.249977111117893"/>
      <name val="Times New Roman"/>
      <family val="1"/>
      <charset val="238"/>
    </font>
    <font>
      <b/>
      <sz val="14"/>
      <color theme="1" tint="0.249977111117893"/>
      <name val="Times New Roman"/>
      <family val="1"/>
      <charset val="238"/>
    </font>
    <font>
      <sz val="12"/>
      <color theme="1" tint="0.249977111117893"/>
      <name val="Times New Roman"/>
      <family val="1"/>
      <charset val="238"/>
    </font>
    <font>
      <sz val="10"/>
      <color theme="1" tint="0.249977111117893"/>
      <name val="Times New Roman"/>
      <family val="1"/>
      <charset val="238"/>
    </font>
    <font>
      <sz val="14"/>
      <color theme="1" tint="0.249977111117893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359">
    <xf numFmtId="0" fontId="0" fillId="0" borderId="0" xfId="0"/>
    <xf numFmtId="0" fontId="0" fillId="0" borderId="0" xfId="0" applyFill="1" applyBorder="1"/>
    <xf numFmtId="165" fontId="2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6" fontId="2" fillId="0" borderId="9" xfId="0" applyNumberFormat="1" applyFont="1" applyFill="1" applyBorder="1" applyAlignment="1" applyProtection="1">
      <alignment horizontal="center" vertical="center"/>
      <protection locked="0"/>
    </xf>
    <xf numFmtId="166" fontId="2" fillId="0" borderId="10" xfId="0" applyNumberFormat="1" applyFont="1" applyFill="1" applyBorder="1" applyAlignment="1" applyProtection="1">
      <alignment horizontal="center" vertical="center"/>
      <protection locked="0"/>
    </xf>
    <xf numFmtId="166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6" fontId="2" fillId="0" borderId="28" xfId="0" applyNumberFormat="1" applyFont="1" applyFill="1" applyBorder="1" applyAlignment="1" applyProtection="1">
      <alignment horizontal="center" vertical="center"/>
      <protection locked="0"/>
    </xf>
    <xf numFmtId="166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66" fontId="2" fillId="2" borderId="18" xfId="0" applyNumberFormat="1" applyFont="1" applyFill="1" applyBorder="1" applyAlignment="1" applyProtection="1">
      <alignment horizontal="center" vertical="center"/>
      <protection locked="0"/>
    </xf>
    <xf numFmtId="166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165" fontId="2" fillId="0" borderId="71" xfId="0" applyNumberFormat="1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66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166" fontId="2" fillId="2" borderId="11" xfId="0" applyNumberFormat="1" applyFont="1" applyFill="1" applyBorder="1" applyAlignment="1" applyProtection="1">
      <alignment horizontal="center" vertical="center"/>
      <protection locked="0"/>
    </xf>
    <xf numFmtId="166" fontId="2" fillId="0" borderId="78" xfId="0" applyNumberFormat="1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75" xfId="0" applyNumberFormat="1" applyFont="1" applyFill="1" applyBorder="1" applyAlignment="1">
      <alignment horizontal="center" vertical="center"/>
    </xf>
    <xf numFmtId="164" fontId="2" fillId="0" borderId="76" xfId="0" applyNumberFormat="1" applyFont="1" applyFill="1" applyBorder="1" applyAlignment="1">
      <alignment horizontal="center" vertical="center"/>
    </xf>
    <xf numFmtId="164" fontId="2" fillId="0" borderId="77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60" xfId="0" applyNumberFormat="1" applyFont="1" applyFill="1" applyBorder="1" applyAlignment="1">
      <alignment horizontal="center" vertical="center"/>
    </xf>
    <xf numFmtId="164" fontId="1" fillId="0" borderId="61" xfId="0" applyNumberFormat="1" applyFont="1" applyFill="1" applyBorder="1" applyAlignment="1">
      <alignment horizontal="center" vertical="center"/>
    </xf>
    <xf numFmtId="164" fontId="1" fillId="0" borderId="62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/>
    </xf>
    <xf numFmtId="1" fontId="2" fillId="0" borderId="66" xfId="0" applyNumberFormat="1" applyFont="1" applyFill="1" applyBorder="1" applyAlignment="1">
      <alignment horizontal="center" vertic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64" fontId="2" fillId="0" borderId="83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85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6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89" xfId="0" applyFont="1" applyBorder="1" applyAlignment="1">
      <alignment horizontal="center" vertical="center"/>
    </xf>
    <xf numFmtId="165" fontId="1" fillId="0" borderId="90" xfId="0" applyNumberFormat="1" applyFont="1" applyBorder="1" applyAlignment="1">
      <alignment horizontal="center" vertical="center"/>
    </xf>
    <xf numFmtId="165" fontId="1" fillId="0" borderId="91" xfId="0" applyNumberFormat="1" applyFont="1" applyBorder="1" applyAlignment="1">
      <alignment horizontal="center" vertical="center"/>
    </xf>
    <xf numFmtId="166" fontId="2" fillId="0" borderId="18" xfId="0" applyNumberFormat="1" applyFont="1" applyFill="1" applyBorder="1" applyAlignment="1" applyProtection="1">
      <alignment horizontal="center" vertical="center"/>
      <protection locked="0"/>
    </xf>
    <xf numFmtId="166" fontId="2" fillId="2" borderId="58" xfId="0" applyNumberFormat="1" applyFont="1" applyFill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1" fillId="0" borderId="94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84" xfId="0" applyFont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6" fontId="2" fillId="0" borderId="92" xfId="0" applyNumberFormat="1" applyFont="1" applyFill="1" applyBorder="1" applyAlignment="1" applyProtection="1">
      <alignment horizontal="center" vertical="center"/>
      <protection locked="0"/>
    </xf>
    <xf numFmtId="166" fontId="2" fillId="0" borderId="93" xfId="0" applyNumberFormat="1" applyFont="1" applyFill="1" applyBorder="1" applyAlignment="1" applyProtection="1">
      <alignment horizontal="center" vertical="center"/>
      <protection locked="0"/>
    </xf>
    <xf numFmtId="166" fontId="2" fillId="2" borderId="12" xfId="0" applyNumberFormat="1" applyFont="1" applyFill="1" applyBorder="1" applyAlignment="1" applyProtection="1">
      <alignment horizontal="center" vertical="center"/>
      <protection locked="0"/>
    </xf>
    <xf numFmtId="166" fontId="2" fillId="0" borderId="84" xfId="0" applyNumberFormat="1" applyFont="1" applyFill="1" applyBorder="1" applyAlignment="1" applyProtection="1">
      <alignment horizontal="center" vertical="center"/>
      <protection locked="0"/>
    </xf>
    <xf numFmtId="166" fontId="2" fillId="0" borderId="11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Fill="1" applyBorder="1" applyAlignment="1" applyProtection="1">
      <alignment horizontal="center" vertical="center"/>
      <protection locked="0"/>
    </xf>
    <xf numFmtId="166" fontId="2" fillId="2" borderId="84" xfId="0" applyNumberFormat="1" applyFont="1" applyFill="1" applyBorder="1" applyAlignment="1" applyProtection="1">
      <alignment horizontal="center" vertical="center"/>
      <protection locked="0"/>
    </xf>
    <xf numFmtId="166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91" xfId="0" applyFont="1" applyBorder="1" applyAlignment="1">
      <alignment horizontal="center" vertical="center"/>
    </xf>
    <xf numFmtId="165" fontId="1" fillId="0" borderId="94" xfId="0" applyNumberFormat="1" applyFont="1" applyBorder="1" applyAlignment="1">
      <alignment horizontal="center" vertical="center"/>
    </xf>
    <xf numFmtId="165" fontId="2" fillId="0" borderId="92" xfId="0" applyNumberFormat="1" applyFont="1" applyBorder="1" applyAlignment="1">
      <alignment horizontal="center" vertical="center"/>
    </xf>
    <xf numFmtId="165" fontId="2" fillId="0" borderId="93" xfId="0" applyNumberFormat="1" applyFont="1" applyBorder="1" applyAlignment="1">
      <alignment horizontal="center" vertical="center"/>
    </xf>
    <xf numFmtId="165" fontId="2" fillId="0" borderId="96" xfId="0" applyNumberFormat="1" applyFont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166" fontId="2" fillId="0" borderId="96" xfId="0" applyNumberFormat="1" applyFont="1" applyFill="1" applyBorder="1" applyAlignment="1" applyProtection="1">
      <alignment horizontal="center" vertical="center"/>
      <protection locked="0"/>
    </xf>
    <xf numFmtId="166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97" xfId="0" applyNumberFormat="1" applyFont="1" applyFill="1" applyBorder="1" applyAlignment="1">
      <alignment horizontal="center" vertical="center"/>
    </xf>
    <xf numFmtId="164" fontId="1" fillId="0" borderId="99" xfId="0" applyNumberFormat="1" applyFont="1" applyBorder="1" applyAlignment="1">
      <alignment horizontal="center" vertical="center"/>
    </xf>
    <xf numFmtId="164" fontId="2" fillId="0" borderId="94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0" fontId="2" fillId="0" borderId="100" xfId="0" applyFont="1" applyBorder="1" applyAlignment="1">
      <alignment vertical="center"/>
    </xf>
    <xf numFmtId="0" fontId="2" fillId="0" borderId="101" xfId="0" applyFont="1" applyBorder="1" applyAlignment="1">
      <alignment horizontal="center" vertical="center"/>
    </xf>
    <xf numFmtId="164" fontId="2" fillId="0" borderId="103" xfId="0" applyNumberFormat="1" applyFont="1" applyFill="1" applyBorder="1" applyAlignment="1">
      <alignment horizontal="center" vertical="center"/>
    </xf>
    <xf numFmtId="0" fontId="3" fillId="0" borderId="0" xfId="0" applyFont="1"/>
    <xf numFmtId="164" fontId="2" fillId="0" borderId="56" xfId="0" applyNumberFormat="1" applyFont="1" applyFill="1" applyBorder="1" applyAlignment="1">
      <alignment horizontal="center" vertical="center"/>
    </xf>
    <xf numFmtId="164" fontId="2" fillId="0" borderId="87" xfId="0" applyNumberFormat="1" applyFont="1" applyFill="1" applyBorder="1" applyAlignment="1">
      <alignment horizontal="center" vertical="center"/>
    </xf>
    <xf numFmtId="164" fontId="9" fillId="0" borderId="104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164" fontId="15" fillId="0" borderId="40" xfId="0" applyNumberFormat="1" applyFont="1" applyFill="1" applyBorder="1" applyAlignment="1">
      <alignment horizontal="center" vertical="center"/>
    </xf>
    <xf numFmtId="166" fontId="15" fillId="0" borderId="9" xfId="0" applyNumberFormat="1" applyFont="1" applyFill="1" applyBorder="1" applyAlignment="1" applyProtection="1">
      <alignment horizontal="center" vertical="center"/>
      <protection locked="0"/>
    </xf>
    <xf numFmtId="166" fontId="15" fillId="0" borderId="10" xfId="0" applyNumberFormat="1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6" fontId="15" fillId="0" borderId="13" xfId="0" applyNumberFormat="1" applyFont="1" applyFill="1" applyBorder="1" applyAlignment="1" applyProtection="1">
      <alignment horizontal="center" vertical="center"/>
      <protection locked="0"/>
    </xf>
    <xf numFmtId="166" fontId="15" fillId="0" borderId="30" xfId="0" applyNumberFormat="1" applyFont="1" applyFill="1" applyBorder="1" applyAlignment="1" applyProtection="1">
      <alignment horizontal="center" vertical="center"/>
      <protection locked="0"/>
    </xf>
    <xf numFmtId="164" fontId="15" fillId="0" borderId="75" xfId="0" applyNumberFormat="1" applyFont="1" applyFill="1" applyBorder="1" applyAlignment="1">
      <alignment horizontal="center" vertical="center"/>
    </xf>
    <xf numFmtId="164" fontId="15" fillId="0" borderId="76" xfId="0" applyNumberFormat="1" applyFont="1" applyFill="1" applyBorder="1" applyAlignment="1">
      <alignment horizontal="center" vertical="center"/>
    </xf>
    <xf numFmtId="164" fontId="15" fillId="0" borderId="77" xfId="0" applyNumberFormat="1" applyFont="1" applyFill="1" applyBorder="1" applyAlignment="1">
      <alignment horizontal="center" vertical="center"/>
    </xf>
    <xf numFmtId="164" fontId="15" fillId="0" borderId="103" xfId="0" applyNumberFormat="1" applyFont="1" applyFill="1" applyBorder="1" applyAlignment="1">
      <alignment horizontal="center" vertical="center"/>
    </xf>
    <xf numFmtId="164" fontId="15" fillId="0" borderId="85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165" fontId="1" fillId="0" borderId="3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165" fontId="1" fillId="0" borderId="58" xfId="0" applyNumberFormat="1" applyFont="1" applyFill="1" applyBorder="1" applyAlignment="1">
      <alignment horizontal="center" vertical="center"/>
    </xf>
    <xf numFmtId="165" fontId="1" fillId="0" borderId="36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65" fontId="1" fillId="0" borderId="33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vertical="center"/>
    </xf>
    <xf numFmtId="0" fontId="15" fillId="0" borderId="72" xfId="0" applyFont="1" applyFill="1" applyBorder="1" applyAlignment="1">
      <alignment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165" fontId="13" fillId="0" borderId="3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165" fontId="13" fillId="0" borderId="3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165" fontId="13" fillId="0" borderId="33" xfId="0" applyNumberFormat="1" applyFont="1" applyFill="1" applyBorder="1" applyAlignment="1">
      <alignment horizontal="center" vertical="center"/>
    </xf>
    <xf numFmtId="165" fontId="13" fillId="0" borderId="13" xfId="0" applyNumberFormat="1" applyFont="1" applyFill="1" applyBorder="1" applyAlignment="1">
      <alignment horizontal="center" vertical="center"/>
    </xf>
    <xf numFmtId="165" fontId="13" fillId="0" borderId="38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165" fontId="13" fillId="0" borderId="18" xfId="0" applyNumberFormat="1" applyFont="1" applyFill="1" applyBorder="1" applyAlignment="1">
      <alignment horizontal="center" vertical="center"/>
    </xf>
    <xf numFmtId="167" fontId="15" fillId="0" borderId="32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165" fontId="13" fillId="0" borderId="58" xfId="0" applyNumberFormat="1" applyFont="1" applyFill="1" applyBorder="1" applyAlignment="1">
      <alignment horizontal="center" vertical="center"/>
    </xf>
    <xf numFmtId="165" fontId="13" fillId="0" borderId="37" xfId="0" applyNumberFormat="1" applyFont="1" applyFill="1" applyBorder="1" applyAlignment="1">
      <alignment horizontal="center" vertical="center"/>
    </xf>
    <xf numFmtId="167" fontId="15" fillId="0" borderId="68" xfId="0" applyNumberFormat="1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vertical="center"/>
    </xf>
    <xf numFmtId="0" fontId="15" fillId="0" borderId="70" xfId="0" applyFont="1" applyFill="1" applyBorder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165" fontId="13" fillId="0" borderId="35" xfId="0" applyNumberFormat="1" applyFont="1" applyFill="1" applyBorder="1" applyAlignment="1">
      <alignment horizontal="center" vertical="center"/>
    </xf>
    <xf numFmtId="166" fontId="15" fillId="0" borderId="11" xfId="0" applyNumberFormat="1" applyFont="1" applyFill="1" applyBorder="1" applyAlignment="1" applyProtection="1">
      <alignment horizontal="center" vertical="center"/>
      <protection locked="0"/>
    </xf>
    <xf numFmtId="165" fontId="13" fillId="0" borderId="71" xfId="0" applyNumberFormat="1" applyFont="1" applyFill="1" applyBorder="1" applyAlignment="1">
      <alignment horizontal="center" vertical="center"/>
    </xf>
    <xf numFmtId="165" fontId="13" fillId="0" borderId="39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" fillId="0" borderId="104" xfId="0" applyFont="1" applyFill="1" applyBorder="1" applyAlignment="1">
      <alignment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106" xfId="0" applyFont="1" applyFill="1" applyBorder="1" applyAlignment="1" applyProtection="1">
      <alignment horizontal="center" vertical="center"/>
      <protection locked="0"/>
    </xf>
    <xf numFmtId="165" fontId="1" fillId="0" borderId="105" xfId="0" applyNumberFormat="1" applyFont="1" applyFill="1" applyBorder="1" applyAlignment="1">
      <alignment horizontal="center" vertical="center"/>
    </xf>
    <xf numFmtId="166" fontId="2" fillId="0" borderId="106" xfId="0" applyNumberFormat="1" applyFont="1" applyFill="1" applyBorder="1" applyAlignment="1" applyProtection="1">
      <alignment horizontal="center" vertical="center"/>
      <protection locked="0"/>
    </xf>
    <xf numFmtId="165" fontId="1" fillId="0" borderId="107" xfId="0" applyNumberFormat="1" applyFont="1" applyFill="1" applyBorder="1" applyAlignment="1">
      <alignment horizontal="center" vertical="center"/>
    </xf>
    <xf numFmtId="165" fontId="1" fillId="0" borderId="108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8" xfId="0" applyFont="1" applyFill="1" applyBorder="1" applyAlignment="1" applyProtection="1">
      <alignment horizontal="center" vertical="center"/>
      <protection locked="0"/>
    </xf>
    <xf numFmtId="165" fontId="1" fillId="0" borderId="68" xfId="0" applyNumberFormat="1" applyFont="1" applyFill="1" applyBorder="1" applyAlignment="1">
      <alignment horizontal="center" vertical="center"/>
    </xf>
    <xf numFmtId="165" fontId="2" fillId="0" borderId="80" xfId="0" applyNumberFormat="1" applyFont="1" applyFill="1" applyBorder="1" applyAlignment="1">
      <alignment horizontal="center" vertical="center"/>
    </xf>
    <xf numFmtId="165" fontId="2" fillId="0" borderId="78" xfId="0" applyNumberFormat="1" applyFont="1" applyFill="1" applyBorder="1" applyAlignment="1">
      <alignment horizontal="center" vertical="center"/>
    </xf>
    <xf numFmtId="165" fontId="2" fillId="0" borderId="81" xfId="0" applyNumberFormat="1" applyFont="1" applyFill="1" applyBorder="1" applyAlignment="1">
      <alignment horizontal="center" vertical="center"/>
    </xf>
    <xf numFmtId="165" fontId="1" fillId="0" borderId="82" xfId="0" applyNumberFormat="1" applyFont="1" applyFill="1" applyBorder="1" applyAlignment="1">
      <alignment horizontal="center" vertical="center"/>
    </xf>
    <xf numFmtId="165" fontId="1" fillId="0" borderId="7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65" fontId="1" fillId="0" borderId="35" xfId="0" applyNumberFormat="1" applyFont="1" applyFill="1" applyBorder="1" applyAlignment="1">
      <alignment horizontal="center" vertical="center"/>
    </xf>
    <xf numFmtId="165" fontId="2" fillId="0" borderId="84" xfId="0" applyNumberFormat="1" applyFont="1" applyFill="1" applyBorder="1" applyAlignment="1">
      <alignment horizontal="center" vertical="center"/>
    </xf>
    <xf numFmtId="165" fontId="1" fillId="0" borderId="71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vertical="center"/>
    </xf>
    <xf numFmtId="0" fontId="2" fillId="0" borderId="72" xfId="0" applyFont="1" applyFill="1" applyBorder="1" applyAlignment="1">
      <alignment horizontal="center" vertical="center"/>
    </xf>
    <xf numFmtId="165" fontId="1" fillId="0" borderId="78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/>
    <xf numFmtId="0" fontId="2" fillId="0" borderId="0" xfId="0" applyFont="1" applyFill="1"/>
    <xf numFmtId="0" fontId="0" fillId="0" borderId="0" xfId="0" applyFill="1"/>
    <xf numFmtId="164" fontId="1" fillId="0" borderId="45" xfId="0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>
      <alignment horizontal="center" vertical="center"/>
    </xf>
    <xf numFmtId="166" fontId="2" fillId="0" borderId="88" xfId="0" applyNumberFormat="1" applyFont="1" applyFill="1" applyBorder="1" applyAlignment="1" applyProtection="1">
      <alignment horizontal="center" vertical="center"/>
      <protection locked="0"/>
    </xf>
    <xf numFmtId="165" fontId="1" fillId="0" borderId="91" xfId="0" applyNumberFormat="1" applyFont="1" applyFill="1" applyBorder="1" applyAlignment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  <protection locked="0"/>
    </xf>
    <xf numFmtId="0" fontId="2" fillId="0" borderId="93" xfId="0" applyFont="1" applyFill="1" applyBorder="1" applyAlignment="1" applyProtection="1">
      <alignment horizontal="center" vertical="center"/>
      <protection locked="0"/>
    </xf>
    <xf numFmtId="165" fontId="1" fillId="0" borderId="94" xfId="0" applyNumberFormat="1" applyFont="1" applyFill="1" applyBorder="1" applyAlignment="1">
      <alignment horizontal="center" vertical="center"/>
    </xf>
    <xf numFmtId="165" fontId="2" fillId="0" borderId="58" xfId="0" applyNumberFormat="1" applyFont="1" applyFill="1" applyBorder="1" applyAlignment="1">
      <alignment horizontal="center" vertical="center"/>
    </xf>
    <xf numFmtId="165" fontId="2" fillId="0" borderId="92" xfId="0" applyNumberFormat="1" applyFont="1" applyFill="1" applyBorder="1" applyAlignment="1">
      <alignment horizontal="center" vertical="center"/>
    </xf>
    <xf numFmtId="165" fontId="2" fillId="0" borderId="93" xfId="0" applyNumberFormat="1" applyFont="1" applyFill="1" applyBorder="1" applyAlignment="1">
      <alignment horizontal="center" vertical="center"/>
    </xf>
    <xf numFmtId="165" fontId="2" fillId="0" borderId="96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5" fontId="1" fillId="0" borderId="9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/>
    </xf>
    <xf numFmtId="0" fontId="0" fillId="4" borderId="0" xfId="0" applyFill="1"/>
    <xf numFmtId="164" fontId="1" fillId="4" borderId="45" xfId="0" applyNumberFormat="1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69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0" xfId="0" applyFont="1"/>
    <xf numFmtId="0" fontId="20" fillId="0" borderId="0" xfId="0" applyFont="1"/>
    <xf numFmtId="0" fontId="2" fillId="0" borderId="0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7" xfId="0" applyFont="1" applyBorder="1" applyAlignment="1"/>
    <xf numFmtId="0" fontId="13" fillId="0" borderId="48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Fill="1" applyBorder="1" applyAlignment="1"/>
    <xf numFmtId="164" fontId="1" fillId="0" borderId="98" xfId="0" applyNumberFormat="1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/>
    </xf>
    <xf numFmtId="164" fontId="2" fillId="0" borderId="98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42" xfId="0" applyNumberFormat="1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vertical="center"/>
    </xf>
    <xf numFmtId="164" fontId="2" fillId="0" borderId="43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Excel Built-in Normal 1" xfId="1"/>
    <cellStyle name="normální" xfId="0" builtinId="0"/>
  </cellStyles>
  <dxfs count="0"/>
  <tableStyles count="0" defaultTableStyle="TableStyleMedium9" defaultPivotStyle="PivotStyleLight16"/>
  <colors>
    <mruColors>
      <color rgb="FF0000CC"/>
      <color rgb="FFFF33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76"/>
  <sheetViews>
    <sheetView topLeftCell="A2" zoomScale="73" zoomScaleNormal="73" workbookViewId="0">
      <selection activeCell="Z9" sqref="Z9"/>
    </sheetView>
  </sheetViews>
  <sheetFormatPr defaultRowHeight="12.75"/>
  <cols>
    <col min="1" max="1" width="18.7109375" customWidth="1"/>
    <col min="2" max="2" width="19.42578125" customWidth="1"/>
    <col min="3" max="3" width="5.85546875" customWidth="1"/>
    <col min="4" max="4" width="6.140625" customWidth="1"/>
    <col min="5" max="5" width="9.5703125" customWidth="1"/>
    <col min="6" max="8" width="5" customWidth="1"/>
    <col min="9" max="9" width="5.140625" customWidth="1"/>
    <col min="10" max="11" width="5.85546875" customWidth="1"/>
    <col min="12" max="12" width="6.28515625" customWidth="1"/>
    <col min="13" max="13" width="5.85546875" customWidth="1"/>
    <col min="14" max="14" width="5.140625" customWidth="1"/>
    <col min="15" max="16" width="4.7109375" customWidth="1"/>
    <col min="17" max="17" width="5.140625" customWidth="1"/>
    <col min="18" max="18" width="4.7109375" customWidth="1"/>
    <col min="19" max="19" width="4.85546875" customWidth="1"/>
    <col min="20" max="20" width="5.7109375" customWidth="1"/>
    <col min="21" max="21" width="4.28515625" customWidth="1"/>
    <col min="22" max="22" width="10.7109375" customWidth="1"/>
    <col min="23" max="23" width="5.85546875" customWidth="1"/>
    <col min="24" max="24" width="9.28515625" customWidth="1"/>
    <col min="25" max="25" width="4.5703125" customWidth="1"/>
  </cols>
  <sheetData>
    <row r="1" spans="1:25" ht="35.25" customHeight="1">
      <c r="A1" s="291" t="s">
        <v>30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3"/>
      <c r="V1" s="293"/>
      <c r="W1" s="293"/>
      <c r="X1" s="293"/>
      <c r="Y1" s="293"/>
    </row>
    <row r="2" spans="1:25" ht="29.25" customHeight="1">
      <c r="A2" s="294" t="s">
        <v>31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7.25" customHeight="1" thickBot="1">
      <c r="A3" s="295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7"/>
      <c r="V3" s="297"/>
      <c r="W3" s="297"/>
      <c r="X3" s="297"/>
      <c r="Y3" s="297"/>
    </row>
    <row r="4" spans="1:25" ht="20.100000000000001" customHeight="1" thickTop="1" thickBot="1">
      <c r="A4" s="298"/>
      <c r="B4" s="310"/>
      <c r="C4" s="310"/>
      <c r="D4" s="310"/>
      <c r="E4" s="311"/>
      <c r="F4" s="298" t="s">
        <v>15</v>
      </c>
      <c r="G4" s="299"/>
      <c r="H4" s="299"/>
      <c r="I4" s="300"/>
      <c r="J4" s="298" t="s">
        <v>6</v>
      </c>
      <c r="K4" s="299"/>
      <c r="L4" s="299"/>
      <c r="M4" s="300"/>
      <c r="N4" s="298" t="s">
        <v>0</v>
      </c>
      <c r="O4" s="299"/>
      <c r="P4" s="299"/>
      <c r="Q4" s="300"/>
      <c r="R4" s="298" t="s">
        <v>16</v>
      </c>
      <c r="S4" s="299"/>
      <c r="T4" s="299"/>
      <c r="U4" s="300"/>
      <c r="V4" s="312"/>
      <c r="W4" s="299"/>
      <c r="X4" s="299"/>
      <c r="Y4" s="300"/>
    </row>
    <row r="5" spans="1:25" ht="20.100000000000001" customHeight="1" thickBot="1">
      <c r="A5" s="127" t="s">
        <v>7</v>
      </c>
      <c r="B5" s="128" t="s">
        <v>21</v>
      </c>
      <c r="C5" s="128" t="s">
        <v>23</v>
      </c>
      <c r="D5" s="129" t="s">
        <v>1</v>
      </c>
      <c r="E5" s="130"/>
      <c r="F5" s="131" t="s">
        <v>3</v>
      </c>
      <c r="G5" s="132" t="s">
        <v>4</v>
      </c>
      <c r="H5" s="133" t="s">
        <v>5</v>
      </c>
      <c r="I5" s="134"/>
      <c r="J5" s="131" t="s">
        <v>3</v>
      </c>
      <c r="K5" s="132" t="s">
        <v>4</v>
      </c>
      <c r="L5" s="133" t="s">
        <v>5</v>
      </c>
      <c r="M5" s="134"/>
      <c r="N5" s="131" t="s">
        <v>3</v>
      </c>
      <c r="O5" s="132" t="s">
        <v>4</v>
      </c>
      <c r="P5" s="133" t="s">
        <v>5</v>
      </c>
      <c r="Q5" s="134"/>
      <c r="R5" s="131" t="s">
        <v>3</v>
      </c>
      <c r="S5" s="132" t="s">
        <v>4</v>
      </c>
      <c r="T5" s="135" t="s">
        <v>5</v>
      </c>
      <c r="U5" s="136"/>
      <c r="V5" s="137" t="s">
        <v>24</v>
      </c>
      <c r="W5" s="138" t="s">
        <v>22</v>
      </c>
      <c r="X5" s="139" t="s">
        <v>25</v>
      </c>
      <c r="Y5" s="140" t="s">
        <v>19</v>
      </c>
    </row>
    <row r="6" spans="1:25" ht="21" customHeight="1" thickTop="1" thickBot="1">
      <c r="A6" s="301" t="s">
        <v>8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3"/>
    </row>
    <row r="7" spans="1:25" ht="17.100000000000001" customHeight="1" thickTop="1">
      <c r="A7" s="172"/>
      <c r="B7" s="173"/>
      <c r="C7" s="174"/>
      <c r="D7" s="175"/>
      <c r="E7" s="141" t="e">
        <f>10^(0.794358141*((LOG((D7/174.393)/LOG(10))*(LOG((D7/174.393)/LOG(10))))))</f>
        <v>#NUM!</v>
      </c>
      <c r="F7" s="176">
        <v>570</v>
      </c>
      <c r="G7" s="177">
        <v>590</v>
      </c>
      <c r="H7" s="177">
        <v>0</v>
      </c>
      <c r="I7" s="178">
        <f t="shared" ref="I7:I12" si="0">IF(MAX(F7:H7)&lt;0,0,MAX(F7:H7))/10</f>
        <v>59</v>
      </c>
      <c r="J7" s="177">
        <v>720</v>
      </c>
      <c r="K7" s="177">
        <v>720</v>
      </c>
      <c r="L7" s="177">
        <v>730</v>
      </c>
      <c r="M7" s="178">
        <f t="shared" ref="M7:M12" si="1">IF(MAX(J7:L7)&lt;0,0,MAX(J7:L7))/10</f>
        <v>73</v>
      </c>
      <c r="N7" s="142">
        <v>40</v>
      </c>
      <c r="O7" s="143">
        <v>42</v>
      </c>
      <c r="P7" s="143">
        <v>43</v>
      </c>
      <c r="Q7" s="178">
        <f t="shared" ref="Q7:Q12" si="2">IF(MAX(N7:P7)&lt;0,0,MAX(N7:P7))</f>
        <v>43</v>
      </c>
      <c r="R7" s="142">
        <v>50</v>
      </c>
      <c r="S7" s="143">
        <v>53</v>
      </c>
      <c r="T7" s="143">
        <v>56</v>
      </c>
      <c r="U7" s="178">
        <f t="shared" ref="U7:U12" si="3">IF(MAX(R7:T7)&lt;0,0,MAX(R7:T7))</f>
        <v>56</v>
      </c>
      <c r="V7" s="144" t="e">
        <f t="shared" ref="V7:V12" si="4">(Q7*E7)+(U7*E7)</f>
        <v>#NUM!</v>
      </c>
      <c r="W7" s="179">
        <f t="shared" ref="W7:W12" si="5">I7+M7+Q7+U7</f>
        <v>231</v>
      </c>
      <c r="X7" s="145" t="e">
        <f t="shared" ref="X7:X12" si="6">I7+M7+V7</f>
        <v>#NUM!</v>
      </c>
      <c r="Y7" s="180">
        <f>RANK(W7,W7:W12,0)</f>
        <v>1</v>
      </c>
    </row>
    <row r="8" spans="1:25" ht="17.100000000000001" customHeight="1">
      <c r="A8" s="181"/>
      <c r="B8" s="182"/>
      <c r="C8" s="183"/>
      <c r="D8" s="184"/>
      <c r="E8" s="141" t="e">
        <f>10^(0.794358141*((LOG((D8/174.393)/LOG(10))*(LOG((D8/174.393)/LOG(10))))))</f>
        <v>#NUM!</v>
      </c>
      <c r="F8" s="185">
        <v>510</v>
      </c>
      <c r="G8" s="186">
        <v>490</v>
      </c>
      <c r="H8" s="186">
        <v>500</v>
      </c>
      <c r="I8" s="187">
        <f t="shared" si="0"/>
        <v>51</v>
      </c>
      <c r="J8" s="186">
        <v>620</v>
      </c>
      <c r="K8" s="186">
        <v>620</v>
      </c>
      <c r="L8" s="186">
        <v>600</v>
      </c>
      <c r="M8" s="187">
        <f t="shared" si="1"/>
        <v>62</v>
      </c>
      <c r="N8" s="142">
        <v>23</v>
      </c>
      <c r="O8" s="142">
        <v>26</v>
      </c>
      <c r="P8" s="142">
        <v>-30</v>
      </c>
      <c r="Q8" s="187">
        <f t="shared" si="2"/>
        <v>26</v>
      </c>
      <c r="R8" s="142">
        <v>29</v>
      </c>
      <c r="S8" s="142">
        <v>36</v>
      </c>
      <c r="T8" s="142">
        <v>-39</v>
      </c>
      <c r="U8" s="187">
        <f t="shared" si="3"/>
        <v>36</v>
      </c>
      <c r="V8" s="144" t="e">
        <f t="shared" si="4"/>
        <v>#NUM!</v>
      </c>
      <c r="W8" s="188">
        <f t="shared" si="5"/>
        <v>175</v>
      </c>
      <c r="X8" s="145" t="e">
        <f t="shared" si="6"/>
        <v>#NUM!</v>
      </c>
      <c r="Y8" s="189">
        <f>RANK(W8,W7:W12,0)</f>
        <v>2</v>
      </c>
    </row>
    <row r="9" spans="1:25" ht="17.100000000000001" customHeight="1">
      <c r="A9" s="190"/>
      <c r="B9" s="191"/>
      <c r="C9" s="192"/>
      <c r="D9" s="193"/>
      <c r="E9" s="141" t="e">
        <f>10^(0.794358141*((LOG((D9/174.393)/LOG(10))*(LOG((D9/174.393)/LOG(10))))))</f>
        <v>#NUM!</v>
      </c>
      <c r="F9" s="176">
        <v>550</v>
      </c>
      <c r="G9" s="177">
        <v>570</v>
      </c>
      <c r="H9" s="177">
        <v>560</v>
      </c>
      <c r="I9" s="178">
        <f t="shared" si="0"/>
        <v>57</v>
      </c>
      <c r="J9" s="177">
        <v>0</v>
      </c>
      <c r="K9" s="177">
        <v>490</v>
      </c>
      <c r="L9" s="177">
        <v>650</v>
      </c>
      <c r="M9" s="178">
        <f t="shared" si="1"/>
        <v>65</v>
      </c>
      <c r="N9" s="142">
        <v>-22</v>
      </c>
      <c r="O9" s="143">
        <v>22</v>
      </c>
      <c r="P9" s="143">
        <v>-25</v>
      </c>
      <c r="Q9" s="178">
        <f t="shared" si="2"/>
        <v>22</v>
      </c>
      <c r="R9" s="142">
        <v>28</v>
      </c>
      <c r="S9" s="143">
        <v>-30</v>
      </c>
      <c r="T9" s="143">
        <v>30</v>
      </c>
      <c r="U9" s="178">
        <f t="shared" si="3"/>
        <v>30</v>
      </c>
      <c r="V9" s="144" t="e">
        <f t="shared" si="4"/>
        <v>#NUM!</v>
      </c>
      <c r="W9" s="179">
        <f t="shared" si="5"/>
        <v>174</v>
      </c>
      <c r="X9" s="145" t="e">
        <f t="shared" si="6"/>
        <v>#NUM!</v>
      </c>
      <c r="Y9" s="180">
        <f>RANK(W9,W7:W12,0)</f>
        <v>3</v>
      </c>
    </row>
    <row r="10" spans="1:25" ht="17.100000000000001" customHeight="1">
      <c r="A10" s="190"/>
      <c r="B10" s="191"/>
      <c r="C10" s="192"/>
      <c r="D10" s="193"/>
      <c r="E10" s="141" t="e">
        <f t="shared" ref="E10:E11" si="7">10^(0.794358141*((LOG((D10/174.393)/LOG(10))*(LOG((D10/174.393)/LOG(10))))))</f>
        <v>#NUM!</v>
      </c>
      <c r="F10" s="176">
        <v>520</v>
      </c>
      <c r="G10" s="177">
        <v>510</v>
      </c>
      <c r="H10" s="177">
        <v>540</v>
      </c>
      <c r="I10" s="178">
        <f t="shared" si="0"/>
        <v>54</v>
      </c>
      <c r="J10" s="177">
        <v>0</v>
      </c>
      <c r="K10" s="177">
        <v>480</v>
      </c>
      <c r="L10" s="177">
        <v>500</v>
      </c>
      <c r="M10" s="178">
        <f t="shared" si="1"/>
        <v>50</v>
      </c>
      <c r="N10" s="142">
        <v>14</v>
      </c>
      <c r="O10" s="143">
        <v>16</v>
      </c>
      <c r="P10" s="143">
        <v>-17</v>
      </c>
      <c r="Q10" s="178">
        <f t="shared" si="2"/>
        <v>16</v>
      </c>
      <c r="R10" s="142">
        <v>17</v>
      </c>
      <c r="S10" s="143">
        <v>20</v>
      </c>
      <c r="T10" s="143">
        <v>22</v>
      </c>
      <c r="U10" s="178">
        <f t="shared" si="3"/>
        <v>22</v>
      </c>
      <c r="V10" s="144" t="e">
        <f t="shared" si="4"/>
        <v>#NUM!</v>
      </c>
      <c r="W10" s="179">
        <f t="shared" si="5"/>
        <v>142</v>
      </c>
      <c r="X10" s="145" t="e">
        <f t="shared" si="6"/>
        <v>#NUM!</v>
      </c>
      <c r="Y10" s="180">
        <f>RANK(W10,W7:W12,0)</f>
        <v>4</v>
      </c>
    </row>
    <row r="11" spans="1:25" ht="17.100000000000001" customHeight="1" thickBot="1">
      <c r="A11" s="190"/>
      <c r="B11" s="191"/>
      <c r="C11" s="192"/>
      <c r="D11" s="193"/>
      <c r="E11" s="141" t="e">
        <f t="shared" si="7"/>
        <v>#NUM!</v>
      </c>
      <c r="F11" s="176">
        <v>450</v>
      </c>
      <c r="G11" s="177">
        <v>460</v>
      </c>
      <c r="H11" s="177">
        <v>440</v>
      </c>
      <c r="I11" s="178">
        <f t="shared" si="0"/>
        <v>46</v>
      </c>
      <c r="J11" s="177">
        <v>440</v>
      </c>
      <c r="K11" s="177">
        <v>380</v>
      </c>
      <c r="L11" s="177">
        <v>450</v>
      </c>
      <c r="M11" s="178">
        <f t="shared" si="1"/>
        <v>45</v>
      </c>
      <c r="N11" s="142">
        <v>12</v>
      </c>
      <c r="O11" s="143">
        <v>13</v>
      </c>
      <c r="P11" s="143">
        <v>-14</v>
      </c>
      <c r="Q11" s="178">
        <f t="shared" si="2"/>
        <v>13</v>
      </c>
      <c r="R11" s="142">
        <v>13</v>
      </c>
      <c r="S11" s="143">
        <v>-15</v>
      </c>
      <c r="T11" s="143">
        <v>15</v>
      </c>
      <c r="U11" s="178">
        <f t="shared" si="3"/>
        <v>15</v>
      </c>
      <c r="V11" s="144" t="e">
        <f t="shared" si="4"/>
        <v>#NUM!</v>
      </c>
      <c r="W11" s="179">
        <f t="shared" si="5"/>
        <v>119</v>
      </c>
      <c r="X11" s="145" t="e">
        <f t="shared" si="6"/>
        <v>#NUM!</v>
      </c>
      <c r="Y11" s="180">
        <f>RANK(W11,W7:W12,0)</f>
        <v>5</v>
      </c>
    </row>
    <row r="12" spans="1:25" ht="18" hidden="1" customHeight="1" thickBot="1">
      <c r="A12" s="194"/>
      <c r="B12" s="195"/>
      <c r="C12" s="196"/>
      <c r="D12" s="197">
        <v>27.4</v>
      </c>
      <c r="E12" s="141">
        <f>10^(0.794358141*((LOG((D12/174.393)/LOG(10))*(LOG((D12/174.393)/LOG(10))))))</f>
        <v>3.2598896935737702</v>
      </c>
      <c r="F12" s="176"/>
      <c r="G12" s="177"/>
      <c r="H12" s="177"/>
      <c r="I12" s="178">
        <f t="shared" si="0"/>
        <v>0</v>
      </c>
      <c r="J12" s="177"/>
      <c r="K12" s="177"/>
      <c r="L12" s="177"/>
      <c r="M12" s="178">
        <f t="shared" si="1"/>
        <v>0</v>
      </c>
      <c r="N12" s="142"/>
      <c r="O12" s="143"/>
      <c r="P12" s="143"/>
      <c r="Q12" s="178">
        <f t="shared" si="2"/>
        <v>0</v>
      </c>
      <c r="R12" s="142"/>
      <c r="S12" s="143"/>
      <c r="T12" s="143"/>
      <c r="U12" s="178">
        <f t="shared" si="3"/>
        <v>0</v>
      </c>
      <c r="V12" s="144">
        <f t="shared" si="4"/>
        <v>0</v>
      </c>
      <c r="W12" s="179">
        <f t="shared" si="5"/>
        <v>0</v>
      </c>
      <c r="X12" s="145">
        <f t="shared" si="6"/>
        <v>0</v>
      </c>
      <c r="Y12" s="180">
        <f>RANK(W12,W7:W12,0)</f>
        <v>6</v>
      </c>
    </row>
    <row r="13" spans="1:25" ht="21" customHeight="1" thickTop="1" thickBot="1">
      <c r="A13" s="301" t="s">
        <v>9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5"/>
    </row>
    <row r="14" spans="1:25" ht="17.100000000000001" customHeight="1" thickTop="1">
      <c r="A14" s="172"/>
      <c r="B14" s="173"/>
      <c r="C14" s="174"/>
      <c r="D14" s="175"/>
      <c r="E14" s="141" t="e">
        <f>10^(0.794358141*((LOG((D14/174.393)/LOG(10))*(LOG((D14/174.393)/LOG(10))))))</f>
        <v>#NUM!</v>
      </c>
      <c r="F14" s="176">
        <v>590</v>
      </c>
      <c r="G14" s="177">
        <v>620</v>
      </c>
      <c r="H14" s="177">
        <v>610</v>
      </c>
      <c r="I14" s="178">
        <f t="shared" ref="I14:I19" si="8">IF(MAX(F14:H14)&lt;0,0,MAX(F14:H14))/10</f>
        <v>62</v>
      </c>
      <c r="J14" s="177">
        <v>870</v>
      </c>
      <c r="K14" s="177">
        <v>880</v>
      </c>
      <c r="L14" s="177">
        <v>850</v>
      </c>
      <c r="M14" s="178">
        <f t="shared" ref="M14:M19" si="9">IF(MAX(J14:L14)&lt;0,0,MAX(J14:L14))/10</f>
        <v>88</v>
      </c>
      <c r="N14" s="142">
        <v>39</v>
      </c>
      <c r="O14" s="143">
        <v>42</v>
      </c>
      <c r="P14" s="143">
        <v>-45</v>
      </c>
      <c r="Q14" s="178">
        <f t="shared" ref="Q14:Q19" si="10">IF(MAX(N14:P14)&lt;0,0,MAX(N14:P14))</f>
        <v>42</v>
      </c>
      <c r="R14" s="142">
        <v>50</v>
      </c>
      <c r="S14" s="143">
        <v>53</v>
      </c>
      <c r="T14" s="143">
        <v>55</v>
      </c>
      <c r="U14" s="178">
        <f t="shared" ref="U14:U19" si="11">IF(MAX(R14:T14)&lt;0,0,MAX(R14:T14))</f>
        <v>55</v>
      </c>
      <c r="V14" s="144" t="e">
        <f t="shared" ref="V14:V19" si="12">(Q14*E14)+(U14*E14)</f>
        <v>#NUM!</v>
      </c>
      <c r="W14" s="179">
        <f t="shared" ref="W14:W19" si="13">I14+M14+Q14+U14</f>
        <v>247</v>
      </c>
      <c r="X14" s="145" t="e">
        <f t="shared" ref="X14:X19" si="14">I14+M14+V14</f>
        <v>#NUM!</v>
      </c>
      <c r="Y14" s="180">
        <f>RANK(W14,W14:W19,0)</f>
        <v>1</v>
      </c>
    </row>
    <row r="15" spans="1:25" ht="17.100000000000001" customHeight="1">
      <c r="A15" s="181"/>
      <c r="B15" s="182"/>
      <c r="C15" s="183"/>
      <c r="D15" s="184"/>
      <c r="E15" s="141" t="e">
        <f>10^(0.794358141*((LOG((D15/174.393)/LOG(10))*(LOG((D15/174.393)/LOG(10))))))</f>
        <v>#NUM!</v>
      </c>
      <c r="F15" s="185">
        <v>500</v>
      </c>
      <c r="G15" s="186">
        <v>500</v>
      </c>
      <c r="H15" s="186">
        <v>460</v>
      </c>
      <c r="I15" s="187">
        <f t="shared" si="8"/>
        <v>50</v>
      </c>
      <c r="J15" s="186">
        <v>510</v>
      </c>
      <c r="K15" s="186">
        <v>460</v>
      </c>
      <c r="L15" s="186">
        <v>540</v>
      </c>
      <c r="M15" s="187">
        <f t="shared" si="9"/>
        <v>54</v>
      </c>
      <c r="N15" s="142">
        <v>17</v>
      </c>
      <c r="O15" s="142">
        <v>19</v>
      </c>
      <c r="P15" s="142">
        <v>20</v>
      </c>
      <c r="Q15" s="187">
        <f t="shared" si="10"/>
        <v>20</v>
      </c>
      <c r="R15" s="142">
        <v>26</v>
      </c>
      <c r="S15" s="142">
        <v>29</v>
      </c>
      <c r="T15" s="142">
        <v>-31</v>
      </c>
      <c r="U15" s="187">
        <f t="shared" si="11"/>
        <v>29</v>
      </c>
      <c r="V15" s="144" t="e">
        <f t="shared" si="12"/>
        <v>#NUM!</v>
      </c>
      <c r="W15" s="188">
        <f t="shared" si="13"/>
        <v>153</v>
      </c>
      <c r="X15" s="145" t="e">
        <f t="shared" si="14"/>
        <v>#NUM!</v>
      </c>
      <c r="Y15" s="189">
        <f>RANK(W15,W14:W19,0)</f>
        <v>2</v>
      </c>
    </row>
    <row r="16" spans="1:25" ht="17.100000000000001" customHeight="1">
      <c r="A16" s="190"/>
      <c r="B16" s="191"/>
      <c r="C16" s="192"/>
      <c r="D16" s="193"/>
      <c r="E16" s="141" t="e">
        <f>10^(0.794358141*((LOG((D16/174.393)/LOG(10))*(LOG((D16/174.393)/LOG(10))))))</f>
        <v>#NUM!</v>
      </c>
      <c r="F16" s="176">
        <v>510</v>
      </c>
      <c r="G16" s="177">
        <v>470</v>
      </c>
      <c r="H16" s="177">
        <v>520</v>
      </c>
      <c r="I16" s="178">
        <f t="shared" si="8"/>
        <v>52</v>
      </c>
      <c r="J16" s="177">
        <v>620</v>
      </c>
      <c r="K16" s="177">
        <v>630</v>
      </c>
      <c r="L16" s="177">
        <v>560</v>
      </c>
      <c r="M16" s="178">
        <f t="shared" si="9"/>
        <v>63</v>
      </c>
      <c r="N16" s="142">
        <v>13</v>
      </c>
      <c r="O16" s="143">
        <v>15</v>
      </c>
      <c r="P16" s="143">
        <v>-16</v>
      </c>
      <c r="Q16" s="178">
        <f t="shared" si="10"/>
        <v>15</v>
      </c>
      <c r="R16" s="142">
        <v>14</v>
      </c>
      <c r="S16" s="143">
        <v>15</v>
      </c>
      <c r="T16" s="143">
        <v>17</v>
      </c>
      <c r="U16" s="178">
        <f t="shared" si="11"/>
        <v>17</v>
      </c>
      <c r="V16" s="144" t="e">
        <f t="shared" si="12"/>
        <v>#NUM!</v>
      </c>
      <c r="W16" s="179">
        <f t="shared" si="13"/>
        <v>147</v>
      </c>
      <c r="X16" s="145" t="e">
        <f t="shared" si="14"/>
        <v>#NUM!</v>
      </c>
      <c r="Y16" s="180">
        <f>RANK(W16,W14:W19,0)</f>
        <v>3</v>
      </c>
    </row>
    <row r="17" spans="1:25" ht="17.100000000000001" customHeight="1">
      <c r="A17" s="190"/>
      <c r="B17" s="191"/>
      <c r="C17" s="192"/>
      <c r="D17" s="193"/>
      <c r="E17" s="141" t="e">
        <f>10^(0.794358141*((LOG((D17/174.393)/LOG(10))*(LOG((D17/174.393)/LOG(10))))))</f>
        <v>#NUM!</v>
      </c>
      <c r="F17" s="176">
        <v>540</v>
      </c>
      <c r="G17" s="177">
        <v>0</v>
      </c>
      <c r="H17" s="177">
        <v>510</v>
      </c>
      <c r="I17" s="178">
        <f t="shared" si="8"/>
        <v>54</v>
      </c>
      <c r="J17" s="177">
        <v>610</v>
      </c>
      <c r="K17" s="177">
        <v>550</v>
      </c>
      <c r="L17" s="177">
        <v>630</v>
      </c>
      <c r="M17" s="178">
        <f t="shared" si="9"/>
        <v>63</v>
      </c>
      <c r="N17" s="142">
        <v>10</v>
      </c>
      <c r="O17" s="143">
        <v>11</v>
      </c>
      <c r="P17" s="143">
        <v>-12</v>
      </c>
      <c r="Q17" s="178">
        <f t="shared" si="10"/>
        <v>11</v>
      </c>
      <c r="R17" s="142">
        <v>14</v>
      </c>
      <c r="S17" s="143">
        <v>15</v>
      </c>
      <c r="T17" s="143">
        <v>16</v>
      </c>
      <c r="U17" s="178">
        <f t="shared" si="11"/>
        <v>16</v>
      </c>
      <c r="V17" s="144" t="e">
        <f t="shared" si="12"/>
        <v>#NUM!</v>
      </c>
      <c r="W17" s="179">
        <f t="shared" si="13"/>
        <v>144</v>
      </c>
      <c r="X17" s="145" t="e">
        <f t="shared" si="14"/>
        <v>#NUM!</v>
      </c>
      <c r="Y17" s="180">
        <f>RANK(W17,W14:W19,0)</f>
        <v>4</v>
      </c>
    </row>
    <row r="18" spans="1:25" ht="17.100000000000001" customHeight="1" thickBot="1">
      <c r="A18" s="190"/>
      <c r="B18" s="191"/>
      <c r="C18" s="192"/>
      <c r="D18" s="193"/>
      <c r="E18" s="141" t="e">
        <f>10^(0.794358141*((LOG((D18/174.393)/LOG(10))*(LOG((D18/174.393)/LOG(10))))))</f>
        <v>#NUM!</v>
      </c>
      <c r="F18" s="176">
        <v>500</v>
      </c>
      <c r="G18" s="177">
        <v>460</v>
      </c>
      <c r="H18" s="177">
        <v>500</v>
      </c>
      <c r="I18" s="178">
        <f t="shared" si="8"/>
        <v>50</v>
      </c>
      <c r="J18" s="177">
        <v>300</v>
      </c>
      <c r="K18" s="177">
        <v>340</v>
      </c>
      <c r="L18" s="177">
        <v>430</v>
      </c>
      <c r="M18" s="178">
        <f t="shared" si="9"/>
        <v>43</v>
      </c>
      <c r="N18" s="142">
        <v>18</v>
      </c>
      <c r="O18" s="143">
        <v>-21</v>
      </c>
      <c r="P18" s="143">
        <v>-21</v>
      </c>
      <c r="Q18" s="178">
        <f t="shared" si="10"/>
        <v>18</v>
      </c>
      <c r="R18" s="142">
        <v>23</v>
      </c>
      <c r="S18" s="143">
        <v>25</v>
      </c>
      <c r="T18" s="143">
        <v>-27</v>
      </c>
      <c r="U18" s="178">
        <f t="shared" si="11"/>
        <v>25</v>
      </c>
      <c r="V18" s="144" t="e">
        <f t="shared" si="12"/>
        <v>#NUM!</v>
      </c>
      <c r="W18" s="179">
        <f t="shared" si="13"/>
        <v>136</v>
      </c>
      <c r="X18" s="145" t="e">
        <f t="shared" si="14"/>
        <v>#NUM!</v>
      </c>
      <c r="Y18" s="180">
        <f>RANK(W18,W14:W19,0)</f>
        <v>5</v>
      </c>
    </row>
    <row r="19" spans="1:25" ht="15.75" hidden="1" customHeight="1" thickBot="1">
      <c r="A19" s="194"/>
      <c r="B19" s="195"/>
      <c r="C19" s="196"/>
      <c r="D19" s="197">
        <v>27.4</v>
      </c>
      <c r="E19" s="141">
        <f t="shared" ref="E19" si="15">10^(0.794358141*((LOG((D19/174.393)/LOG(10))*(LOG((D19/174.393)/LOG(10))))))</f>
        <v>3.2598896935737702</v>
      </c>
      <c r="F19" s="176"/>
      <c r="G19" s="177"/>
      <c r="H19" s="177"/>
      <c r="I19" s="178">
        <f t="shared" si="8"/>
        <v>0</v>
      </c>
      <c r="J19" s="177"/>
      <c r="K19" s="177"/>
      <c r="L19" s="177"/>
      <c r="M19" s="178">
        <f t="shared" si="9"/>
        <v>0</v>
      </c>
      <c r="N19" s="142"/>
      <c r="O19" s="143"/>
      <c r="P19" s="143"/>
      <c r="Q19" s="178">
        <f t="shared" si="10"/>
        <v>0</v>
      </c>
      <c r="R19" s="142"/>
      <c r="S19" s="143"/>
      <c r="T19" s="143"/>
      <c r="U19" s="178">
        <f t="shared" si="11"/>
        <v>0</v>
      </c>
      <c r="V19" s="144">
        <f t="shared" si="12"/>
        <v>0</v>
      </c>
      <c r="W19" s="179">
        <f t="shared" si="13"/>
        <v>0</v>
      </c>
      <c r="X19" s="145">
        <f t="shared" si="14"/>
        <v>0</v>
      </c>
      <c r="Y19" s="180">
        <f>RANK(W19,W14:W19,0)</f>
        <v>6</v>
      </c>
    </row>
    <row r="20" spans="1:25" ht="21" customHeight="1" thickTop="1" thickBot="1">
      <c r="A20" s="301" t="s">
        <v>10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7"/>
    </row>
    <row r="21" spans="1:25" ht="17.100000000000001" customHeight="1" thickTop="1">
      <c r="A21" s="172"/>
      <c r="B21" s="173"/>
      <c r="C21" s="174"/>
      <c r="D21" s="175"/>
      <c r="E21" s="141" t="e">
        <f>10^(0.794358141*((LOG((D21/174.393)/LOG(10))*(LOG((D21/174.393)/LOG(10))))))</f>
        <v>#NUM!</v>
      </c>
      <c r="F21" s="176">
        <v>640</v>
      </c>
      <c r="G21" s="177">
        <v>650</v>
      </c>
      <c r="H21" s="177">
        <v>640</v>
      </c>
      <c r="I21" s="187">
        <f>IF(MAX(F21:H21)&lt;0,0,MAX(F21:H21))/10</f>
        <v>65</v>
      </c>
      <c r="J21" s="198">
        <v>640</v>
      </c>
      <c r="K21" s="186">
        <v>930</v>
      </c>
      <c r="L21" s="199">
        <v>910</v>
      </c>
      <c r="M21" s="187">
        <f>IF(MAX(J21:L21)&lt;0,0,MAX(J21:L21))/10</f>
        <v>93</v>
      </c>
      <c r="N21" s="146">
        <v>28</v>
      </c>
      <c r="O21" s="142">
        <v>30</v>
      </c>
      <c r="P21" s="147">
        <v>32</v>
      </c>
      <c r="Q21" s="187">
        <f>IF(MAX(N21:P21)&lt;0,0,MAX(N21:P21))</f>
        <v>32</v>
      </c>
      <c r="R21" s="146">
        <v>37</v>
      </c>
      <c r="S21" s="142">
        <v>40</v>
      </c>
      <c r="T21" s="147">
        <v>42</v>
      </c>
      <c r="U21" s="187">
        <f>IF(MAX(R21:T21)&lt;0,0,MAX(R21:T21))</f>
        <v>42</v>
      </c>
      <c r="V21" s="148" t="e">
        <f>(Q21*E21)+(U21*E21)</f>
        <v>#NUM!</v>
      </c>
      <c r="W21" s="200">
        <f>I21+M21+Q21+U21</f>
        <v>232</v>
      </c>
      <c r="X21" s="145" t="e">
        <f>I21+M21+V21</f>
        <v>#NUM!</v>
      </c>
      <c r="Y21" s="189">
        <f>RANK(W21,W21:W28,0)</f>
        <v>1</v>
      </c>
    </row>
    <row r="22" spans="1:25" ht="17.100000000000001" customHeight="1">
      <c r="A22" s="190"/>
      <c r="B22" s="191"/>
      <c r="C22" s="192"/>
      <c r="D22" s="193"/>
      <c r="E22" s="141" t="e">
        <f>10^(0.794358141*((LOG((D22/174.393)/LOG(10))*(LOG((D22/174.393)/LOG(10))))))</f>
        <v>#NUM!</v>
      </c>
      <c r="F22" s="176">
        <v>620</v>
      </c>
      <c r="G22" s="177">
        <v>600</v>
      </c>
      <c r="H22" s="177">
        <v>620</v>
      </c>
      <c r="I22" s="187">
        <f>IF(MAX(F22:H22)&lt;0,0,MAX(F22:H22))/10</f>
        <v>62</v>
      </c>
      <c r="J22" s="177">
        <v>780</v>
      </c>
      <c r="K22" s="177">
        <v>790</v>
      </c>
      <c r="L22" s="177">
        <v>850</v>
      </c>
      <c r="M22" s="187">
        <f>IF(MAX(J22:L22)&lt;0,0,MAX(J22:L22))/10</f>
        <v>85</v>
      </c>
      <c r="N22" s="142">
        <v>-30</v>
      </c>
      <c r="O22" s="143">
        <v>30</v>
      </c>
      <c r="P22" s="143">
        <v>-35</v>
      </c>
      <c r="Q22" s="187">
        <f>IF(MAX(N22:P22)&lt;0,0,MAX(N22:P22))</f>
        <v>30</v>
      </c>
      <c r="R22" s="142">
        <v>44</v>
      </c>
      <c r="S22" s="143">
        <v>-47</v>
      </c>
      <c r="T22" s="143">
        <v>-47</v>
      </c>
      <c r="U22" s="187">
        <f>IF(MAX(R22:T22)&lt;0,0,MAX(R22:T22))</f>
        <v>44</v>
      </c>
      <c r="V22" s="149" t="e">
        <f>(Q22*E22)+(U22*E22)</f>
        <v>#NUM!</v>
      </c>
      <c r="W22" s="200">
        <f>I22+M22+Q22+U22</f>
        <v>221</v>
      </c>
      <c r="X22" s="145" t="e">
        <f>I22+M22+V22</f>
        <v>#NUM!</v>
      </c>
      <c r="Y22" s="189">
        <f>RANK(W22,W21:W28,0)</f>
        <v>2</v>
      </c>
    </row>
    <row r="23" spans="1:25" ht="17.100000000000001" customHeight="1">
      <c r="A23" s="190"/>
      <c r="B23" s="191"/>
      <c r="C23" s="192"/>
      <c r="D23" s="201"/>
      <c r="E23" s="141" t="e">
        <f>10^(0.794358141*((LOG((D23/174.393)/LOG(10))*(LOG((D23/174.393)/LOG(10))))))</f>
        <v>#NUM!</v>
      </c>
      <c r="F23" s="176">
        <v>510</v>
      </c>
      <c r="G23" s="177">
        <v>470</v>
      </c>
      <c r="H23" s="177">
        <v>500</v>
      </c>
      <c r="I23" s="178">
        <f>IF(MAX(F23:H23)&lt;0,0,MAX(F23:H23))/10</f>
        <v>51</v>
      </c>
      <c r="J23" s="202">
        <v>780</v>
      </c>
      <c r="K23" s="202">
        <v>740</v>
      </c>
      <c r="L23" s="202">
        <v>760</v>
      </c>
      <c r="M23" s="187">
        <f>IF(MAX(J23:L23)&lt;0,0,MAX(J23:L23))/10</f>
        <v>78</v>
      </c>
      <c r="N23" s="203">
        <v>-30</v>
      </c>
      <c r="O23" s="202">
        <v>30</v>
      </c>
      <c r="P23" s="202">
        <v>36</v>
      </c>
      <c r="Q23" s="178">
        <f>IF(MAX(N23:P23)&lt;0,0,MAX(N23:P23))</f>
        <v>36</v>
      </c>
      <c r="R23" s="203">
        <v>42</v>
      </c>
      <c r="S23" s="202">
        <v>46</v>
      </c>
      <c r="T23" s="202">
        <v>-49</v>
      </c>
      <c r="U23" s="178">
        <f>IF(MAX(R23:T23)&lt;0,0,MAX(R23:T23))</f>
        <v>46</v>
      </c>
      <c r="V23" s="149" t="e">
        <f>(Q23*E23)+(U23*E23)</f>
        <v>#NUM!</v>
      </c>
      <c r="W23" s="204">
        <f>I23+M23+Q23+U23</f>
        <v>211</v>
      </c>
      <c r="X23" s="145" t="e">
        <f>I23+M23+V23</f>
        <v>#NUM!</v>
      </c>
      <c r="Y23" s="189">
        <f>RANK(W23,W21:W28,0)</f>
        <v>3</v>
      </c>
    </row>
    <row r="24" spans="1:25" ht="17.100000000000001" customHeight="1">
      <c r="A24" s="190"/>
      <c r="B24" s="191"/>
      <c r="C24" s="192"/>
      <c r="D24" s="193"/>
      <c r="E24" s="141" t="e">
        <f>10^(0.794358141*((LOG((D24/174.393)/LOG(10))*(LOG((D24/174.393)/LOG(10))))))</f>
        <v>#NUM!</v>
      </c>
      <c r="F24" s="176">
        <v>520</v>
      </c>
      <c r="G24" s="177">
        <v>520</v>
      </c>
      <c r="H24" s="177">
        <v>500</v>
      </c>
      <c r="I24" s="187">
        <f>IF(MAX(F24:H24)&lt;0,0,MAX(F24:H24))/10</f>
        <v>52</v>
      </c>
      <c r="J24" s="177">
        <v>640</v>
      </c>
      <c r="K24" s="177">
        <v>620</v>
      </c>
      <c r="L24" s="177">
        <v>690</v>
      </c>
      <c r="M24" s="187">
        <f>IF(MAX(J24:L24)&lt;0,0,MAX(J24:L24))/10</f>
        <v>69</v>
      </c>
      <c r="N24" s="142">
        <v>16</v>
      </c>
      <c r="O24" s="143">
        <v>17</v>
      </c>
      <c r="P24" s="143">
        <v>18</v>
      </c>
      <c r="Q24" s="187">
        <f>IF(MAX(N24:P24)&lt;0,0,MAX(N24:P24))</f>
        <v>18</v>
      </c>
      <c r="R24" s="142">
        <v>21</v>
      </c>
      <c r="S24" s="143">
        <v>-23</v>
      </c>
      <c r="T24" s="143">
        <v>23</v>
      </c>
      <c r="U24" s="187">
        <f>IF(MAX(R24:T24)&lt;0,0,MAX(R24:T24))</f>
        <v>23</v>
      </c>
      <c r="V24" s="149" t="e">
        <f>(Q24*E24)+(U24*E24)</f>
        <v>#NUM!</v>
      </c>
      <c r="W24" s="200">
        <f>I24+M24+Q24+U24</f>
        <v>162</v>
      </c>
      <c r="X24" s="145" t="e">
        <f>I24+M24+V24</f>
        <v>#NUM!</v>
      </c>
      <c r="Y24" s="180">
        <f>RANK(W24,W21:W28,0)</f>
        <v>4</v>
      </c>
    </row>
    <row r="25" spans="1:25" ht="17.100000000000001" customHeight="1" thickBot="1">
      <c r="A25" s="190"/>
      <c r="B25" s="191"/>
      <c r="C25" s="192"/>
      <c r="D25" s="193"/>
      <c r="E25" s="141" t="e">
        <f>10^(0.794358141*((LOG((D25/174.393)/LOG(10))*(LOG((D25/174.393)/LOG(10))))))</f>
        <v>#NUM!</v>
      </c>
      <c r="F25" s="176">
        <v>440</v>
      </c>
      <c r="G25" s="177">
        <v>440</v>
      </c>
      <c r="H25" s="177">
        <v>460</v>
      </c>
      <c r="I25" s="178">
        <f>IF(MAX(F25:H25)&lt;0,0,MAX(F25:H25))/10</f>
        <v>46</v>
      </c>
      <c r="J25" s="177">
        <v>460</v>
      </c>
      <c r="K25" s="177">
        <v>410</v>
      </c>
      <c r="L25" s="177">
        <v>120</v>
      </c>
      <c r="M25" s="178">
        <f>IF(MAX(J25:L25)&lt;0,0,MAX(J25:L25))/10</f>
        <v>46</v>
      </c>
      <c r="N25" s="142">
        <v>10</v>
      </c>
      <c r="O25" s="143">
        <v>12</v>
      </c>
      <c r="P25" s="143">
        <v>-14</v>
      </c>
      <c r="Q25" s="178">
        <f>IF(MAX(N25:P25)&lt;0,0,MAX(N25:P25))</f>
        <v>12</v>
      </c>
      <c r="R25" s="142">
        <v>12</v>
      </c>
      <c r="S25" s="143">
        <v>14</v>
      </c>
      <c r="T25" s="143">
        <v>16</v>
      </c>
      <c r="U25" s="178">
        <f>IF(MAX(R25:T25)&lt;0,0,MAX(R25:T25))</f>
        <v>16</v>
      </c>
      <c r="V25" s="149" t="e">
        <f>(Q25*E25)+(U25*E25)</f>
        <v>#NUM!</v>
      </c>
      <c r="W25" s="204">
        <f>I25+M25+Q25+U25</f>
        <v>120</v>
      </c>
      <c r="X25" s="145" t="e">
        <f>I25+M25+V25</f>
        <v>#NUM!</v>
      </c>
      <c r="Y25" s="189">
        <f>RANK(W25,W21:W28,0)</f>
        <v>5</v>
      </c>
    </row>
    <row r="26" spans="1:25" ht="18" hidden="1" customHeight="1">
      <c r="A26" s="190"/>
      <c r="B26" s="191"/>
      <c r="C26" s="192"/>
      <c r="D26" s="193">
        <v>39.799999999999997</v>
      </c>
      <c r="E26" s="141">
        <f t="shared" ref="E26:E28" si="16">10^(0.794358141*((LOG((D26/174.393)/LOG(10))*(LOG((D26/174.393)/LOG(10))))))</f>
        <v>2.1234636947437489</v>
      </c>
      <c r="F26" s="176"/>
      <c r="G26" s="177"/>
      <c r="H26" s="177"/>
      <c r="I26" s="178">
        <f t="shared" ref="I26:I28" si="17">IF(MAX(F26:H26)&lt;0,0,MAX(F26:H26))/10</f>
        <v>0</v>
      </c>
      <c r="J26" s="177"/>
      <c r="K26" s="177"/>
      <c r="L26" s="177"/>
      <c r="M26" s="178">
        <f t="shared" ref="M26:M28" si="18">IF(MAX(J26:L26)&lt;0,0,MAX(J26:L26))/10</f>
        <v>0</v>
      </c>
      <c r="N26" s="142"/>
      <c r="O26" s="143"/>
      <c r="P26" s="143"/>
      <c r="Q26" s="178">
        <f t="shared" ref="Q26:Q28" si="19">IF(MAX(N26:P26)&lt;0,0,MAX(N26:P26))</f>
        <v>0</v>
      </c>
      <c r="R26" s="142"/>
      <c r="S26" s="143"/>
      <c r="T26" s="143"/>
      <c r="U26" s="178">
        <f t="shared" ref="U26:U28" si="20">IF(MAX(R26:T26)&lt;0,0,MAX(R26:T26))</f>
        <v>0</v>
      </c>
      <c r="V26" s="149">
        <f t="shared" ref="V26:V28" si="21">(Q26*E26)+(U26*E26)</f>
        <v>0</v>
      </c>
      <c r="W26" s="204">
        <f t="shared" ref="W26:W28" si="22">I26+M26+Q26+U26</f>
        <v>0</v>
      </c>
      <c r="X26" s="145">
        <f t="shared" ref="X26:X28" si="23">I26+M26+V26</f>
        <v>0</v>
      </c>
      <c r="Y26" s="189">
        <f>RANK(W26,W21:W28,0)</f>
        <v>6</v>
      </c>
    </row>
    <row r="27" spans="1:25" ht="15.75" hidden="1">
      <c r="A27" s="190"/>
      <c r="B27" s="191"/>
      <c r="C27" s="192"/>
      <c r="D27" s="193">
        <v>39.5</v>
      </c>
      <c r="E27" s="141">
        <f t="shared" si="16"/>
        <v>2.1399475064519335</v>
      </c>
      <c r="F27" s="176"/>
      <c r="G27" s="177"/>
      <c r="H27" s="177"/>
      <c r="I27" s="178">
        <f t="shared" si="17"/>
        <v>0</v>
      </c>
      <c r="J27" s="177"/>
      <c r="K27" s="177"/>
      <c r="L27" s="177"/>
      <c r="M27" s="178">
        <f t="shared" si="18"/>
        <v>0</v>
      </c>
      <c r="N27" s="142"/>
      <c r="O27" s="143"/>
      <c r="P27" s="143"/>
      <c r="Q27" s="178">
        <f t="shared" si="19"/>
        <v>0</v>
      </c>
      <c r="R27" s="142"/>
      <c r="S27" s="143"/>
      <c r="T27" s="143"/>
      <c r="U27" s="178">
        <f t="shared" si="20"/>
        <v>0</v>
      </c>
      <c r="V27" s="149">
        <f t="shared" si="21"/>
        <v>0</v>
      </c>
      <c r="W27" s="200">
        <f t="shared" si="22"/>
        <v>0</v>
      </c>
      <c r="X27" s="145">
        <f t="shared" si="23"/>
        <v>0</v>
      </c>
      <c r="Y27" s="189">
        <f>RANK(W27,W21:W28,0)</f>
        <v>6</v>
      </c>
    </row>
    <row r="28" spans="1:25" ht="16.5" hidden="1" thickBot="1">
      <c r="A28" s="194"/>
      <c r="B28" s="195"/>
      <c r="C28" s="196"/>
      <c r="D28" s="197">
        <v>36.799999999999997</v>
      </c>
      <c r="E28" s="141">
        <f t="shared" si="16"/>
        <v>2.3049437774203714</v>
      </c>
      <c r="F28" s="176"/>
      <c r="G28" s="177"/>
      <c r="H28" s="177"/>
      <c r="I28" s="178">
        <f t="shared" si="17"/>
        <v>0</v>
      </c>
      <c r="J28" s="177"/>
      <c r="K28" s="177"/>
      <c r="L28" s="177"/>
      <c r="M28" s="178">
        <f t="shared" si="18"/>
        <v>0</v>
      </c>
      <c r="N28" s="142"/>
      <c r="O28" s="143"/>
      <c r="P28" s="143"/>
      <c r="Q28" s="187">
        <f t="shared" si="19"/>
        <v>0</v>
      </c>
      <c r="R28" s="142"/>
      <c r="S28" s="143"/>
      <c r="T28" s="143"/>
      <c r="U28" s="187">
        <f t="shared" si="20"/>
        <v>0</v>
      </c>
      <c r="V28" s="150">
        <f t="shared" si="21"/>
        <v>0</v>
      </c>
      <c r="W28" s="200">
        <f t="shared" si="22"/>
        <v>0</v>
      </c>
      <c r="X28" s="145">
        <f t="shared" si="23"/>
        <v>0</v>
      </c>
      <c r="Y28" s="205">
        <f>RANK(W28,W21:W28,0)</f>
        <v>6</v>
      </c>
    </row>
    <row r="29" spans="1:25" ht="21" customHeight="1" thickTop="1" thickBot="1">
      <c r="A29" s="301" t="s">
        <v>11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9"/>
    </row>
    <row r="30" spans="1:25" ht="17.100000000000001" customHeight="1" thickTop="1">
      <c r="A30" s="172"/>
      <c r="B30" s="173"/>
      <c r="C30" s="174"/>
      <c r="D30" s="206"/>
      <c r="E30" s="141" t="e">
        <f t="shared" ref="E30:E36" si="24">10^(0.794358141*((LOG((D30/174.393)/LOG(10))*(LOG((D30/174.393)/LOG(10))))))</f>
        <v>#NUM!</v>
      </c>
      <c r="F30" s="177">
        <v>700</v>
      </c>
      <c r="G30" s="177">
        <v>700</v>
      </c>
      <c r="H30" s="177">
        <v>700</v>
      </c>
      <c r="I30" s="187">
        <f t="shared" ref="I30:I36" si="25">IF(MAX(F30:H30)&lt;0,0,MAX(F30:H30))/10</f>
        <v>70</v>
      </c>
      <c r="J30" s="177">
        <v>1080</v>
      </c>
      <c r="K30" s="177">
        <v>1120</v>
      </c>
      <c r="L30" s="177">
        <v>0</v>
      </c>
      <c r="M30" s="187">
        <f t="shared" ref="M30:M36" si="26">IF(MAX(J30:L30)&lt;0,0,MAX(J30:L30))/10</f>
        <v>112</v>
      </c>
      <c r="N30" s="143">
        <v>41</v>
      </c>
      <c r="O30" s="143">
        <v>44</v>
      </c>
      <c r="P30" s="143">
        <v>46</v>
      </c>
      <c r="Q30" s="187">
        <f t="shared" ref="Q30:Q36" si="27">IF(MAX(N30:P30)&lt;0,0,MAX(N30:P30))</f>
        <v>46</v>
      </c>
      <c r="R30" s="143">
        <v>50</v>
      </c>
      <c r="S30" s="143">
        <v>54</v>
      </c>
      <c r="T30" s="143">
        <v>-56</v>
      </c>
      <c r="U30" s="187">
        <f t="shared" ref="U30:U36" si="28">IF(MAX(R30:T30)&lt;0,0,MAX(R30:T30))</f>
        <v>54</v>
      </c>
      <c r="V30" s="148" t="e">
        <f t="shared" ref="V30:V36" si="29">(Q30*E30)+(U30*E30)</f>
        <v>#NUM!</v>
      </c>
      <c r="W30" s="200">
        <f t="shared" ref="W30:W36" si="30">I30+M30+Q30+U30</f>
        <v>282</v>
      </c>
      <c r="X30" s="145" t="e">
        <f t="shared" ref="X30:X36" si="31">I30+M30+V30</f>
        <v>#NUM!</v>
      </c>
      <c r="Y30" s="189">
        <f>RANK(W30,W30:W40,0)</f>
        <v>1</v>
      </c>
    </row>
    <row r="31" spans="1:25" ht="17.100000000000001" customHeight="1">
      <c r="A31" s="190"/>
      <c r="B31" s="191"/>
      <c r="C31" s="192"/>
      <c r="D31" s="193"/>
      <c r="E31" s="141" t="e">
        <f t="shared" si="24"/>
        <v>#NUM!</v>
      </c>
      <c r="F31" s="177">
        <v>560</v>
      </c>
      <c r="G31" s="177">
        <v>550</v>
      </c>
      <c r="H31" s="177">
        <v>550</v>
      </c>
      <c r="I31" s="178">
        <f t="shared" si="25"/>
        <v>56</v>
      </c>
      <c r="J31" s="177">
        <v>0</v>
      </c>
      <c r="K31" s="177">
        <v>790</v>
      </c>
      <c r="L31" s="177">
        <v>930</v>
      </c>
      <c r="M31" s="178">
        <f t="shared" si="26"/>
        <v>93</v>
      </c>
      <c r="N31" s="142">
        <v>34</v>
      </c>
      <c r="O31" s="143">
        <v>38</v>
      </c>
      <c r="P31" s="143">
        <v>41</v>
      </c>
      <c r="Q31" s="178">
        <f t="shared" si="27"/>
        <v>41</v>
      </c>
      <c r="R31" s="142">
        <v>46</v>
      </c>
      <c r="S31" s="143">
        <v>50</v>
      </c>
      <c r="T31" s="143">
        <v>52</v>
      </c>
      <c r="U31" s="178">
        <f t="shared" si="28"/>
        <v>52</v>
      </c>
      <c r="V31" s="149" t="e">
        <f t="shared" si="29"/>
        <v>#NUM!</v>
      </c>
      <c r="W31" s="204">
        <f t="shared" si="30"/>
        <v>242</v>
      </c>
      <c r="X31" s="145" t="e">
        <f t="shared" si="31"/>
        <v>#NUM!</v>
      </c>
      <c r="Y31" s="189">
        <f>RANK(W31,W30:W40,0)</f>
        <v>2</v>
      </c>
    </row>
    <row r="32" spans="1:25" ht="17.100000000000001" customHeight="1">
      <c r="A32" s="190"/>
      <c r="B32" s="191"/>
      <c r="C32" s="192"/>
      <c r="D32" s="193"/>
      <c r="E32" s="141" t="e">
        <f t="shared" si="24"/>
        <v>#NUM!</v>
      </c>
      <c r="F32" s="177">
        <v>550</v>
      </c>
      <c r="G32" s="177">
        <v>580</v>
      </c>
      <c r="H32" s="177">
        <v>560</v>
      </c>
      <c r="I32" s="178">
        <f t="shared" si="25"/>
        <v>58</v>
      </c>
      <c r="J32" s="177">
        <v>820</v>
      </c>
      <c r="K32" s="177">
        <v>780</v>
      </c>
      <c r="L32" s="177">
        <v>730</v>
      </c>
      <c r="M32" s="178">
        <f t="shared" si="26"/>
        <v>82</v>
      </c>
      <c r="N32" s="142">
        <v>31</v>
      </c>
      <c r="O32" s="143">
        <v>33</v>
      </c>
      <c r="P32" s="143">
        <v>-34</v>
      </c>
      <c r="Q32" s="178">
        <f t="shared" si="27"/>
        <v>33</v>
      </c>
      <c r="R32" s="142">
        <v>38</v>
      </c>
      <c r="S32" s="143">
        <v>-40</v>
      </c>
      <c r="T32" s="143">
        <v>40</v>
      </c>
      <c r="U32" s="178">
        <f t="shared" si="28"/>
        <v>40</v>
      </c>
      <c r="V32" s="149" t="e">
        <f t="shared" si="29"/>
        <v>#NUM!</v>
      </c>
      <c r="W32" s="204">
        <f t="shared" si="30"/>
        <v>213</v>
      </c>
      <c r="X32" s="145" t="e">
        <f t="shared" si="31"/>
        <v>#NUM!</v>
      </c>
      <c r="Y32" s="189">
        <f>RANK(W32,W30:W40,0)</f>
        <v>3</v>
      </c>
    </row>
    <row r="33" spans="1:25" ht="17.100000000000001" customHeight="1">
      <c r="A33" s="207"/>
      <c r="B33" s="191"/>
      <c r="C33" s="192"/>
      <c r="D33" s="193"/>
      <c r="E33" s="141" t="e">
        <f t="shared" si="24"/>
        <v>#NUM!</v>
      </c>
      <c r="F33" s="177">
        <v>560</v>
      </c>
      <c r="G33" s="177">
        <v>530</v>
      </c>
      <c r="H33" s="177">
        <v>570</v>
      </c>
      <c r="I33" s="178">
        <f t="shared" si="25"/>
        <v>57</v>
      </c>
      <c r="J33" s="177">
        <v>650</v>
      </c>
      <c r="K33" s="177">
        <v>620</v>
      </c>
      <c r="L33" s="177">
        <v>750</v>
      </c>
      <c r="M33" s="178">
        <f t="shared" si="26"/>
        <v>75</v>
      </c>
      <c r="N33" s="142">
        <v>24</v>
      </c>
      <c r="O33" s="143">
        <v>27</v>
      </c>
      <c r="P33" s="143">
        <v>-29</v>
      </c>
      <c r="Q33" s="178">
        <f t="shared" si="27"/>
        <v>27</v>
      </c>
      <c r="R33" s="142">
        <v>31</v>
      </c>
      <c r="S33" s="143">
        <v>34</v>
      </c>
      <c r="T33" s="143">
        <v>36</v>
      </c>
      <c r="U33" s="178">
        <f t="shared" si="28"/>
        <v>36</v>
      </c>
      <c r="V33" s="149" t="e">
        <f t="shared" si="29"/>
        <v>#NUM!</v>
      </c>
      <c r="W33" s="204">
        <f t="shared" si="30"/>
        <v>195</v>
      </c>
      <c r="X33" s="145" t="e">
        <f t="shared" si="31"/>
        <v>#NUM!</v>
      </c>
      <c r="Y33" s="189">
        <f>RANK(W33,W30:W40,0)</f>
        <v>4</v>
      </c>
    </row>
    <row r="34" spans="1:25" ht="17.100000000000001" customHeight="1">
      <c r="A34" s="207"/>
      <c r="B34" s="191"/>
      <c r="C34" s="192"/>
      <c r="D34" s="193"/>
      <c r="E34" s="141" t="e">
        <f t="shared" si="24"/>
        <v>#NUM!</v>
      </c>
      <c r="F34" s="177">
        <v>520</v>
      </c>
      <c r="G34" s="177">
        <v>530</v>
      </c>
      <c r="H34" s="177">
        <v>510</v>
      </c>
      <c r="I34" s="178">
        <f t="shared" si="25"/>
        <v>53</v>
      </c>
      <c r="J34" s="177">
        <v>730</v>
      </c>
      <c r="K34" s="177">
        <v>750</v>
      </c>
      <c r="L34" s="177">
        <v>710</v>
      </c>
      <c r="M34" s="178">
        <f t="shared" si="26"/>
        <v>75</v>
      </c>
      <c r="N34" s="142">
        <v>17</v>
      </c>
      <c r="O34" s="143">
        <v>-19</v>
      </c>
      <c r="P34" s="143">
        <v>19</v>
      </c>
      <c r="Q34" s="178">
        <f t="shared" si="27"/>
        <v>19</v>
      </c>
      <c r="R34" s="142">
        <v>23</v>
      </c>
      <c r="S34" s="143">
        <v>25</v>
      </c>
      <c r="T34" s="143">
        <v>27</v>
      </c>
      <c r="U34" s="178">
        <f t="shared" si="28"/>
        <v>27</v>
      </c>
      <c r="V34" s="149" t="e">
        <f t="shared" si="29"/>
        <v>#NUM!</v>
      </c>
      <c r="W34" s="204">
        <f t="shared" si="30"/>
        <v>174</v>
      </c>
      <c r="X34" s="145" t="e">
        <f t="shared" si="31"/>
        <v>#NUM!</v>
      </c>
      <c r="Y34" s="189">
        <f>RANK(W34,W30:W40,0)</f>
        <v>5</v>
      </c>
    </row>
    <row r="35" spans="1:25" ht="17.100000000000001" customHeight="1">
      <c r="A35" s="207"/>
      <c r="B35" s="191"/>
      <c r="C35" s="192"/>
      <c r="D35" s="193"/>
      <c r="E35" s="141" t="e">
        <f t="shared" si="24"/>
        <v>#NUM!</v>
      </c>
      <c r="F35" s="177">
        <v>510</v>
      </c>
      <c r="G35" s="177">
        <v>500</v>
      </c>
      <c r="H35" s="177">
        <v>500</v>
      </c>
      <c r="I35" s="178">
        <f t="shared" si="25"/>
        <v>51</v>
      </c>
      <c r="J35" s="177">
        <v>430</v>
      </c>
      <c r="K35" s="177">
        <v>600</v>
      </c>
      <c r="L35" s="177">
        <v>580</v>
      </c>
      <c r="M35" s="178">
        <f t="shared" si="26"/>
        <v>60</v>
      </c>
      <c r="N35" s="142">
        <v>24</v>
      </c>
      <c r="O35" s="143">
        <v>-26</v>
      </c>
      <c r="P35" s="143">
        <v>26</v>
      </c>
      <c r="Q35" s="178">
        <f t="shared" si="27"/>
        <v>26</v>
      </c>
      <c r="R35" s="142">
        <v>31</v>
      </c>
      <c r="S35" s="143">
        <v>33</v>
      </c>
      <c r="T35" s="143">
        <v>-35</v>
      </c>
      <c r="U35" s="178">
        <f t="shared" si="28"/>
        <v>33</v>
      </c>
      <c r="V35" s="149" t="e">
        <f t="shared" si="29"/>
        <v>#NUM!</v>
      </c>
      <c r="W35" s="204">
        <f t="shared" si="30"/>
        <v>170</v>
      </c>
      <c r="X35" s="145" t="e">
        <f t="shared" si="31"/>
        <v>#NUM!</v>
      </c>
      <c r="Y35" s="189">
        <f>RANK(W35,W30:W40,0)</f>
        <v>6</v>
      </c>
    </row>
    <row r="36" spans="1:25" ht="17.100000000000001" customHeight="1" thickBot="1">
      <c r="A36" s="208"/>
      <c r="B36" s="195"/>
      <c r="C36" s="196"/>
      <c r="D36" s="197"/>
      <c r="E36" s="151" t="e">
        <f t="shared" si="24"/>
        <v>#NUM!</v>
      </c>
      <c r="F36" s="209">
        <v>520</v>
      </c>
      <c r="G36" s="209">
        <v>530</v>
      </c>
      <c r="H36" s="209">
        <v>530</v>
      </c>
      <c r="I36" s="210">
        <f t="shared" si="25"/>
        <v>53</v>
      </c>
      <c r="J36" s="209">
        <v>680</v>
      </c>
      <c r="K36" s="209">
        <v>380</v>
      </c>
      <c r="L36" s="209">
        <v>650</v>
      </c>
      <c r="M36" s="210">
        <f t="shared" si="26"/>
        <v>68</v>
      </c>
      <c r="N36" s="211">
        <v>14</v>
      </c>
      <c r="O36" s="211">
        <v>-16</v>
      </c>
      <c r="P36" s="211">
        <v>16</v>
      </c>
      <c r="Q36" s="210">
        <f t="shared" si="27"/>
        <v>16</v>
      </c>
      <c r="R36" s="211">
        <v>19</v>
      </c>
      <c r="S36" s="211">
        <v>21</v>
      </c>
      <c r="T36" s="211">
        <v>23</v>
      </c>
      <c r="U36" s="210">
        <f t="shared" si="28"/>
        <v>23</v>
      </c>
      <c r="V36" s="152" t="e">
        <f t="shared" si="29"/>
        <v>#NUM!</v>
      </c>
      <c r="W36" s="212">
        <f t="shared" si="30"/>
        <v>160</v>
      </c>
      <c r="X36" s="153" t="e">
        <f t="shared" si="31"/>
        <v>#NUM!</v>
      </c>
      <c r="Y36" s="213">
        <f>RANK(W36,W30:W40,0)</f>
        <v>7</v>
      </c>
    </row>
    <row r="37" spans="1:25" ht="18.75" hidden="1" customHeight="1">
      <c r="A37" s="214"/>
      <c r="B37" s="215"/>
      <c r="C37" s="216"/>
      <c r="D37" s="217">
        <v>42.8</v>
      </c>
      <c r="E37" s="124">
        <f t="shared" ref="E37:E40" si="32">10^(0.794358141*((LOG((D37/174.393)/LOG(10))*(LOG((D37/174.393)/LOG(10))))))</f>
        <v>1.9754376012128707</v>
      </c>
      <c r="F37" s="218"/>
      <c r="G37" s="218"/>
      <c r="H37" s="218"/>
      <c r="I37" s="219">
        <f t="shared" ref="I37:I40" si="33">IF(MAX(F37:H37)&lt;0,0,MAX(F37:H37))/10</f>
        <v>0</v>
      </c>
      <c r="J37" s="218"/>
      <c r="K37" s="218"/>
      <c r="L37" s="218"/>
      <c r="M37" s="219">
        <f t="shared" ref="M37:M40" si="34">IF(MAX(J37:L37)&lt;0,0,MAX(J37:L37))/10</f>
        <v>0</v>
      </c>
      <c r="N37" s="220"/>
      <c r="O37" s="220"/>
      <c r="P37" s="220"/>
      <c r="Q37" s="219">
        <f t="shared" ref="Q37:Q40" si="35">IF(MAX(N37:P37)&lt;0,0,MAX(N37:P37))</f>
        <v>0</v>
      </c>
      <c r="R37" s="220"/>
      <c r="S37" s="220"/>
      <c r="T37" s="220"/>
      <c r="U37" s="219">
        <f t="shared" ref="U37:U40" si="36">IF(MAX(R37:T37)&lt;0,0,MAX(R37:T37))</f>
        <v>0</v>
      </c>
      <c r="V37" s="125">
        <f t="shared" ref="V37:V40" si="37">(Q37*E37)+(U37*E37)</f>
        <v>0</v>
      </c>
      <c r="W37" s="221">
        <f t="shared" ref="W37:W40" si="38">I37+M37+Q37+U37</f>
        <v>0</v>
      </c>
      <c r="X37" s="126">
        <f t="shared" ref="X37:X40" si="39">I37+M37+V37</f>
        <v>0</v>
      </c>
      <c r="Y37" s="222">
        <f>RANK(W37,W30:W40,0)</f>
        <v>8</v>
      </c>
    </row>
    <row r="38" spans="1:25" ht="17.25" hidden="1" thickTop="1" thickBot="1">
      <c r="A38" s="214"/>
      <c r="B38" s="215"/>
      <c r="C38" s="216"/>
      <c r="D38" s="217">
        <v>44.4</v>
      </c>
      <c r="E38" s="124">
        <f t="shared" si="32"/>
        <v>1.9072868740977107</v>
      </c>
      <c r="F38" s="218"/>
      <c r="G38" s="218"/>
      <c r="H38" s="218"/>
      <c r="I38" s="219">
        <f t="shared" si="33"/>
        <v>0</v>
      </c>
      <c r="J38" s="218"/>
      <c r="K38" s="218"/>
      <c r="L38" s="218"/>
      <c r="M38" s="219">
        <f t="shared" si="34"/>
        <v>0</v>
      </c>
      <c r="N38" s="220"/>
      <c r="O38" s="220"/>
      <c r="P38" s="220"/>
      <c r="Q38" s="219">
        <f t="shared" si="35"/>
        <v>0</v>
      </c>
      <c r="R38" s="220"/>
      <c r="S38" s="220"/>
      <c r="T38" s="220"/>
      <c r="U38" s="219">
        <f t="shared" si="36"/>
        <v>0</v>
      </c>
      <c r="V38" s="125">
        <f t="shared" si="37"/>
        <v>0</v>
      </c>
      <c r="W38" s="221">
        <f t="shared" si="38"/>
        <v>0</v>
      </c>
      <c r="X38" s="126">
        <f t="shared" si="39"/>
        <v>0</v>
      </c>
      <c r="Y38" s="222">
        <f>RANK(W38,W30:W40,0)</f>
        <v>8</v>
      </c>
    </row>
    <row r="39" spans="1:25" ht="17.25" hidden="1" thickTop="1" thickBot="1">
      <c r="A39" s="214"/>
      <c r="B39" s="215"/>
      <c r="C39" s="216"/>
      <c r="D39" s="217">
        <v>43.5</v>
      </c>
      <c r="E39" s="124">
        <f t="shared" si="32"/>
        <v>1.9447952758462275</v>
      </c>
      <c r="F39" s="218"/>
      <c r="G39" s="218"/>
      <c r="H39" s="218"/>
      <c r="I39" s="219">
        <f t="shared" si="33"/>
        <v>0</v>
      </c>
      <c r="J39" s="218"/>
      <c r="K39" s="218"/>
      <c r="L39" s="218"/>
      <c r="M39" s="219">
        <f t="shared" si="34"/>
        <v>0</v>
      </c>
      <c r="N39" s="220"/>
      <c r="O39" s="220"/>
      <c r="P39" s="220"/>
      <c r="Q39" s="219">
        <f t="shared" si="35"/>
        <v>0</v>
      </c>
      <c r="R39" s="220"/>
      <c r="S39" s="220"/>
      <c r="T39" s="220"/>
      <c r="U39" s="219">
        <f t="shared" si="36"/>
        <v>0</v>
      </c>
      <c r="V39" s="125">
        <f t="shared" si="37"/>
        <v>0</v>
      </c>
      <c r="W39" s="221">
        <f t="shared" si="38"/>
        <v>0</v>
      </c>
      <c r="X39" s="126">
        <f t="shared" si="39"/>
        <v>0</v>
      </c>
      <c r="Y39" s="222">
        <f>RANK(W39,W30:W40,0)</f>
        <v>8</v>
      </c>
    </row>
    <row r="40" spans="1:25" ht="17.25" hidden="1" thickTop="1" thickBot="1">
      <c r="A40" s="214"/>
      <c r="B40" s="215"/>
      <c r="C40" s="216"/>
      <c r="D40" s="217">
        <v>40.9</v>
      </c>
      <c r="E40" s="124">
        <f t="shared" si="32"/>
        <v>2.0657908225324415</v>
      </c>
      <c r="F40" s="218"/>
      <c r="G40" s="218"/>
      <c r="H40" s="218"/>
      <c r="I40" s="219">
        <f t="shared" si="33"/>
        <v>0</v>
      </c>
      <c r="J40" s="218"/>
      <c r="K40" s="218"/>
      <c r="L40" s="218"/>
      <c r="M40" s="219">
        <f t="shared" si="34"/>
        <v>0</v>
      </c>
      <c r="N40" s="220"/>
      <c r="O40" s="220"/>
      <c r="P40" s="220"/>
      <c r="Q40" s="219">
        <f t="shared" si="35"/>
        <v>0</v>
      </c>
      <c r="R40" s="220"/>
      <c r="S40" s="220"/>
      <c r="T40" s="220"/>
      <c r="U40" s="219">
        <f t="shared" si="36"/>
        <v>0</v>
      </c>
      <c r="V40" s="125">
        <f t="shared" si="37"/>
        <v>0</v>
      </c>
      <c r="W40" s="221">
        <f t="shared" si="38"/>
        <v>0</v>
      </c>
      <c r="X40" s="126">
        <f t="shared" si="39"/>
        <v>0</v>
      </c>
      <c r="Y40" s="222">
        <f>RANK(W40,W30:W40,0)</f>
        <v>8</v>
      </c>
    </row>
    <row r="41" spans="1:25" ht="21" customHeight="1" thickTop="1" thickBot="1">
      <c r="A41" s="288" t="s">
        <v>12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90"/>
    </row>
    <row r="42" spans="1:25" ht="17.100000000000001" customHeight="1" thickTop="1">
      <c r="A42" s="44"/>
      <c r="B42" s="155"/>
      <c r="C42" s="156"/>
      <c r="D42" s="223"/>
      <c r="E42" s="47" t="e">
        <f t="shared" ref="E42:E47" si="40">10^(0.794358141*((LOG((D42/174.393)/LOG(10))*(LOG((D42/174.393)/LOG(10))))))</f>
        <v>#NUM!</v>
      </c>
      <c r="F42" s="224">
        <v>580</v>
      </c>
      <c r="G42" s="224">
        <v>600</v>
      </c>
      <c r="H42" s="224">
        <v>610</v>
      </c>
      <c r="I42" s="225">
        <f t="shared" ref="I42:I48" si="41">IF(MAX(F42:H42)&lt;0,0,MAX(F42:H42))/10</f>
        <v>61</v>
      </c>
      <c r="J42" s="224">
        <v>730</v>
      </c>
      <c r="K42" s="224">
        <v>810</v>
      </c>
      <c r="L42" s="224">
        <v>720</v>
      </c>
      <c r="M42" s="225">
        <f t="shared" ref="M42:M48" si="42">IF(MAX(J42:L42)&lt;0,0,MAX(J42:L42))/10</f>
        <v>81</v>
      </c>
      <c r="N42" s="226">
        <v>35</v>
      </c>
      <c r="O42" s="227">
        <v>-39</v>
      </c>
      <c r="P42" s="228">
        <v>-39</v>
      </c>
      <c r="Q42" s="225">
        <f t="shared" ref="Q42:Q48" si="43">IF(MAX(N42:P42)&lt;0,0,MAX(N42:P42))</f>
        <v>35</v>
      </c>
      <c r="R42" s="226">
        <v>47</v>
      </c>
      <c r="S42" s="227">
        <v>51</v>
      </c>
      <c r="T42" s="228">
        <v>-55</v>
      </c>
      <c r="U42" s="225">
        <f t="shared" ref="U42:U48" si="44">IF(MAX(R42:T42)&lt;0,0,MAX(R42:T42))</f>
        <v>51</v>
      </c>
      <c r="V42" s="48" t="e">
        <f t="shared" ref="V42:V48" si="45">(Q42*E42)+(U42*E42)</f>
        <v>#NUM!</v>
      </c>
      <c r="W42" s="229">
        <f t="shared" ref="W42:W48" si="46">I42+M42+Q42+U42</f>
        <v>228</v>
      </c>
      <c r="X42" s="53" t="e">
        <f t="shared" ref="X42:X48" si="47">I42+M42+V42</f>
        <v>#NUM!</v>
      </c>
      <c r="Y42" s="230">
        <f>RANK(W42,W42:W48,0)</f>
        <v>1</v>
      </c>
    </row>
    <row r="43" spans="1:25" ht="17.100000000000001" customHeight="1">
      <c r="A43" s="44"/>
      <c r="B43" s="155"/>
      <c r="C43" s="156"/>
      <c r="D43" s="157"/>
      <c r="E43" s="47" t="e">
        <f t="shared" si="40"/>
        <v>#NUM!</v>
      </c>
      <c r="F43" s="158">
        <v>590</v>
      </c>
      <c r="G43" s="158">
        <v>590</v>
      </c>
      <c r="H43" s="158">
        <v>600</v>
      </c>
      <c r="I43" s="159">
        <f t="shared" si="41"/>
        <v>60</v>
      </c>
      <c r="J43" s="158">
        <v>670</v>
      </c>
      <c r="K43" s="158">
        <v>760</v>
      </c>
      <c r="L43" s="158">
        <v>760</v>
      </c>
      <c r="M43" s="159">
        <f t="shared" si="42"/>
        <v>76</v>
      </c>
      <c r="N43" s="160">
        <v>28</v>
      </c>
      <c r="O43" s="161">
        <v>32</v>
      </c>
      <c r="P43" s="162">
        <v>34</v>
      </c>
      <c r="Q43" s="159">
        <f t="shared" si="43"/>
        <v>34</v>
      </c>
      <c r="R43" s="160">
        <v>38</v>
      </c>
      <c r="S43" s="161">
        <v>42</v>
      </c>
      <c r="T43" s="162">
        <v>45</v>
      </c>
      <c r="U43" s="159">
        <f t="shared" si="44"/>
        <v>45</v>
      </c>
      <c r="V43" s="73" t="e">
        <f t="shared" si="45"/>
        <v>#NUM!</v>
      </c>
      <c r="W43" s="163">
        <f t="shared" si="46"/>
        <v>215</v>
      </c>
      <c r="X43" s="74" t="e">
        <f t="shared" si="47"/>
        <v>#NUM!</v>
      </c>
      <c r="Y43" s="164">
        <f>RANK(W43,W42:W48,0)</f>
        <v>2</v>
      </c>
    </row>
    <row r="44" spans="1:25" ht="17.100000000000001" customHeight="1">
      <c r="A44" s="44"/>
      <c r="B44" s="155"/>
      <c r="C44" s="156"/>
      <c r="D44" s="157"/>
      <c r="E44" s="47" t="e">
        <f t="shared" si="40"/>
        <v>#NUM!</v>
      </c>
      <c r="F44" s="158">
        <v>480</v>
      </c>
      <c r="G44" s="158">
        <v>500</v>
      </c>
      <c r="H44" s="158">
        <v>480</v>
      </c>
      <c r="I44" s="159">
        <f t="shared" si="41"/>
        <v>50</v>
      </c>
      <c r="J44" s="158">
        <v>570</v>
      </c>
      <c r="K44" s="158">
        <v>550</v>
      </c>
      <c r="L44" s="158">
        <v>570</v>
      </c>
      <c r="M44" s="159">
        <f t="shared" si="42"/>
        <v>57</v>
      </c>
      <c r="N44" s="160">
        <v>-24</v>
      </c>
      <c r="O44" s="161">
        <v>24</v>
      </c>
      <c r="P44" s="162">
        <v>28</v>
      </c>
      <c r="Q44" s="159">
        <f t="shared" si="43"/>
        <v>28</v>
      </c>
      <c r="R44" s="160">
        <v>31</v>
      </c>
      <c r="S44" s="161">
        <v>35</v>
      </c>
      <c r="T44" s="162">
        <v>37</v>
      </c>
      <c r="U44" s="159">
        <f t="shared" si="44"/>
        <v>37</v>
      </c>
      <c r="V44" s="73" t="e">
        <f t="shared" si="45"/>
        <v>#NUM!</v>
      </c>
      <c r="W44" s="163">
        <f t="shared" si="46"/>
        <v>172</v>
      </c>
      <c r="X44" s="74" t="e">
        <f t="shared" si="47"/>
        <v>#NUM!</v>
      </c>
      <c r="Y44" s="164">
        <f>RANK(W44,W42:W48,0)</f>
        <v>3</v>
      </c>
    </row>
    <row r="45" spans="1:25" ht="17.100000000000001" customHeight="1">
      <c r="A45" s="44"/>
      <c r="B45" s="155"/>
      <c r="C45" s="156"/>
      <c r="D45" s="157"/>
      <c r="E45" s="47" t="e">
        <f t="shared" si="40"/>
        <v>#NUM!</v>
      </c>
      <c r="F45" s="158">
        <v>550</v>
      </c>
      <c r="G45" s="158">
        <v>550</v>
      </c>
      <c r="H45" s="158">
        <v>560</v>
      </c>
      <c r="I45" s="159">
        <f t="shared" si="41"/>
        <v>56</v>
      </c>
      <c r="J45" s="158">
        <v>520</v>
      </c>
      <c r="K45" s="158">
        <v>370</v>
      </c>
      <c r="L45" s="158">
        <v>550</v>
      </c>
      <c r="M45" s="159">
        <f t="shared" si="42"/>
        <v>55</v>
      </c>
      <c r="N45" s="160">
        <v>18</v>
      </c>
      <c r="O45" s="161">
        <v>19</v>
      </c>
      <c r="P45" s="162">
        <v>20</v>
      </c>
      <c r="Q45" s="159">
        <f t="shared" si="43"/>
        <v>20</v>
      </c>
      <c r="R45" s="160">
        <v>21</v>
      </c>
      <c r="S45" s="161">
        <v>23</v>
      </c>
      <c r="T45" s="162">
        <v>25</v>
      </c>
      <c r="U45" s="159">
        <f t="shared" si="44"/>
        <v>25</v>
      </c>
      <c r="V45" s="73" t="e">
        <f t="shared" si="45"/>
        <v>#NUM!</v>
      </c>
      <c r="W45" s="163">
        <f t="shared" si="46"/>
        <v>156</v>
      </c>
      <c r="X45" s="74" t="e">
        <f t="shared" si="47"/>
        <v>#NUM!</v>
      </c>
      <c r="Y45" s="164">
        <f>RANK(W45,W42:W48,0)</f>
        <v>4</v>
      </c>
    </row>
    <row r="46" spans="1:25" ht="17.100000000000001" customHeight="1">
      <c r="A46" s="44"/>
      <c r="B46" s="155"/>
      <c r="C46" s="156"/>
      <c r="D46" s="157"/>
      <c r="E46" s="47" t="e">
        <f t="shared" si="40"/>
        <v>#NUM!</v>
      </c>
      <c r="F46" s="158">
        <v>460</v>
      </c>
      <c r="G46" s="158">
        <v>460</v>
      </c>
      <c r="H46" s="158">
        <v>450</v>
      </c>
      <c r="I46" s="159">
        <f t="shared" si="41"/>
        <v>46</v>
      </c>
      <c r="J46" s="158">
        <v>530</v>
      </c>
      <c r="K46" s="158">
        <v>520</v>
      </c>
      <c r="L46" s="158">
        <v>490</v>
      </c>
      <c r="M46" s="159">
        <f t="shared" si="42"/>
        <v>53</v>
      </c>
      <c r="N46" s="160">
        <v>15</v>
      </c>
      <c r="O46" s="161">
        <v>17</v>
      </c>
      <c r="P46" s="162">
        <v>-19</v>
      </c>
      <c r="Q46" s="159">
        <f t="shared" si="43"/>
        <v>17</v>
      </c>
      <c r="R46" s="160">
        <v>20</v>
      </c>
      <c r="S46" s="161">
        <v>22</v>
      </c>
      <c r="T46" s="162">
        <v>-23</v>
      </c>
      <c r="U46" s="159">
        <f t="shared" si="44"/>
        <v>22</v>
      </c>
      <c r="V46" s="73" t="e">
        <f t="shared" si="45"/>
        <v>#NUM!</v>
      </c>
      <c r="W46" s="163">
        <f t="shared" si="46"/>
        <v>138</v>
      </c>
      <c r="X46" s="74" t="e">
        <f t="shared" si="47"/>
        <v>#NUM!</v>
      </c>
      <c r="Y46" s="164">
        <f>RANK(W46,W42:W48,0)</f>
        <v>5</v>
      </c>
    </row>
    <row r="47" spans="1:25" ht="17.100000000000001" customHeight="1" thickBot="1">
      <c r="A47" s="44"/>
      <c r="B47" s="155"/>
      <c r="C47" s="156"/>
      <c r="D47" s="157"/>
      <c r="E47" s="47" t="e">
        <f t="shared" si="40"/>
        <v>#NUM!</v>
      </c>
      <c r="F47" s="158">
        <v>460</v>
      </c>
      <c r="G47" s="158">
        <v>430</v>
      </c>
      <c r="H47" s="158">
        <v>430</v>
      </c>
      <c r="I47" s="159">
        <f t="shared" si="41"/>
        <v>46</v>
      </c>
      <c r="J47" s="158">
        <v>230</v>
      </c>
      <c r="K47" s="158">
        <v>410</v>
      </c>
      <c r="L47" s="158">
        <v>400</v>
      </c>
      <c r="M47" s="159">
        <f t="shared" si="42"/>
        <v>41</v>
      </c>
      <c r="N47" s="160">
        <v>15</v>
      </c>
      <c r="O47" s="161">
        <v>-18</v>
      </c>
      <c r="P47" s="162">
        <v>18</v>
      </c>
      <c r="Q47" s="159">
        <f t="shared" si="43"/>
        <v>18</v>
      </c>
      <c r="R47" s="160">
        <v>20</v>
      </c>
      <c r="S47" s="161">
        <v>22</v>
      </c>
      <c r="T47" s="162">
        <v>-25</v>
      </c>
      <c r="U47" s="159">
        <f t="shared" si="44"/>
        <v>22</v>
      </c>
      <c r="V47" s="73" t="e">
        <f t="shared" si="45"/>
        <v>#NUM!</v>
      </c>
      <c r="W47" s="163">
        <f t="shared" si="46"/>
        <v>127</v>
      </c>
      <c r="X47" s="74" t="e">
        <f t="shared" si="47"/>
        <v>#NUM!</v>
      </c>
      <c r="Y47" s="164">
        <f>RANK(W47,W42:W48,0)</f>
        <v>6</v>
      </c>
    </row>
    <row r="48" spans="1:25" ht="15.75" hidden="1" customHeight="1" thickBot="1">
      <c r="A48" s="165"/>
      <c r="B48" s="166"/>
      <c r="C48" s="167"/>
      <c r="D48" s="168">
        <v>50.5</v>
      </c>
      <c r="E48" s="47">
        <f t="shared" ref="E48" si="48">10^(0.794358141*((LOG((D48/174.393)/LOG(10))*(LOG((D48/174.393)/LOG(10))))))</f>
        <v>1.6987340290399677</v>
      </c>
      <c r="F48" s="231"/>
      <c r="G48" s="231"/>
      <c r="H48" s="231"/>
      <c r="I48" s="232">
        <f t="shared" si="41"/>
        <v>0</v>
      </c>
      <c r="J48" s="231"/>
      <c r="K48" s="231"/>
      <c r="L48" s="231"/>
      <c r="M48" s="232">
        <f t="shared" si="42"/>
        <v>0</v>
      </c>
      <c r="N48" s="233">
        <v>18</v>
      </c>
      <c r="O48" s="71"/>
      <c r="P48" s="72"/>
      <c r="Q48" s="232">
        <f t="shared" si="43"/>
        <v>18</v>
      </c>
      <c r="R48" s="233">
        <v>25</v>
      </c>
      <c r="S48" s="71"/>
      <c r="T48" s="72"/>
      <c r="U48" s="232">
        <f t="shared" si="44"/>
        <v>25</v>
      </c>
      <c r="V48" s="75">
        <f t="shared" si="45"/>
        <v>73.045563248718622</v>
      </c>
      <c r="W48" s="234">
        <f t="shared" si="46"/>
        <v>43</v>
      </c>
      <c r="X48" s="76">
        <f t="shared" si="47"/>
        <v>73.045563248718622</v>
      </c>
      <c r="Y48" s="235">
        <f>RANK(W48,W42:W48,0)</f>
        <v>7</v>
      </c>
    </row>
    <row r="49" spans="1:25" ht="21" customHeight="1" thickTop="1" thickBot="1">
      <c r="A49" s="288" t="s">
        <v>13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90"/>
    </row>
    <row r="50" spans="1:25" ht="17.100000000000001" customHeight="1" thickTop="1">
      <c r="A50" s="44"/>
      <c r="B50" s="236"/>
      <c r="C50" s="237"/>
      <c r="D50" s="223"/>
      <c r="E50" s="47" t="e">
        <f>10^(0.794358141*((LOG((D50/174.393)/LOG(10))*(LOG((D50/174.393)/LOG(10))))))</f>
        <v>#NUM!</v>
      </c>
      <c r="F50" s="158">
        <v>600</v>
      </c>
      <c r="G50" s="158">
        <v>620</v>
      </c>
      <c r="H50" s="158">
        <v>600</v>
      </c>
      <c r="I50" s="169">
        <f>IF(MAX(F50:H50)&lt;0,0,MAX(F50:H50))/10</f>
        <v>62</v>
      </c>
      <c r="J50" s="158">
        <v>730</v>
      </c>
      <c r="K50" s="158">
        <v>700</v>
      </c>
      <c r="L50" s="158">
        <v>830</v>
      </c>
      <c r="M50" s="169">
        <f>IF(MAX(J50:L50)&lt;0,0,MAX(J50:L50))/10</f>
        <v>83</v>
      </c>
      <c r="N50" s="23">
        <v>33</v>
      </c>
      <c r="O50" s="23">
        <v>35</v>
      </c>
      <c r="P50" s="23">
        <v>36</v>
      </c>
      <c r="Q50" s="169">
        <f>IF(MAX(N50:P50)&lt;0,0,MAX(N50:P50))</f>
        <v>36</v>
      </c>
      <c r="R50" s="23">
        <v>43</v>
      </c>
      <c r="S50" s="23">
        <v>46</v>
      </c>
      <c r="T50" s="23">
        <v>47</v>
      </c>
      <c r="U50" s="169">
        <f>IF(MAX(R50:T50)&lt;0,0,MAX(R50:T50))</f>
        <v>47</v>
      </c>
      <c r="V50" s="49" t="e">
        <f>(Q50*E50)+(U50*E50)</f>
        <v>#NUM!</v>
      </c>
      <c r="W50" s="170">
        <f>I50+M50+Q50+U50</f>
        <v>228</v>
      </c>
      <c r="X50" s="46" t="e">
        <f>I50+M50+V50</f>
        <v>#NUM!</v>
      </c>
      <c r="Y50" s="171">
        <f>RANK(W50,W50:W54,0)</f>
        <v>1</v>
      </c>
    </row>
    <row r="51" spans="1:25" ht="17.100000000000001" customHeight="1">
      <c r="A51" s="44"/>
      <c r="B51" s="155"/>
      <c r="C51" s="156"/>
      <c r="D51" s="157"/>
      <c r="E51" s="47" t="e">
        <f>10^(0.794358141*((LOG((D51/174.393)/LOG(10))*(LOG((D51/174.393)/LOG(10))))))</f>
        <v>#NUM!</v>
      </c>
      <c r="F51" s="158">
        <v>480</v>
      </c>
      <c r="G51" s="158">
        <v>460</v>
      </c>
      <c r="H51" s="158">
        <v>450</v>
      </c>
      <c r="I51" s="159">
        <f>IF(MAX(F51:H51)&lt;0,0,MAX(F51:H51))/10</f>
        <v>48</v>
      </c>
      <c r="J51" s="158">
        <v>450</v>
      </c>
      <c r="K51" s="158">
        <v>450</v>
      </c>
      <c r="L51" s="158">
        <v>430</v>
      </c>
      <c r="M51" s="159">
        <f>IF(MAX(J51:L51)&lt;0,0,MAX(J51:L51))/10</f>
        <v>45</v>
      </c>
      <c r="N51" s="23">
        <v>19</v>
      </c>
      <c r="O51" s="23">
        <v>21</v>
      </c>
      <c r="P51" s="23">
        <v>22</v>
      </c>
      <c r="Q51" s="169">
        <f>IF(MAX(N51:P51)&lt;0,0,MAX(N51:P51))</f>
        <v>22</v>
      </c>
      <c r="R51" s="23">
        <v>27</v>
      </c>
      <c r="S51" s="23">
        <v>-30</v>
      </c>
      <c r="T51" s="23">
        <v>30</v>
      </c>
      <c r="U51" s="169">
        <f>IF(MAX(R51:T51)&lt;0,0,MAX(R51:T51))</f>
        <v>30</v>
      </c>
      <c r="V51" s="49" t="e">
        <f>(Q51*E51)+(U51*E51)</f>
        <v>#NUM!</v>
      </c>
      <c r="W51" s="170">
        <f>I51+M51+Q51+U51</f>
        <v>145</v>
      </c>
      <c r="X51" s="46" t="e">
        <f>I51+M51+V51</f>
        <v>#NUM!</v>
      </c>
      <c r="Y51" s="164">
        <f>RANK(W51,W50:W54,0)</f>
        <v>2</v>
      </c>
    </row>
    <row r="52" spans="1:25" ht="17.100000000000001" customHeight="1" thickBot="1">
      <c r="A52" s="165"/>
      <c r="B52" s="166"/>
      <c r="C52" s="167"/>
      <c r="D52" s="168"/>
      <c r="E52" s="47" t="e">
        <f>10^(0.794358141*((LOG((D52/174.393)/LOG(10))*(LOG((D52/174.393)/LOG(10))))))</f>
        <v>#NUM!</v>
      </c>
      <c r="F52" s="158">
        <v>0</v>
      </c>
      <c r="G52" s="158">
        <v>460</v>
      </c>
      <c r="H52" s="158">
        <v>480</v>
      </c>
      <c r="I52" s="169">
        <f>IF(MAX(F52:H52)&lt;0,0,MAX(F52:H52))/10</f>
        <v>48</v>
      </c>
      <c r="J52" s="158">
        <v>430</v>
      </c>
      <c r="K52" s="158">
        <v>440</v>
      </c>
      <c r="L52" s="158">
        <v>470</v>
      </c>
      <c r="M52" s="169">
        <f>IF(MAX(J52:L52)&lt;0,0,MAX(J52:L52))/10</f>
        <v>47</v>
      </c>
      <c r="N52" s="23">
        <v>18</v>
      </c>
      <c r="O52" s="23">
        <v>19</v>
      </c>
      <c r="P52" s="23">
        <v>20</v>
      </c>
      <c r="Q52" s="169">
        <f>IF(MAX(N52:P52)&lt;0,0,MAX(N52:P52))</f>
        <v>20</v>
      </c>
      <c r="R52" s="23">
        <v>25</v>
      </c>
      <c r="S52" s="23">
        <v>27</v>
      </c>
      <c r="T52" s="23">
        <v>29</v>
      </c>
      <c r="U52" s="169">
        <f>IF(MAX(R52:T52)&lt;0,0,MAX(R52:T52))</f>
        <v>29</v>
      </c>
      <c r="V52" s="49" t="e">
        <f>(Q52*E52)+(U52*E52)</f>
        <v>#NUM!</v>
      </c>
      <c r="W52" s="170">
        <f>I52+M52+Q52+U52</f>
        <v>144</v>
      </c>
      <c r="X52" s="46" t="e">
        <f>I52+M52+V52</f>
        <v>#NUM!</v>
      </c>
      <c r="Y52" s="171">
        <f>RANK(W52,W50:W54,0)</f>
        <v>3</v>
      </c>
    </row>
    <row r="53" spans="1:25" ht="14.25" hidden="1" customHeight="1" thickTop="1">
      <c r="A53" s="44"/>
      <c r="B53" s="155"/>
      <c r="C53" s="156"/>
      <c r="D53" s="157">
        <v>52.2</v>
      </c>
      <c r="E53" s="51">
        <f>10^(0.784780654*((LOG((D53/173.961)/LOG(10))*(LOG((D53/173.961)/LOG(10))))))</f>
        <v>1.6386298215979445</v>
      </c>
      <c r="F53" s="158"/>
      <c r="G53" s="158"/>
      <c r="H53" s="158"/>
      <c r="I53" s="169">
        <f>IF(MAX(F53:H53)&lt;0,0,MAX(F53:H53))/10</f>
        <v>0</v>
      </c>
      <c r="J53" s="158"/>
      <c r="K53" s="158"/>
      <c r="L53" s="158"/>
      <c r="M53" s="169">
        <f>IF(MAX(J53:L53)&lt;0,0,MAX(J53:L53))/10</f>
        <v>0</v>
      </c>
      <c r="N53" s="23"/>
      <c r="O53" s="23"/>
      <c r="P53" s="23"/>
      <c r="Q53" s="169">
        <f>IF(MAX(N53:P53)&lt;0,0,MAX(N53:P53))</f>
        <v>0</v>
      </c>
      <c r="R53" s="23"/>
      <c r="S53" s="23"/>
      <c r="T53" s="23"/>
      <c r="U53" s="169">
        <f>IF(MAX(R53:T53)&lt;0,0,MAX(R53:T53))</f>
        <v>0</v>
      </c>
      <c r="V53" s="49">
        <f>(Q53*E53)+(U53*E53)</f>
        <v>0</v>
      </c>
      <c r="W53" s="170">
        <f>I53+M53+Q53+U53</f>
        <v>0</v>
      </c>
      <c r="X53" s="46">
        <f>I53+M53+V53</f>
        <v>0</v>
      </c>
      <c r="Y53" s="171">
        <f>RANK(W53,W50:W54,0)</f>
        <v>4</v>
      </c>
    </row>
    <row r="54" spans="1:25" ht="15.75" hidden="1" customHeight="1" thickBot="1">
      <c r="A54" s="44"/>
      <c r="B54" s="166"/>
      <c r="C54" s="167"/>
      <c r="D54" s="168">
        <v>54.3</v>
      </c>
      <c r="E54" s="47">
        <f>10^(0.794358141*((LOG((D54/174.393)/LOG(10))*(LOG((D54/174.393)/LOG(10))))))</f>
        <v>1.5994509111693613</v>
      </c>
      <c r="F54" s="158"/>
      <c r="G54" s="158"/>
      <c r="H54" s="158"/>
      <c r="I54" s="169">
        <f>IF(MAX(F54:H54)&lt;0,0,MAX(F54:H54))/10</f>
        <v>0</v>
      </c>
      <c r="J54" s="158"/>
      <c r="K54" s="158"/>
      <c r="L54" s="158"/>
      <c r="M54" s="169">
        <f>IF(MAX(J54:L54)&lt;0,0,MAX(J54:L54))/10</f>
        <v>0</v>
      </c>
      <c r="N54" s="23"/>
      <c r="O54" s="23"/>
      <c r="P54" s="23"/>
      <c r="Q54" s="169">
        <f>IF(MAX(N54:P54)&lt;0,0,MAX(N54:P54))</f>
        <v>0</v>
      </c>
      <c r="R54" s="23"/>
      <c r="S54" s="23"/>
      <c r="T54" s="23"/>
      <c r="U54" s="169">
        <f>IF(MAX(R54:T54)&lt;0,0,MAX(R54:T54))</f>
        <v>0</v>
      </c>
      <c r="V54" s="49">
        <f>(Q54*E54)+(U54*E54)</f>
        <v>0</v>
      </c>
      <c r="W54" s="170">
        <f>I54+M54+Q54+U54</f>
        <v>0</v>
      </c>
      <c r="X54" s="46">
        <f>I54+M54+V54</f>
        <v>0</v>
      </c>
      <c r="Y54" s="171">
        <f>RANK(W54,W50:W54,0)</f>
        <v>4</v>
      </c>
    </row>
    <row r="55" spans="1:25" ht="21" customHeight="1" thickTop="1" thickBot="1">
      <c r="A55" s="288" t="s">
        <v>29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90"/>
    </row>
    <row r="56" spans="1:25" ht="17.100000000000001" customHeight="1" thickTop="1">
      <c r="A56" s="44"/>
      <c r="B56" s="155"/>
      <c r="C56" s="156"/>
      <c r="D56" s="223"/>
      <c r="E56" s="47" t="e">
        <f t="shared" ref="E56:E59" si="49">10^(0.794358141*((LOG((D56/174.393)/LOG(10))*(LOG((D56/174.393)/LOG(10))))))</f>
        <v>#NUM!</v>
      </c>
      <c r="F56" s="224">
        <v>600</v>
      </c>
      <c r="G56" s="224">
        <v>600</v>
      </c>
      <c r="H56" s="224">
        <v>600</v>
      </c>
      <c r="I56" s="225">
        <f>IF(MAX(F56:H56)&lt;0,0,MAX(F56:H56))/10</f>
        <v>60</v>
      </c>
      <c r="J56" s="224">
        <v>0</v>
      </c>
      <c r="K56" s="224">
        <v>620</v>
      </c>
      <c r="L56" s="224">
        <v>670</v>
      </c>
      <c r="M56" s="225">
        <f>IF(MAX(J56:L56)&lt;0,0,MAX(J56:L56))/10</f>
        <v>67</v>
      </c>
      <c r="N56" s="43">
        <v>35</v>
      </c>
      <c r="O56" s="43">
        <v>38</v>
      </c>
      <c r="P56" s="43">
        <v>40</v>
      </c>
      <c r="Q56" s="225">
        <f>IF(MAX(N56:P56)&lt;0,0,MAX(N56:P56))</f>
        <v>40</v>
      </c>
      <c r="R56" s="43">
        <v>43</v>
      </c>
      <c r="S56" s="43">
        <v>50</v>
      </c>
      <c r="T56" s="43">
        <v>52</v>
      </c>
      <c r="U56" s="225">
        <f>IF(MAX(R56:T56)&lt;0,0,MAX(R56:T56))</f>
        <v>52</v>
      </c>
      <c r="V56" s="48" t="e">
        <f>(Q56*E56)+(U56*E56)</f>
        <v>#NUM!</v>
      </c>
      <c r="W56" s="238">
        <f>I56+M56+Q56+U56</f>
        <v>219</v>
      </c>
      <c r="X56" s="53" t="e">
        <f t="shared" ref="X56:X59" si="50">I56+M56+V56</f>
        <v>#NUM!</v>
      </c>
      <c r="Y56" s="230">
        <f>RANK(W56,W56:W59,0)</f>
        <v>1</v>
      </c>
    </row>
    <row r="57" spans="1:25" ht="17.100000000000001" customHeight="1">
      <c r="A57" s="44"/>
      <c r="B57" s="155"/>
      <c r="C57" s="156"/>
      <c r="D57" s="157"/>
      <c r="E57" s="47" t="e">
        <f t="shared" si="49"/>
        <v>#NUM!</v>
      </c>
      <c r="F57" s="158">
        <v>460</v>
      </c>
      <c r="G57" s="158">
        <v>460</v>
      </c>
      <c r="H57" s="158">
        <v>460</v>
      </c>
      <c r="I57" s="169">
        <f>IF(MAX(F57:H57)&lt;0,0,MAX(F57:H57))/10</f>
        <v>46</v>
      </c>
      <c r="J57" s="158">
        <v>680</v>
      </c>
      <c r="K57" s="158">
        <v>630</v>
      </c>
      <c r="L57" s="158">
        <v>730</v>
      </c>
      <c r="M57" s="169">
        <f>IF(MAX(J57:L57)&lt;0,0,MAX(J57:L57))/10</f>
        <v>73</v>
      </c>
      <c r="N57" s="23">
        <v>22</v>
      </c>
      <c r="O57" s="23">
        <v>24</v>
      </c>
      <c r="P57" s="23">
        <v>26</v>
      </c>
      <c r="Q57" s="169">
        <f>IF(MAX(N57:P57)&lt;0,0,MAX(N57:P57))</f>
        <v>26</v>
      </c>
      <c r="R57" s="23">
        <v>30</v>
      </c>
      <c r="S57" s="23">
        <v>33</v>
      </c>
      <c r="T57" s="23">
        <v>-35</v>
      </c>
      <c r="U57" s="169">
        <f>IF(MAX(R57:T57)&lt;0,0,MAX(R57:T57))</f>
        <v>33</v>
      </c>
      <c r="V57" s="49" t="e">
        <f>(Q57*E57)+(U57*E57)</f>
        <v>#NUM!</v>
      </c>
      <c r="W57" s="170">
        <f>I57+M57+Q57+U57</f>
        <v>178</v>
      </c>
      <c r="X57" s="46" t="e">
        <f>I57+M57+V57</f>
        <v>#NUM!</v>
      </c>
      <c r="Y57" s="171">
        <f>RANK(W57,W56:W59,0)</f>
        <v>2</v>
      </c>
    </row>
    <row r="58" spans="1:25" ht="17.100000000000001" customHeight="1" thickBot="1">
      <c r="A58" s="44"/>
      <c r="B58" s="155"/>
      <c r="C58" s="156"/>
      <c r="D58" s="157"/>
      <c r="E58" s="47" t="e">
        <f t="shared" si="49"/>
        <v>#NUM!</v>
      </c>
      <c r="F58" s="158">
        <v>470</v>
      </c>
      <c r="G58" s="158">
        <v>480</v>
      </c>
      <c r="H58" s="158">
        <v>470</v>
      </c>
      <c r="I58" s="169">
        <f>IF(MAX(F58:H58)&lt;0,0,MAX(F58:H58))/10</f>
        <v>48</v>
      </c>
      <c r="J58" s="158">
        <v>380</v>
      </c>
      <c r="K58" s="158">
        <v>480</v>
      </c>
      <c r="L58" s="158">
        <v>500</v>
      </c>
      <c r="M58" s="169">
        <f>IF(MAX(J58:L58)&lt;0,0,MAX(J58:L58))/10</f>
        <v>50</v>
      </c>
      <c r="N58" s="23">
        <v>25</v>
      </c>
      <c r="O58" s="23">
        <v>26</v>
      </c>
      <c r="P58" s="23">
        <v>-27</v>
      </c>
      <c r="Q58" s="169">
        <f>IF(MAX(N58:P58)&lt;0,0,MAX(N58:P58))</f>
        <v>26</v>
      </c>
      <c r="R58" s="23">
        <v>34</v>
      </c>
      <c r="S58" s="23">
        <v>36</v>
      </c>
      <c r="T58" s="23">
        <v>37</v>
      </c>
      <c r="U58" s="169">
        <f>IF(MAX(R58:T58)&lt;0,0,MAX(R58:T58))</f>
        <v>37</v>
      </c>
      <c r="V58" s="49" t="e">
        <f>(Q58*E58)+(U58*E58)</f>
        <v>#NUM!</v>
      </c>
      <c r="W58" s="170">
        <f>I58+M58+Q58+U58</f>
        <v>161</v>
      </c>
      <c r="X58" s="46" t="e">
        <f>I58+M58+V58</f>
        <v>#NUM!</v>
      </c>
      <c r="Y58" s="171">
        <f>RANK(W58,W56:W59,0)</f>
        <v>3</v>
      </c>
    </row>
    <row r="59" spans="1:25" ht="15.75" hidden="1" customHeight="1" thickBot="1">
      <c r="A59" s="44"/>
      <c r="B59" s="239"/>
      <c r="C59" s="167"/>
      <c r="D59" s="168">
        <v>58.7</v>
      </c>
      <c r="E59" s="47">
        <f t="shared" si="49"/>
        <v>1.5053552899068021</v>
      </c>
      <c r="F59" s="158"/>
      <c r="G59" s="158"/>
      <c r="H59" s="158"/>
      <c r="I59" s="169">
        <f>IF(MAX(F59:H59)&lt;0,0,MAX(F59:H59))/10</f>
        <v>0</v>
      </c>
      <c r="J59" s="158"/>
      <c r="K59" s="158"/>
      <c r="L59" s="158"/>
      <c r="M59" s="169">
        <f>IF(MAX(J59:L59)&lt;0,0,MAX(J59:L59))/10</f>
        <v>0</v>
      </c>
      <c r="N59" s="23"/>
      <c r="O59" s="23"/>
      <c r="P59" s="40"/>
      <c r="Q59" s="169">
        <f>IF(MAX(N59:P59)&lt;0,0,MAX(N59:P59))</f>
        <v>0</v>
      </c>
      <c r="R59" s="23"/>
      <c r="S59" s="23"/>
      <c r="T59" s="23"/>
      <c r="U59" s="169">
        <f>IF(MAX(R59:T59)&lt;0,0,MAX(R59:T59))</f>
        <v>0</v>
      </c>
      <c r="V59" s="49">
        <f>(Q59*E59)+(U59*E59)</f>
        <v>0</v>
      </c>
      <c r="W59" s="170">
        <f>I59+M59+Q59+U59</f>
        <v>0</v>
      </c>
      <c r="X59" s="46">
        <f t="shared" si="50"/>
        <v>0</v>
      </c>
      <c r="Y59" s="171">
        <f>RANK(W59,W56:W59,0)</f>
        <v>4</v>
      </c>
    </row>
    <row r="60" spans="1:25" ht="21" customHeight="1" thickTop="1" thickBot="1">
      <c r="A60" s="288" t="s">
        <v>14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90"/>
    </row>
    <row r="61" spans="1:25" ht="17.100000000000001" customHeight="1" thickTop="1">
      <c r="A61" s="44"/>
      <c r="B61" s="236"/>
      <c r="C61" s="237"/>
      <c r="D61" s="223"/>
      <c r="E61" s="47" t="e">
        <f>10^(0.794358141*((LOG((D61/174.393)/LOG(10))*(LOG((D61/174.393)/LOG(10))))))</f>
        <v>#NUM!</v>
      </c>
      <c r="F61" s="158">
        <v>450</v>
      </c>
      <c r="G61" s="158">
        <v>450</v>
      </c>
      <c r="H61" s="158">
        <v>450</v>
      </c>
      <c r="I61" s="169">
        <f>IF(MAX(F61:H61)&lt;0,0,MAX(F61:H61))/10</f>
        <v>45</v>
      </c>
      <c r="J61" s="158">
        <v>850</v>
      </c>
      <c r="K61" s="158">
        <v>750</v>
      </c>
      <c r="L61" s="158">
        <v>900</v>
      </c>
      <c r="M61" s="169">
        <f>IF(MAX(J61:L61)&lt;0,0,MAX(J61:L61))/10</f>
        <v>90</v>
      </c>
      <c r="N61" s="23">
        <v>45</v>
      </c>
      <c r="O61" s="23">
        <v>48</v>
      </c>
      <c r="P61" s="23">
        <v>-50</v>
      </c>
      <c r="Q61" s="169">
        <f>IF(MAX(N61:P61)&lt;0,0,MAX(N61:P61))</f>
        <v>48</v>
      </c>
      <c r="R61" s="23">
        <v>55</v>
      </c>
      <c r="S61" s="23">
        <v>58</v>
      </c>
      <c r="T61" s="23">
        <v>60</v>
      </c>
      <c r="U61" s="169">
        <f>IF(MAX(R61:T61)&lt;0,0,MAX(R61:T61))</f>
        <v>60</v>
      </c>
      <c r="V61" s="49" t="e">
        <f>(Q61*E61)+(U61*E61)</f>
        <v>#NUM!</v>
      </c>
      <c r="W61" s="170">
        <f>I61+M61+Q61+U61</f>
        <v>243</v>
      </c>
      <c r="X61" s="46" t="e">
        <f>I61+M61+V61</f>
        <v>#NUM!</v>
      </c>
      <c r="Y61" s="171">
        <f>RANK(W61,W61:W65,0)</f>
        <v>1</v>
      </c>
    </row>
    <row r="62" spans="1:25" ht="17.100000000000001" customHeight="1" thickBot="1">
      <c r="A62" s="165"/>
      <c r="B62" s="166"/>
      <c r="C62" s="167"/>
      <c r="D62" s="168"/>
      <c r="E62" s="122" t="e">
        <f>10^(0.794358141*((LOG((D62/174.393)/LOG(10))*(LOG((D62/174.393)/LOG(10))))))</f>
        <v>#NUM!</v>
      </c>
      <c r="F62" s="231">
        <v>580</v>
      </c>
      <c r="G62" s="231">
        <v>610</v>
      </c>
      <c r="H62" s="231">
        <v>590</v>
      </c>
      <c r="I62" s="232">
        <f>IF(MAX(F62:H62)&lt;0,0,MAX(F62:H62))/10</f>
        <v>61</v>
      </c>
      <c r="J62" s="231">
        <v>760</v>
      </c>
      <c r="K62" s="231">
        <v>830</v>
      </c>
      <c r="L62" s="231">
        <v>880</v>
      </c>
      <c r="M62" s="232">
        <f>IF(MAX(J62:L62)&lt;0,0,MAX(J62:L62))/10</f>
        <v>88</v>
      </c>
      <c r="N62" s="102">
        <v>37</v>
      </c>
      <c r="O62" s="102">
        <v>40</v>
      </c>
      <c r="P62" s="102">
        <v>-42</v>
      </c>
      <c r="Q62" s="232">
        <f>IF(MAX(N62:P62)&lt;0,0,MAX(N62:P62))</f>
        <v>40</v>
      </c>
      <c r="R62" s="102">
        <v>42</v>
      </c>
      <c r="S62" s="102">
        <v>-48</v>
      </c>
      <c r="T62" s="102">
        <v>48</v>
      </c>
      <c r="U62" s="232">
        <f>IF(MAX(R62:T62)&lt;0,0,MAX(R62:T62))</f>
        <v>48</v>
      </c>
      <c r="V62" s="75" t="e">
        <f>(Q62*E62)+(U62*E62)</f>
        <v>#NUM!</v>
      </c>
      <c r="W62" s="240">
        <f>I62+M62+Q62+U62</f>
        <v>237</v>
      </c>
      <c r="X62" s="76" t="e">
        <f>I62+M62+V62</f>
        <v>#NUM!</v>
      </c>
      <c r="Y62" s="235">
        <f>RANK(W62,W61:W65,0)</f>
        <v>2</v>
      </c>
    </row>
    <row r="63" spans="1:25" ht="16.5" hidden="1" customHeight="1">
      <c r="A63" s="241"/>
      <c r="B63" s="242"/>
      <c r="C63" s="243"/>
      <c r="D63" s="244">
        <v>67.099999999999994</v>
      </c>
      <c r="E63" s="47">
        <f t="shared" ref="E63:E65" si="51">10^(0.794358141*((LOG((D63/174.393)/LOG(10))*(LOG((D63/174.393)/LOG(10))))))</f>
        <v>1.3698745632968994</v>
      </c>
      <c r="F63" s="245"/>
      <c r="G63" s="245"/>
      <c r="H63" s="245"/>
      <c r="I63" s="169">
        <f t="shared" ref="I63:I64" si="52">IF(MAX(F63:H63)&lt;0,0,MAX(F63:H63))/10</f>
        <v>0</v>
      </c>
      <c r="J63" s="245"/>
      <c r="K63" s="245"/>
      <c r="L63" s="245"/>
      <c r="M63" s="169">
        <f t="shared" ref="M63:M64" si="53">IF(MAX(J63:L63)&lt;0,0,MAX(J63:L63))/10</f>
        <v>0</v>
      </c>
      <c r="N63" s="22"/>
      <c r="O63" s="22"/>
      <c r="P63" s="22"/>
      <c r="Q63" s="169">
        <f t="shared" ref="Q63:Q64" si="54">IF(MAX(N63:P63)&lt;0,0,MAX(N63:P63))</f>
        <v>0</v>
      </c>
      <c r="R63" s="22"/>
      <c r="S63" s="22"/>
      <c r="T63" s="22"/>
      <c r="U63" s="169">
        <f t="shared" ref="U63:U64" si="55">IF(MAX(R63:T63)&lt;0,0,MAX(R63:T63))</f>
        <v>0</v>
      </c>
      <c r="V63" s="49">
        <f t="shared" ref="V63" si="56">(Q63*E63)+(U63*E63)</f>
        <v>0</v>
      </c>
      <c r="W63" s="170">
        <f t="shared" ref="W63:W64" si="57">I63+M63+Q63+U63</f>
        <v>0</v>
      </c>
      <c r="X63" s="46">
        <f t="shared" ref="X63:X65" si="58">I63+M63+V63</f>
        <v>0</v>
      </c>
      <c r="Y63" s="171">
        <f>RANK(W63,W61:W65,0)</f>
        <v>3</v>
      </c>
    </row>
    <row r="64" spans="1:25" ht="15.75" hidden="1">
      <c r="A64" s="44"/>
      <c r="B64" s="155"/>
      <c r="C64" s="156"/>
      <c r="D64" s="157">
        <v>67.900000000000006</v>
      </c>
      <c r="E64" s="47">
        <f t="shared" si="51"/>
        <v>1.3592825951885026</v>
      </c>
      <c r="F64" s="158"/>
      <c r="G64" s="158"/>
      <c r="H64" s="158"/>
      <c r="I64" s="159">
        <f t="shared" si="52"/>
        <v>0</v>
      </c>
      <c r="J64" s="158"/>
      <c r="K64" s="158"/>
      <c r="L64" s="158"/>
      <c r="M64" s="159">
        <f t="shared" si="53"/>
        <v>0</v>
      </c>
      <c r="N64" s="23"/>
      <c r="O64" s="23"/>
      <c r="P64" s="23"/>
      <c r="Q64" s="169">
        <f t="shared" si="54"/>
        <v>0</v>
      </c>
      <c r="R64" s="23"/>
      <c r="S64" s="23"/>
      <c r="T64" s="23"/>
      <c r="U64" s="169">
        <f t="shared" si="55"/>
        <v>0</v>
      </c>
      <c r="V64" s="49">
        <f>(Q64*E64)+(U64*E64)</f>
        <v>0</v>
      </c>
      <c r="W64" s="170">
        <f t="shared" si="57"/>
        <v>0</v>
      </c>
      <c r="X64" s="46">
        <f t="shared" si="58"/>
        <v>0</v>
      </c>
      <c r="Y64" s="164">
        <f>RANK(W64,W61:W65,0)</f>
        <v>3</v>
      </c>
    </row>
    <row r="65" spans="1:25" ht="16.5" hidden="1" thickBot="1">
      <c r="A65" s="165"/>
      <c r="B65" s="166"/>
      <c r="C65" s="167"/>
      <c r="D65" s="168">
        <v>68.8</v>
      </c>
      <c r="E65" s="47">
        <f t="shared" si="51"/>
        <v>1.3477639711159257</v>
      </c>
      <c r="F65" s="231"/>
      <c r="G65" s="231"/>
      <c r="H65" s="231"/>
      <c r="I65" s="232">
        <f t="shared" ref="I65" si="59">IF(MAX(F65:H65)&lt;0,0,MAX(F65:H65))/10</f>
        <v>0</v>
      </c>
      <c r="J65" s="158"/>
      <c r="K65" s="158"/>
      <c r="L65" s="158"/>
      <c r="M65" s="232">
        <f t="shared" ref="M65" si="60">IF(MAX(J65:L65)&lt;0,0,MAX(J65:L65))/10</f>
        <v>0</v>
      </c>
      <c r="N65" s="23"/>
      <c r="O65" s="23"/>
      <c r="P65" s="40"/>
      <c r="Q65" s="232">
        <f t="shared" ref="Q65" si="61">IF(MAX(N65:P65)&lt;0,0,MAX(N65:P65))</f>
        <v>0</v>
      </c>
      <c r="R65" s="23"/>
      <c r="S65" s="23"/>
      <c r="T65" s="23"/>
      <c r="U65" s="232">
        <f t="shared" ref="U65" si="62">IF(MAX(R65:T65)&lt;0,0,MAX(R65:T65))</f>
        <v>0</v>
      </c>
      <c r="V65" s="50">
        <f>(Q65*E65)+(U65*E65)</f>
        <v>0</v>
      </c>
      <c r="W65" s="240">
        <f t="shared" ref="W65" si="63">I65+M65+Q65+U65</f>
        <v>0</v>
      </c>
      <c r="X65" s="52">
        <f t="shared" si="58"/>
        <v>0</v>
      </c>
      <c r="Y65" s="235">
        <f>RANK(W65,W61:W65,0)</f>
        <v>3</v>
      </c>
    </row>
    <row r="66" spans="1:25" ht="16.5" hidden="1" thickTop="1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</row>
    <row r="67" spans="1:25" ht="15.75" hidden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</row>
    <row r="68" spans="1:25" ht="16.5" thickTop="1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</row>
    <row r="69" spans="1:25" ht="15.75">
      <c r="A69" s="79"/>
      <c r="B69" s="247"/>
      <c r="C69" s="154"/>
      <c r="D69" s="154"/>
      <c r="E69" s="154"/>
      <c r="F69" s="154"/>
      <c r="G69" s="154"/>
      <c r="H69" s="154"/>
      <c r="I69" s="154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</row>
    <row r="70" spans="1:25" ht="15.75">
      <c r="A70" s="154"/>
      <c r="B70" s="315" t="s">
        <v>28</v>
      </c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</row>
    <row r="71" spans="1:25" ht="15.75">
      <c r="A71" s="314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</row>
    <row r="72" spans="1:25" ht="15.75">
      <c r="A72" s="313" t="s">
        <v>27</v>
      </c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</row>
    <row r="73" spans="1:25" ht="15.75">
      <c r="A73" s="287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</row>
    <row r="74" spans="1:25" ht="15.75">
      <c r="A74" s="287" t="s">
        <v>26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18"/>
    </row>
    <row r="76" spans="1:25">
      <c r="B76" s="123"/>
    </row>
  </sheetData>
  <sortState ref="A61:X62">
    <sortCondition descending="1" ref="W61:W62"/>
  </sortState>
  <mergeCells count="22">
    <mergeCell ref="A72:X72"/>
    <mergeCell ref="A71:K71"/>
    <mergeCell ref="A73:Y73"/>
    <mergeCell ref="A55:Y55"/>
    <mergeCell ref="A60:Y60"/>
    <mergeCell ref="B70:L70"/>
    <mergeCell ref="A74:X74"/>
    <mergeCell ref="A49:Y49"/>
    <mergeCell ref="A1:Y1"/>
    <mergeCell ref="A2:Y2"/>
    <mergeCell ref="A3:Y3"/>
    <mergeCell ref="F4:I4"/>
    <mergeCell ref="J4:M4"/>
    <mergeCell ref="N4:Q4"/>
    <mergeCell ref="R4:U4"/>
    <mergeCell ref="A6:Y6"/>
    <mergeCell ref="A13:Y13"/>
    <mergeCell ref="A20:Y20"/>
    <mergeCell ref="A29:Y29"/>
    <mergeCell ref="A41:Y41"/>
    <mergeCell ref="A4:E4"/>
    <mergeCell ref="V4:Y4"/>
  </mergeCells>
  <pageMargins left="0.19685039370078741" right="0.19685039370078741" top="0.78740157480314965" bottom="0.59055118110236227" header="0.19685039370078741" footer="0.19685039370078741"/>
  <pageSetup paperSize="9" scale="8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  <pageSetUpPr fitToPage="1"/>
  </sheetPr>
  <dimension ref="A1:Z39"/>
  <sheetViews>
    <sheetView tabSelected="1" zoomScale="90" zoomScaleNormal="90" workbookViewId="0">
      <selection sqref="A1:V1"/>
    </sheetView>
  </sheetViews>
  <sheetFormatPr defaultRowHeight="12.75"/>
  <cols>
    <col min="1" max="1" width="27.85546875" customWidth="1"/>
    <col min="2" max="2" width="5.5703125" customWidth="1"/>
    <col min="3" max="3" width="6" customWidth="1"/>
    <col min="4" max="4" width="8.7109375" customWidth="1"/>
    <col min="5" max="6" width="4.7109375" customWidth="1"/>
    <col min="7" max="7" width="4.28515625" customWidth="1"/>
    <col min="8" max="10" width="4.7109375" customWidth="1"/>
    <col min="11" max="11" width="5.28515625" customWidth="1"/>
    <col min="12" max="12" width="5.42578125" customWidth="1"/>
    <col min="13" max="13" width="4.5703125" customWidth="1"/>
    <col min="14" max="14" width="3.7109375" customWidth="1"/>
    <col min="15" max="15" width="3.85546875" customWidth="1"/>
    <col min="16" max="16" width="4" customWidth="1"/>
    <col min="17" max="17" width="4.42578125" customWidth="1"/>
    <col min="18" max="18" width="4.5703125" customWidth="1"/>
    <col min="19" max="19" width="4.42578125" customWidth="1"/>
    <col min="20" max="20" width="5.28515625" customWidth="1"/>
    <col min="21" max="21" width="9.42578125" customWidth="1"/>
    <col min="22" max="22" width="9.85546875" customWidth="1"/>
    <col min="23" max="23" width="1.7109375" hidden="1" customWidth="1"/>
    <col min="24" max="24" width="5.28515625" hidden="1" customWidth="1"/>
  </cols>
  <sheetData>
    <row r="1" spans="1:26" ht="22.5">
      <c r="A1" s="351" t="s">
        <v>52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273"/>
      <c r="X1" s="273"/>
    </row>
    <row r="2" spans="1:26" ht="22.5">
      <c r="A2" s="357" t="s">
        <v>41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273"/>
      <c r="X2" s="273"/>
    </row>
    <row r="3" spans="1:26" ht="12.75" customHeight="1" thickBot="1">
      <c r="A3" s="353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1"/>
      <c r="X3" s="1"/>
      <c r="Y3" s="1"/>
      <c r="Z3" s="1"/>
    </row>
    <row r="4" spans="1:26" ht="17.25" thickTop="1" thickBot="1">
      <c r="A4" s="355"/>
      <c r="B4" s="323"/>
      <c r="C4" s="323"/>
      <c r="D4" s="324"/>
      <c r="E4" s="322" t="s">
        <v>15</v>
      </c>
      <c r="F4" s="323"/>
      <c r="G4" s="323"/>
      <c r="H4" s="324"/>
      <c r="I4" s="356" t="s">
        <v>6</v>
      </c>
      <c r="J4" s="323"/>
      <c r="K4" s="323"/>
      <c r="L4" s="324"/>
      <c r="M4" s="322" t="s">
        <v>0</v>
      </c>
      <c r="N4" s="323"/>
      <c r="O4" s="323"/>
      <c r="P4" s="324"/>
      <c r="Q4" s="322" t="s">
        <v>16</v>
      </c>
      <c r="R4" s="323"/>
      <c r="S4" s="323"/>
      <c r="T4" s="324"/>
      <c r="U4" s="325"/>
      <c r="V4" s="326"/>
      <c r="W4" s="327"/>
      <c r="X4" s="328"/>
      <c r="Y4" s="1"/>
      <c r="Z4" s="1"/>
    </row>
    <row r="5" spans="1:26" ht="16.5" thickBot="1">
      <c r="A5" s="54" t="s">
        <v>32</v>
      </c>
      <c r="B5" s="55" t="s">
        <v>1</v>
      </c>
      <c r="C5" s="55" t="s">
        <v>23</v>
      </c>
      <c r="D5" s="55" t="s">
        <v>2</v>
      </c>
      <c r="E5" s="56" t="s">
        <v>3</v>
      </c>
      <c r="F5" s="57" t="s">
        <v>4</v>
      </c>
      <c r="G5" s="57" t="s">
        <v>5</v>
      </c>
      <c r="H5" s="58"/>
      <c r="I5" s="59" t="s">
        <v>3</v>
      </c>
      <c r="J5" s="57" t="s">
        <v>4</v>
      </c>
      <c r="K5" s="57" t="s">
        <v>5</v>
      </c>
      <c r="L5" s="58"/>
      <c r="M5" s="56" t="s">
        <v>3</v>
      </c>
      <c r="N5" s="57" t="s">
        <v>4</v>
      </c>
      <c r="O5" s="57" t="s">
        <v>5</v>
      </c>
      <c r="P5" s="58" t="s">
        <v>0</v>
      </c>
      <c r="Q5" s="56" t="s">
        <v>3</v>
      </c>
      <c r="R5" s="57" t="s">
        <v>4</v>
      </c>
      <c r="S5" s="57" t="s">
        <v>5</v>
      </c>
      <c r="T5" s="58"/>
      <c r="U5" s="55" t="s">
        <v>20</v>
      </c>
      <c r="V5" s="115" t="s">
        <v>17</v>
      </c>
      <c r="W5" s="114" t="s">
        <v>18</v>
      </c>
      <c r="X5" s="45" t="s">
        <v>19</v>
      </c>
      <c r="Y5" s="1"/>
      <c r="Z5" s="1"/>
    </row>
    <row r="6" spans="1:26" ht="20.25" thickTop="1" thickBot="1">
      <c r="A6" s="335" t="s">
        <v>39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7"/>
      <c r="W6" s="274" t="e">
        <f>SUM(V7:V10)-MIN(V7:V10)</f>
        <v>#NUM!</v>
      </c>
      <c r="X6" s="275" t="e">
        <f>RANK(W6,W6:W31,0)</f>
        <v>#NUM!</v>
      </c>
      <c r="Y6" s="1"/>
      <c r="Z6" s="1"/>
    </row>
    <row r="7" spans="1:26" ht="15.75">
      <c r="A7" s="276" t="s">
        <v>51</v>
      </c>
      <c r="B7" s="25">
        <v>43.3</v>
      </c>
      <c r="C7" s="25">
        <v>2005</v>
      </c>
      <c r="D7" s="61">
        <f t="shared" ref="D7:D10" si="0">10^(0.794358141*((LOG((B7/174.393)/LOG(10))*(LOG((B7/174.393)/LOG(10))))))</f>
        <v>1.953414892786683</v>
      </c>
      <c r="E7" s="29">
        <v>550</v>
      </c>
      <c r="F7" s="20">
        <v>540</v>
      </c>
      <c r="G7" s="20">
        <v>530</v>
      </c>
      <c r="H7" s="7">
        <f>IF(MAX(E7:G7)&lt;0,0,MAX(E7:G7))/10</f>
        <v>55</v>
      </c>
      <c r="I7" s="20">
        <v>720</v>
      </c>
      <c r="J7" s="20">
        <v>700</v>
      </c>
      <c r="K7" s="20">
        <v>640</v>
      </c>
      <c r="L7" s="7">
        <f>IF(MAX(I7:K7)&lt;0,0,MAX(I7:K7))/10</f>
        <v>72</v>
      </c>
      <c r="M7" s="22">
        <v>19</v>
      </c>
      <c r="N7" s="23">
        <v>21</v>
      </c>
      <c r="O7" s="23">
        <v>23</v>
      </c>
      <c r="P7" s="7">
        <f>IF(MAX(M7:O7)&lt;0,0,MAX(M7:O7))</f>
        <v>23</v>
      </c>
      <c r="Q7" s="22">
        <v>25</v>
      </c>
      <c r="R7" s="23">
        <v>28</v>
      </c>
      <c r="S7" s="23">
        <v>30</v>
      </c>
      <c r="T7" s="7">
        <f>IF(MAX(Q7:S7)&lt;0,0,MAX(Q7:S7))</f>
        <v>30</v>
      </c>
      <c r="U7" s="64">
        <f>(P7*D7)+(T7*D7)</f>
        <v>103.53098931769421</v>
      </c>
      <c r="V7" s="117">
        <f t="shared" ref="V7:V10" si="1">H7+L7+((T7+P7)*D7)</f>
        <v>230.53098931769421</v>
      </c>
      <c r="W7" s="329"/>
      <c r="X7" s="330"/>
      <c r="Y7" s="282" t="s">
        <v>47</v>
      </c>
      <c r="Z7" s="1"/>
    </row>
    <row r="8" spans="1:26" ht="15.75">
      <c r="A8" s="276" t="s">
        <v>36</v>
      </c>
      <c r="B8" s="26">
        <v>52.7</v>
      </c>
      <c r="C8" s="26">
        <v>2004</v>
      </c>
      <c r="D8" s="61">
        <f t="shared" si="0"/>
        <v>1.6389356160001811</v>
      </c>
      <c r="E8" s="33">
        <v>400</v>
      </c>
      <c r="F8" s="21">
        <v>390</v>
      </c>
      <c r="G8" s="21">
        <v>380</v>
      </c>
      <c r="H8" s="8">
        <f>IF(MAX(E8:G8)&lt;0,0,MAX(E8:G8))/10</f>
        <v>40</v>
      </c>
      <c r="I8" s="21">
        <v>200</v>
      </c>
      <c r="J8" s="21">
        <v>270</v>
      </c>
      <c r="K8" s="21">
        <v>240</v>
      </c>
      <c r="L8" s="8">
        <f>IF(MAX(I8:K8)&lt;0,0,MAX(I8:K8))/10</f>
        <v>27</v>
      </c>
      <c r="M8" s="22">
        <v>12</v>
      </c>
      <c r="N8" s="22">
        <v>15</v>
      </c>
      <c r="O8" s="22">
        <v>17</v>
      </c>
      <c r="P8" s="8">
        <f>IF(MAX(M8:O8)&lt;0,0,MAX(M8:O8))</f>
        <v>17</v>
      </c>
      <c r="Q8" s="22">
        <v>20</v>
      </c>
      <c r="R8" s="22">
        <v>22</v>
      </c>
      <c r="S8" s="22">
        <v>25</v>
      </c>
      <c r="T8" s="8">
        <f>IF(MAX(Q8:S8)&lt;0,0,MAX(Q8:S8))</f>
        <v>25</v>
      </c>
      <c r="U8" s="65">
        <f>(P8*D8)+(T8*D8)</f>
        <v>68.835295872007606</v>
      </c>
      <c r="V8" s="117">
        <f t="shared" si="1"/>
        <v>135.83529587200761</v>
      </c>
      <c r="W8" s="331"/>
      <c r="X8" s="332"/>
      <c r="Y8" s="284" t="s">
        <v>48</v>
      </c>
      <c r="Z8" s="1"/>
    </row>
    <row r="9" spans="1:26" ht="15.75">
      <c r="A9" s="41"/>
      <c r="B9" s="26">
        <v>0</v>
      </c>
      <c r="C9" s="26"/>
      <c r="D9" s="61" t="e">
        <f t="shared" si="0"/>
        <v>#NUM!</v>
      </c>
      <c r="E9" s="29"/>
      <c r="F9" s="20"/>
      <c r="G9" s="20"/>
      <c r="H9" s="8">
        <f t="shared" ref="H9:H10" si="2">IF(MAX(E9:G9)&lt;0,0,MAX(E9:G9))/10</f>
        <v>0</v>
      </c>
      <c r="I9" s="4"/>
      <c r="J9" s="3"/>
      <c r="K9" s="6"/>
      <c r="L9" s="8">
        <f>IF(MAX(I9:K9)&lt;0,0,MAX(I9:K9))/10</f>
        <v>0</v>
      </c>
      <c r="M9" s="4"/>
      <c r="N9" s="3"/>
      <c r="O9" s="6"/>
      <c r="P9" s="8">
        <f>IF(MAX(M9:O9)&lt;0,0,MAX(M9:O9))</f>
        <v>0</v>
      </c>
      <c r="Q9" s="4"/>
      <c r="R9" s="3"/>
      <c r="S9" s="6"/>
      <c r="T9" s="8">
        <f t="shared" ref="T9" si="3">IF(MAX(Q9:S9)&lt;0,0,MAX(Q9:S9))</f>
        <v>0</v>
      </c>
      <c r="U9" s="65" t="e">
        <f>(P9*D9)+(T9*D9)</f>
        <v>#NUM!</v>
      </c>
      <c r="V9" s="117" t="e">
        <f t="shared" si="1"/>
        <v>#NUM!</v>
      </c>
      <c r="W9" s="331"/>
      <c r="X9" s="332"/>
      <c r="Y9" s="1"/>
      <c r="Z9" s="1"/>
    </row>
    <row r="10" spans="1:26" ht="16.5" thickBot="1">
      <c r="A10" s="277"/>
      <c r="B10" s="27"/>
      <c r="C10" s="27"/>
      <c r="D10" s="61" t="e">
        <f t="shared" si="0"/>
        <v>#NUM!</v>
      </c>
      <c r="E10" s="20"/>
      <c r="F10" s="20"/>
      <c r="G10" s="20"/>
      <c r="H10" s="7">
        <f t="shared" si="2"/>
        <v>0</v>
      </c>
      <c r="I10" s="20"/>
      <c r="J10" s="20"/>
      <c r="K10" s="20"/>
      <c r="L10" s="7">
        <f t="shared" ref="L10" si="4">IF(MAX(I10:K10)&lt;0,0,MAX(I10:K10))/10</f>
        <v>0</v>
      </c>
      <c r="M10" s="34"/>
      <c r="N10" s="24"/>
      <c r="O10" s="32"/>
      <c r="P10" s="96">
        <f>IF(MAX(M10:O10)&lt;0,0,MAX(M10:O10))</f>
        <v>0</v>
      </c>
      <c r="Q10" s="104"/>
      <c r="R10" s="42"/>
      <c r="S10" s="105"/>
      <c r="T10" s="93">
        <f>IF(MAX(Q10:S10)&lt;0,0,MAX(Q10:S10))</f>
        <v>0</v>
      </c>
      <c r="U10" s="66" t="e">
        <f>(P10*D10)+(T10*D10)</f>
        <v>#NUM!</v>
      </c>
      <c r="V10" s="119" t="e">
        <f t="shared" si="1"/>
        <v>#NUM!</v>
      </c>
      <c r="W10" s="333"/>
      <c r="X10" s="334"/>
      <c r="Y10" s="1"/>
      <c r="Z10" s="1"/>
    </row>
    <row r="11" spans="1:26" ht="20.25" thickTop="1" thickBot="1">
      <c r="A11" s="335" t="s">
        <v>38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7"/>
      <c r="W11" s="274">
        <f>SUM(V12:V15)-MIN(V12:V15)</f>
        <v>677.11746323483646</v>
      </c>
      <c r="X11" s="275" t="e">
        <f>RANK(W11,W6:W31,0)</f>
        <v>#NUM!</v>
      </c>
      <c r="Y11" s="1"/>
      <c r="Z11" s="1"/>
    </row>
    <row r="12" spans="1:26" ht="15.75">
      <c r="A12" s="278" t="s">
        <v>35</v>
      </c>
      <c r="B12" s="25">
        <v>62.7</v>
      </c>
      <c r="C12" s="25">
        <v>2003</v>
      </c>
      <c r="D12" s="60">
        <f>10^(0.794358141*((LOG((B12/174.393)/LOG(10))*(LOG((B12/174.393)/LOG(10))))))</f>
        <v>1.4347660968271077</v>
      </c>
      <c r="E12" s="29">
        <v>490</v>
      </c>
      <c r="F12" s="20">
        <v>490</v>
      </c>
      <c r="G12" s="20">
        <v>480</v>
      </c>
      <c r="H12" s="81">
        <f>IF(MAX(E12:G12)&lt;0,0,MAX(E12:G12))/10</f>
        <v>49</v>
      </c>
      <c r="I12" s="86">
        <v>550</v>
      </c>
      <c r="J12" s="87">
        <v>730</v>
      </c>
      <c r="K12" s="87">
        <v>710</v>
      </c>
      <c r="L12" s="88">
        <f>IF(MAX(I12:K12)&lt;0,0,MAX(I12:K12))/10</f>
        <v>73</v>
      </c>
      <c r="M12" s="84">
        <v>30</v>
      </c>
      <c r="N12" s="23">
        <v>32</v>
      </c>
      <c r="O12" s="23">
        <v>35</v>
      </c>
      <c r="P12" s="94">
        <f>IF(MAX(M12:O12)&lt;0,0,MAX(M12:O12))</f>
        <v>35</v>
      </c>
      <c r="Q12" s="98">
        <v>40</v>
      </c>
      <c r="R12" s="99">
        <v>43</v>
      </c>
      <c r="S12" s="99">
        <v>45</v>
      </c>
      <c r="T12" s="88">
        <f>IF(MAX(Q12:S12)&lt;0,0,MAX(Q12:S12))</f>
        <v>45</v>
      </c>
      <c r="U12" s="64">
        <f>(P12*D12)+(T12*D12)</f>
        <v>114.78128774616862</v>
      </c>
      <c r="V12" s="116">
        <f>H12+L12+((T12+P12)*D12)</f>
        <v>236.78128774616863</v>
      </c>
      <c r="W12" s="329"/>
      <c r="X12" s="330"/>
      <c r="Y12" s="282" t="s">
        <v>47</v>
      </c>
      <c r="Z12" s="1"/>
    </row>
    <row r="13" spans="1:26" ht="15.75">
      <c r="A13" s="276" t="s">
        <v>40</v>
      </c>
      <c r="B13" s="26">
        <v>48.8</v>
      </c>
      <c r="C13" s="26">
        <v>2003</v>
      </c>
      <c r="D13" s="61">
        <f t="shared" ref="D13:D15" si="5">10^(0.794358141*((LOG((B13/174.393)/LOG(10))*(LOG((B13/174.393)/LOG(10))))))</f>
        <v>1.7499185722769113</v>
      </c>
      <c r="E13" s="20">
        <v>500</v>
      </c>
      <c r="F13" s="20">
        <v>500</v>
      </c>
      <c r="G13" s="20">
        <v>490</v>
      </c>
      <c r="H13" s="82">
        <f t="shared" ref="H13" si="6">IF(MAX(E13:G13)&lt;0,0,MAX(E13:G13))/10</f>
        <v>50</v>
      </c>
      <c r="I13" s="89">
        <v>550</v>
      </c>
      <c r="J13" s="20">
        <v>390</v>
      </c>
      <c r="K13" s="20">
        <v>490</v>
      </c>
      <c r="L13" s="90">
        <f>IF(MAX(I13:K13)&lt;0,0,MAX(I13:K13))/10</f>
        <v>55</v>
      </c>
      <c r="M13" s="85">
        <v>20</v>
      </c>
      <c r="N13" s="24">
        <v>21</v>
      </c>
      <c r="O13" s="24">
        <v>23</v>
      </c>
      <c r="P13" s="82">
        <f t="shared" ref="P13" si="7">IF(MAX(M13:O13)&lt;0,0,MAX(M13:O13))</f>
        <v>23</v>
      </c>
      <c r="Q13" s="100">
        <v>27</v>
      </c>
      <c r="R13" s="24">
        <v>30</v>
      </c>
      <c r="S13" s="24">
        <v>32</v>
      </c>
      <c r="T13" s="8">
        <f t="shared" ref="T13" si="8">IF(MAX(Q13:S13)&lt;0,0,MAX(Q13:S13))</f>
        <v>32</v>
      </c>
      <c r="U13" s="97">
        <f>(P13*D13)+(T13*D13)</f>
        <v>96.24552147523012</v>
      </c>
      <c r="V13" s="117">
        <f>H13+L13+((T13+P13)*D13)</f>
        <v>201.24552147523013</v>
      </c>
      <c r="W13" s="331"/>
      <c r="X13" s="332"/>
      <c r="Y13" s="286" t="s">
        <v>49</v>
      </c>
    </row>
    <row r="14" spans="1:26" ht="15.75">
      <c r="A14" s="276" t="s">
        <v>45</v>
      </c>
      <c r="B14" s="26">
        <v>39.700000000000003</v>
      </c>
      <c r="C14" s="26">
        <v>2003</v>
      </c>
      <c r="D14" s="61">
        <f t="shared" si="5"/>
        <v>2.1289209820625041</v>
      </c>
      <c r="E14" s="29">
        <v>500</v>
      </c>
      <c r="F14" s="20">
        <v>520</v>
      </c>
      <c r="G14" s="20">
        <v>520</v>
      </c>
      <c r="H14" s="83">
        <f>IF(MAX(E14:G14)&lt;0,0,MAX(E14:G14))/10</f>
        <v>52</v>
      </c>
      <c r="I14" s="89">
        <v>700</v>
      </c>
      <c r="J14" s="20">
        <v>700</v>
      </c>
      <c r="K14" s="20">
        <v>630</v>
      </c>
      <c r="L14" s="91">
        <f>IF(MAX(I14:K14)&lt;0,0,MAX(I14:K14))/10</f>
        <v>70</v>
      </c>
      <c r="M14" s="84">
        <v>20</v>
      </c>
      <c r="N14" s="23">
        <v>21</v>
      </c>
      <c r="O14" s="23">
        <v>23</v>
      </c>
      <c r="P14" s="95">
        <f>IF(MAX(M14:O14)&lt;0,0,MAX(M14:O14))</f>
        <v>23</v>
      </c>
      <c r="Q14" s="80">
        <v>27</v>
      </c>
      <c r="R14" s="23">
        <v>30</v>
      </c>
      <c r="S14" s="23">
        <v>32</v>
      </c>
      <c r="T14" s="90">
        <f>IF(MAX(Q14:S14)&lt;0,0,MAX(Q14:S14))</f>
        <v>32</v>
      </c>
      <c r="U14" s="65">
        <f>(P14*D14)+(T14*D14)</f>
        <v>117.09065401343773</v>
      </c>
      <c r="V14" s="118">
        <f>H14+L14+((T14+P14)*D14)</f>
        <v>239.09065401343773</v>
      </c>
      <c r="W14" s="331"/>
      <c r="X14" s="332"/>
      <c r="Y14" s="285" t="s">
        <v>48</v>
      </c>
    </row>
    <row r="15" spans="1:26" ht="16.5" thickBot="1">
      <c r="A15" s="277" t="s">
        <v>44</v>
      </c>
      <c r="B15" s="27">
        <v>97.3</v>
      </c>
      <c r="C15" s="27">
        <v>2003</v>
      </c>
      <c r="D15" s="62">
        <f t="shared" si="5"/>
        <v>1.1246399349268845</v>
      </c>
      <c r="E15" s="20">
        <v>560</v>
      </c>
      <c r="F15" s="20">
        <v>570</v>
      </c>
      <c r="G15" s="20">
        <v>570</v>
      </c>
      <c r="H15" s="83">
        <f>IF(MAX(E15:G15)&lt;0,0,MAX(E15:G15))/10</f>
        <v>57</v>
      </c>
      <c r="I15" s="92">
        <v>900</v>
      </c>
      <c r="J15" s="39">
        <v>820</v>
      </c>
      <c r="K15" s="39">
        <v>960</v>
      </c>
      <c r="L15" s="93">
        <f>IF(MAX(I15:K15)&lt;0,0,MAX(I15:K15))/10</f>
        <v>96</v>
      </c>
      <c r="M15" s="35"/>
      <c r="N15" s="23"/>
      <c r="O15" s="31"/>
      <c r="P15" s="96">
        <f>IF(MAX(M15:O15)&lt;0,0,MAX(M15:O15))</f>
        <v>0</v>
      </c>
      <c r="Q15" s="101"/>
      <c r="R15" s="102"/>
      <c r="S15" s="103"/>
      <c r="T15" s="93">
        <f>IF(MAX(Q15:S15)&lt;0,0,MAX(Q15:S15))</f>
        <v>0</v>
      </c>
      <c r="U15" s="66">
        <f>(P15*D15)+(T15*D15)</f>
        <v>0</v>
      </c>
      <c r="V15" s="119">
        <f t="shared" ref="V15" si="9">H15+L15+((T15+P15)*D15)</f>
        <v>153</v>
      </c>
      <c r="W15" s="333"/>
      <c r="X15" s="334"/>
      <c r="Y15" s="123" t="s">
        <v>50</v>
      </c>
    </row>
    <row r="16" spans="1:26" ht="20.25" thickTop="1" thickBot="1">
      <c r="A16" s="335" t="s">
        <v>33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7"/>
      <c r="W16" s="274" t="e">
        <f>SUM(V17:V20)-MIN(V17:V20)</f>
        <v>#NUM!</v>
      </c>
      <c r="X16" s="275" t="e">
        <f>RANK(W16,W6:W31,0)</f>
        <v>#NUM!</v>
      </c>
      <c r="Z16" s="9"/>
    </row>
    <row r="17" spans="1:25" ht="15.75">
      <c r="A17" s="279" t="s">
        <v>34</v>
      </c>
      <c r="B17" s="251">
        <v>44.7</v>
      </c>
      <c r="C17" s="252">
        <v>2002</v>
      </c>
      <c r="D17" s="61">
        <f t="shared" ref="D17:D20" si="10">10^(0.794358141*((LOG((B17/174.393)/LOG(10))*(LOG((B17/174.393)/LOG(10))))))</f>
        <v>1.8952313956551623</v>
      </c>
      <c r="E17" s="253">
        <v>700</v>
      </c>
      <c r="F17" s="245">
        <v>700</v>
      </c>
      <c r="G17" s="245">
        <v>700</v>
      </c>
      <c r="H17" s="169">
        <f>IF(MAX(E17:G17)&lt;0,0,MAX(E17:G17))/10</f>
        <v>70</v>
      </c>
      <c r="I17" s="245">
        <v>860</v>
      </c>
      <c r="J17" s="245">
        <v>950</v>
      </c>
      <c r="K17" s="245">
        <v>1050</v>
      </c>
      <c r="L17" s="169">
        <f>IF(MAX(I17:K17)&lt;0,0,MAX(I17:K17))/10</f>
        <v>105</v>
      </c>
      <c r="M17" s="22">
        <v>43</v>
      </c>
      <c r="N17" s="22">
        <v>45</v>
      </c>
      <c r="O17" s="22">
        <v>47</v>
      </c>
      <c r="P17" s="169">
        <f>IF(MAX(M17:O17)&lt;0,0,MAX(M17:O17))</f>
        <v>47</v>
      </c>
      <c r="Q17" s="22">
        <v>57</v>
      </c>
      <c r="R17" s="22">
        <v>60</v>
      </c>
      <c r="S17" s="22">
        <v>-63</v>
      </c>
      <c r="T17" s="169">
        <f>IF(MAX(Q17:S17)&lt;0,0,MAX(Q17:S17))</f>
        <v>60</v>
      </c>
      <c r="U17" s="64">
        <f>(P17*D17)+(T17*D17)</f>
        <v>202.78975933510236</v>
      </c>
      <c r="V17" s="116">
        <f>H17+L17+((T17+P17)*D17)</f>
        <v>377.78975933510236</v>
      </c>
      <c r="W17" s="316"/>
      <c r="X17" s="317"/>
      <c r="Y17" s="283" t="s">
        <v>47</v>
      </c>
    </row>
    <row r="18" spans="1:25" ht="15.75">
      <c r="A18" s="254" t="s">
        <v>46</v>
      </c>
      <c r="B18" s="156">
        <v>63.2</v>
      </c>
      <c r="C18" s="252">
        <v>2002</v>
      </c>
      <c r="D18" s="61">
        <f t="shared" si="10"/>
        <v>1.4267761980730411</v>
      </c>
      <c r="E18" s="255">
        <v>550</v>
      </c>
      <c r="F18" s="158">
        <v>550</v>
      </c>
      <c r="G18" s="158">
        <v>510</v>
      </c>
      <c r="H18" s="159">
        <f t="shared" ref="H18:H20" si="11">IF(MAX(E18:G18)&lt;0,0,MAX(E18:G18))/10</f>
        <v>55</v>
      </c>
      <c r="I18" s="158">
        <v>650</v>
      </c>
      <c r="J18" s="158">
        <v>620</v>
      </c>
      <c r="K18" s="158">
        <v>650</v>
      </c>
      <c r="L18" s="159">
        <f t="shared" ref="L18:L20" si="12">IF(MAX(I18:K18)&lt;0,0,MAX(I18:K18))/10</f>
        <v>65</v>
      </c>
      <c r="M18" s="22">
        <v>25</v>
      </c>
      <c r="N18" s="23">
        <v>27</v>
      </c>
      <c r="O18" s="23">
        <v>30</v>
      </c>
      <c r="P18" s="159">
        <f t="shared" ref="P18:P20" si="13">IF(MAX(M18:O18)&lt;0,0,MAX(M18:O18))</f>
        <v>30</v>
      </c>
      <c r="Q18" s="22">
        <v>32</v>
      </c>
      <c r="R18" s="23">
        <v>35</v>
      </c>
      <c r="S18" s="23">
        <v>38</v>
      </c>
      <c r="T18" s="159">
        <f t="shared" ref="T18:T19" si="14">IF(MAX(Q18:S18)&lt;0,0,MAX(Q18:S18))</f>
        <v>38</v>
      </c>
      <c r="U18" s="65">
        <f>(P18*D18)+(T18*D18)</f>
        <v>97.020781468966788</v>
      </c>
      <c r="V18" s="118">
        <f>H18+L18+((T18+P18)*D18)</f>
        <v>217.02078146896679</v>
      </c>
      <c r="W18" s="318"/>
      <c r="X18" s="319"/>
      <c r="Y18" s="285" t="s">
        <v>48</v>
      </c>
    </row>
    <row r="19" spans="1:25" ht="15.75">
      <c r="A19" s="280" t="s">
        <v>37</v>
      </c>
      <c r="B19" s="156">
        <v>68.400000000000006</v>
      </c>
      <c r="C19" s="252">
        <v>2002</v>
      </c>
      <c r="D19" s="61">
        <f t="shared" si="10"/>
        <v>1.3528325867497448</v>
      </c>
      <c r="E19" s="158">
        <v>540</v>
      </c>
      <c r="F19" s="158">
        <v>550</v>
      </c>
      <c r="G19" s="158">
        <v>550</v>
      </c>
      <c r="H19" s="159">
        <f t="shared" si="11"/>
        <v>55</v>
      </c>
      <c r="I19" s="158">
        <v>710</v>
      </c>
      <c r="J19" s="158">
        <v>720</v>
      </c>
      <c r="K19" s="158">
        <v>710</v>
      </c>
      <c r="L19" s="159">
        <f t="shared" si="12"/>
        <v>72</v>
      </c>
      <c r="M19" s="22">
        <v>-36</v>
      </c>
      <c r="N19" s="23">
        <v>36</v>
      </c>
      <c r="O19" s="23">
        <v>38</v>
      </c>
      <c r="P19" s="159">
        <f t="shared" si="13"/>
        <v>38</v>
      </c>
      <c r="Q19" s="22">
        <v>-50</v>
      </c>
      <c r="R19" s="23">
        <v>-50</v>
      </c>
      <c r="S19" s="23">
        <v>-50</v>
      </c>
      <c r="T19" s="159">
        <f t="shared" si="14"/>
        <v>0</v>
      </c>
      <c r="U19" s="65">
        <f>(P19*D19)+(T19*D19)</f>
        <v>51.407638296490305</v>
      </c>
      <c r="V19" s="118">
        <f>H19+L19+((T19+P19)*D19)</f>
        <v>178.40763829649029</v>
      </c>
      <c r="W19" s="318"/>
      <c r="X19" s="319"/>
      <c r="Y19" s="286" t="s">
        <v>49</v>
      </c>
    </row>
    <row r="20" spans="1:25" ht="16.5" thickBot="1">
      <c r="A20" s="281"/>
      <c r="B20" s="167"/>
      <c r="C20" s="252"/>
      <c r="D20" s="61" t="e">
        <f t="shared" si="10"/>
        <v>#NUM!</v>
      </c>
      <c r="E20" s="158"/>
      <c r="F20" s="158"/>
      <c r="G20" s="158"/>
      <c r="H20" s="159">
        <f t="shared" si="11"/>
        <v>0</v>
      </c>
      <c r="I20" s="158"/>
      <c r="J20" s="158"/>
      <c r="K20" s="158"/>
      <c r="L20" s="159">
        <f t="shared" si="12"/>
        <v>0</v>
      </c>
      <c r="M20" s="23"/>
      <c r="N20" s="23"/>
      <c r="O20" s="23"/>
      <c r="P20" s="169">
        <f t="shared" si="13"/>
        <v>0</v>
      </c>
      <c r="Q20" s="23"/>
      <c r="R20" s="23"/>
      <c r="S20" s="31"/>
      <c r="T20" s="93">
        <f>IF(MAX(Q20:S20)&lt;0,0,MAX(Q20:S20))</f>
        <v>0</v>
      </c>
      <c r="U20" s="66" t="e">
        <f>(P20*D20)+(T20*D20)</f>
        <v>#NUM!</v>
      </c>
      <c r="V20" s="119" t="e">
        <f>H20+L20+((T20+P20)*D20)</f>
        <v>#NUM!</v>
      </c>
      <c r="W20" s="320"/>
      <c r="X20" s="321"/>
    </row>
    <row r="21" spans="1:25" ht="20.25" thickTop="1" thickBot="1">
      <c r="A21" s="335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7"/>
      <c r="W21" s="274" t="e">
        <f>SUM(V22:V25)-MIN(V22:V25)</f>
        <v>#NUM!</v>
      </c>
      <c r="X21" s="275" t="e">
        <f>RANK(W21,W6:W31,0)</f>
        <v>#NUM!</v>
      </c>
    </row>
    <row r="22" spans="1:25" ht="3" customHeight="1">
      <c r="A22" s="254"/>
      <c r="B22" s="251">
        <v>0</v>
      </c>
      <c r="C22" s="252"/>
      <c r="D22" s="61" t="e">
        <f t="shared" ref="D22:D25" si="15">10^(0.794358141*((LOG((B22/174.393)/LOG(10))*(LOG((B22/174.393)/LOG(10))))))</f>
        <v>#NUM!</v>
      </c>
      <c r="E22" s="255"/>
      <c r="F22" s="158"/>
      <c r="G22" s="158"/>
      <c r="H22" s="159">
        <f>IF(MAX(E22:G22)&lt;0,0,MAX(E22:G22))/10</f>
        <v>0</v>
      </c>
      <c r="I22" s="158"/>
      <c r="J22" s="158"/>
      <c r="K22" s="158"/>
      <c r="L22" s="159">
        <f>IF(MAX(I22:K22)&lt;0,0,MAX(I22:K22))/10</f>
        <v>0</v>
      </c>
      <c r="M22" s="22"/>
      <c r="N22" s="23"/>
      <c r="O22" s="23"/>
      <c r="P22" s="159">
        <f>IF(MAX(M22:O22)&lt;0,0,MAX(M22:O22))</f>
        <v>0</v>
      </c>
      <c r="Q22" s="22"/>
      <c r="R22" s="23"/>
      <c r="S22" s="23"/>
      <c r="T22" s="159">
        <f>IF(MAX(Q22:S22)&lt;0,0,MAX(Q22:S22))</f>
        <v>0</v>
      </c>
      <c r="U22" s="64" t="e">
        <f>(P22*D22)+(T22*D22)</f>
        <v>#NUM!</v>
      </c>
      <c r="V22" s="116" t="e">
        <f>H22+L22+((T22+P22)*D22)</f>
        <v>#NUM!</v>
      </c>
      <c r="W22" s="329"/>
      <c r="X22" s="338"/>
    </row>
    <row r="23" spans="1:25" ht="15.75" hidden="1">
      <c r="A23" s="254"/>
      <c r="B23" s="156">
        <v>0</v>
      </c>
      <c r="C23" s="252"/>
      <c r="D23" s="61" t="e">
        <f t="shared" si="15"/>
        <v>#NUM!</v>
      </c>
      <c r="E23" s="255"/>
      <c r="F23" s="158"/>
      <c r="G23" s="158"/>
      <c r="H23" s="169">
        <f t="shared" ref="H23:H25" si="16">IF(MAX(E23:G23)&lt;0,0,MAX(E23:G23))/10</f>
        <v>0</v>
      </c>
      <c r="I23" s="158"/>
      <c r="J23" s="158"/>
      <c r="K23" s="158"/>
      <c r="L23" s="169">
        <f t="shared" ref="L23:L25" si="17">IF(MAX(I23:K23)&lt;0,0,MAX(I23:K23))/10</f>
        <v>0</v>
      </c>
      <c r="M23" s="22"/>
      <c r="N23" s="23"/>
      <c r="O23" s="23"/>
      <c r="P23" s="169">
        <f t="shared" ref="P23:P25" si="18">IF(MAX(M23:O23)&lt;0,0,MAX(M23:O23))</f>
        <v>0</v>
      </c>
      <c r="Q23" s="22"/>
      <c r="R23" s="23"/>
      <c r="S23" s="23"/>
      <c r="T23" s="169">
        <f t="shared" ref="T23:T25" si="19">IF(MAX(Q23:S23)&lt;0,0,MAX(Q23:S23))</f>
        <v>0</v>
      </c>
      <c r="U23" s="65" t="e">
        <f>(P23*D23)+(T23*D23)</f>
        <v>#NUM!</v>
      </c>
      <c r="V23" s="118" t="e">
        <f>H23+L23+((T23+P23)*D23)</f>
        <v>#NUM!</v>
      </c>
      <c r="W23" s="339"/>
      <c r="X23" s="340"/>
    </row>
    <row r="24" spans="1:25" ht="15.75" hidden="1">
      <c r="A24" s="44"/>
      <c r="B24" s="156">
        <v>0</v>
      </c>
      <c r="C24" s="252"/>
      <c r="D24" s="61" t="e">
        <f t="shared" si="15"/>
        <v>#NUM!</v>
      </c>
      <c r="E24" s="158"/>
      <c r="F24" s="158"/>
      <c r="G24" s="158"/>
      <c r="H24" s="159">
        <f t="shared" si="16"/>
        <v>0</v>
      </c>
      <c r="I24" s="158"/>
      <c r="J24" s="158"/>
      <c r="K24" s="158"/>
      <c r="L24" s="159">
        <f t="shared" si="17"/>
        <v>0</v>
      </c>
      <c r="M24" s="22"/>
      <c r="N24" s="23"/>
      <c r="O24" s="23"/>
      <c r="P24" s="159">
        <f t="shared" si="18"/>
        <v>0</v>
      </c>
      <c r="Q24" s="22"/>
      <c r="R24" s="23"/>
      <c r="S24" s="23"/>
      <c r="T24" s="159">
        <f t="shared" si="19"/>
        <v>0</v>
      </c>
      <c r="U24" s="65" t="e">
        <f>(P24*D24)+(T24*D24)</f>
        <v>#NUM!</v>
      </c>
      <c r="V24" s="118" t="e">
        <f>H24+L24+((T24+P24)*D24)</f>
        <v>#NUM!</v>
      </c>
      <c r="W24" s="339"/>
      <c r="X24" s="340"/>
    </row>
    <row r="25" spans="1:25" ht="16.5" hidden="1" thickBot="1">
      <c r="A25" s="165"/>
      <c r="B25" s="167">
        <v>0</v>
      </c>
      <c r="C25" s="256"/>
      <c r="D25" s="62" t="e">
        <f t="shared" si="15"/>
        <v>#NUM!</v>
      </c>
      <c r="E25" s="231"/>
      <c r="F25" s="231"/>
      <c r="G25" s="231"/>
      <c r="H25" s="232">
        <f t="shared" si="16"/>
        <v>0</v>
      </c>
      <c r="I25" s="231"/>
      <c r="J25" s="231"/>
      <c r="K25" s="231"/>
      <c r="L25" s="232">
        <f t="shared" si="17"/>
        <v>0</v>
      </c>
      <c r="M25" s="257"/>
      <c r="N25" s="102"/>
      <c r="O25" s="102"/>
      <c r="P25" s="232">
        <f t="shared" si="18"/>
        <v>0</v>
      </c>
      <c r="Q25" s="257"/>
      <c r="R25" s="102"/>
      <c r="S25" s="102"/>
      <c r="T25" s="232">
        <f t="shared" si="19"/>
        <v>0</v>
      </c>
      <c r="U25" s="66" t="e">
        <f>(P25*D25)+(T25*D25)</f>
        <v>#NUM!</v>
      </c>
      <c r="V25" s="119" t="e">
        <f>H25+L25+((T25+P25)*D25)</f>
        <v>#NUM!</v>
      </c>
      <c r="W25" s="341"/>
      <c r="X25" s="342"/>
    </row>
    <row r="26" spans="1:25" ht="0.75" hidden="1" customHeight="1" thickTop="1" thickBot="1">
      <c r="A26" s="343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5"/>
      <c r="W26" s="249" t="e">
        <f>SUM(V27:V30)-MIN(V27:V30)</f>
        <v>#NUM!</v>
      </c>
      <c r="X26" s="250" t="e">
        <f>RANK(W26,W6:W31,0)</f>
        <v>#NUM!</v>
      </c>
    </row>
    <row r="27" spans="1:25" ht="15.75" hidden="1">
      <c r="A27" s="44"/>
      <c r="B27" s="251"/>
      <c r="C27" s="251"/>
      <c r="D27" s="61" t="e">
        <f t="shared" ref="D27:D30" si="20">10^(0.794358141*((LOG((B27/174.393)/LOG(10))*(LOG((B27/174.393)/LOG(10))))))</f>
        <v>#NUM!</v>
      </c>
      <c r="E27" s="158"/>
      <c r="F27" s="158"/>
      <c r="G27" s="158"/>
      <c r="H27" s="258">
        <f t="shared" ref="H27" si="21">IF(MAX(E27:G27)&lt;0,0,MAX(E27:G27))/10</f>
        <v>0</v>
      </c>
      <c r="I27" s="259"/>
      <c r="J27" s="260"/>
      <c r="K27" s="260"/>
      <c r="L27" s="261">
        <f t="shared" ref="L27" si="22">IF(MAX(I27:K27)&lt;0,0,MAX(I27:K27))/10</f>
        <v>0</v>
      </c>
      <c r="M27" s="262"/>
      <c r="N27" s="161"/>
      <c r="O27" s="162"/>
      <c r="P27" s="258">
        <f t="shared" ref="P27" si="23">IF(MAX(M27:O27)&lt;0,0,MAX(M27:O27))</f>
        <v>0</v>
      </c>
      <c r="Q27" s="263"/>
      <c r="R27" s="264"/>
      <c r="S27" s="265"/>
      <c r="T27" s="261">
        <f t="shared" ref="T27" si="24">IF(MAX(Q27:S27)&lt;0,0,MAX(Q27:S27))</f>
        <v>0</v>
      </c>
      <c r="U27" s="64" t="e">
        <f>(P27*D27)+(T27*D27)</f>
        <v>#NUM!</v>
      </c>
      <c r="V27" s="116" t="e">
        <f t="shared" ref="V27" si="25">H27+L27+((T27+P27)*D27)</f>
        <v>#NUM!</v>
      </c>
      <c r="W27" s="329"/>
      <c r="X27" s="346"/>
    </row>
    <row r="28" spans="1:25" ht="15.75" hidden="1">
      <c r="A28" s="44"/>
      <c r="B28" s="156"/>
      <c r="C28" s="156"/>
      <c r="D28" s="61" t="e">
        <f t="shared" si="20"/>
        <v>#NUM!</v>
      </c>
      <c r="E28" s="158"/>
      <c r="F28" s="158"/>
      <c r="G28" s="158"/>
      <c r="H28" s="111">
        <f>IF(MAX(E28:G28)&lt;0,0,MAX(E28:G28))/10</f>
        <v>0</v>
      </c>
      <c r="I28" s="266"/>
      <c r="J28" s="158"/>
      <c r="K28" s="158"/>
      <c r="L28" s="91">
        <f>IF(MAX(I28:K28)&lt;0,0,MAX(I28:K28))/10</f>
        <v>0</v>
      </c>
      <c r="M28" s="35"/>
      <c r="N28" s="23"/>
      <c r="O28" s="23"/>
      <c r="P28" s="267">
        <f>IF(MAX(M28:O28)&lt;0,0,MAX(M28:O28))</f>
        <v>0</v>
      </c>
      <c r="Q28" s="113"/>
      <c r="R28" s="23"/>
      <c r="S28" s="23"/>
      <c r="T28" s="169">
        <f>IF(MAX(Q28:S28)&lt;0,0,MAX(Q28:S28))</f>
        <v>0</v>
      </c>
      <c r="U28" s="65" t="e">
        <f>(P28*D28)+(T28*D28)</f>
        <v>#NUM!</v>
      </c>
      <c r="V28" s="118" t="e">
        <f>H28+L28+((T28+P28)*D28)</f>
        <v>#NUM!</v>
      </c>
      <c r="W28" s="347"/>
      <c r="X28" s="348"/>
    </row>
    <row r="29" spans="1:25" ht="15.75" hidden="1">
      <c r="A29" s="44"/>
      <c r="B29" s="156"/>
      <c r="C29" s="156"/>
      <c r="D29" s="61" t="e">
        <f t="shared" si="20"/>
        <v>#NUM!</v>
      </c>
      <c r="E29" s="158"/>
      <c r="F29" s="158"/>
      <c r="G29" s="158"/>
      <c r="H29" s="267">
        <f>IF(MAX(E29:G29)&lt;0,0,MAX(E29:G29))/10</f>
        <v>0</v>
      </c>
      <c r="I29" s="266"/>
      <c r="J29" s="158"/>
      <c r="K29" s="158"/>
      <c r="L29" s="169">
        <f>IF(MAX(I29:K29)&lt;0,0,MAX(I29:K29))/10</f>
        <v>0</v>
      </c>
      <c r="M29" s="35"/>
      <c r="N29" s="23"/>
      <c r="O29" s="23"/>
      <c r="P29" s="267">
        <f>IF(MAX(M29:O29)&lt;0,0,MAX(M29:O29))</f>
        <v>0</v>
      </c>
      <c r="Q29" s="113"/>
      <c r="R29" s="23"/>
      <c r="S29" s="23"/>
      <c r="T29" s="169">
        <f>IF(MAX(Q29:S29)&lt;0,0,MAX(Q29:S29))</f>
        <v>0</v>
      </c>
      <c r="U29" s="65" t="e">
        <f>(P29*D29)+(T29*D29)</f>
        <v>#NUM!</v>
      </c>
      <c r="V29" s="118" t="e">
        <f>H29+L29+((T29+P29)*D29)</f>
        <v>#NUM!</v>
      </c>
      <c r="W29" s="347"/>
      <c r="X29" s="348"/>
    </row>
    <row r="30" spans="1:25" ht="16.5" hidden="1" thickBot="1">
      <c r="A30" s="268"/>
      <c r="B30" s="167"/>
      <c r="C30" s="167"/>
      <c r="D30" s="61" t="e">
        <f t="shared" si="20"/>
        <v>#NUM!</v>
      </c>
      <c r="E30" s="255"/>
      <c r="F30" s="158"/>
      <c r="G30" s="269"/>
      <c r="H30" s="96">
        <f>IF(MAX(E30:G30)&lt;0,0,MAX(E30:G30))/10</f>
        <v>0</v>
      </c>
      <c r="I30" s="270"/>
      <c r="J30" s="231"/>
      <c r="K30" s="271"/>
      <c r="L30" s="93">
        <f>IF(MAX(I30:K30)&lt;0,0,MAX(I30:K30))/10</f>
        <v>0</v>
      </c>
      <c r="M30" s="35"/>
      <c r="N30" s="23"/>
      <c r="O30" s="31"/>
      <c r="P30" s="96">
        <f>IF(MAX(M30:O30)&lt;0,0,MAX(M30:O30))</f>
        <v>0</v>
      </c>
      <c r="Q30" s="101"/>
      <c r="R30" s="102"/>
      <c r="S30" s="103"/>
      <c r="T30" s="93">
        <f>IF(MAX(Q30:S30)&lt;0,0,MAX(Q30:S30))</f>
        <v>0</v>
      </c>
      <c r="U30" s="66" t="e">
        <f>(P30*D30)+(T30*D30)</f>
        <v>#NUM!</v>
      </c>
      <c r="V30" s="119" t="e">
        <f t="shared" ref="V30" si="26">H30+L30+((T30+P30)*D30)</f>
        <v>#NUM!</v>
      </c>
      <c r="W30" s="349"/>
      <c r="X30" s="350"/>
    </row>
    <row r="31" spans="1:25" ht="20.25" hidden="1" thickTop="1" thickBot="1">
      <c r="A31" s="343"/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5"/>
      <c r="W31" s="249" t="e">
        <f>SUM(V32:V35)-MIN(V32:V35)</f>
        <v>#NUM!</v>
      </c>
      <c r="X31" s="250" t="e">
        <f>RANK(W31,W6:W31,0)</f>
        <v>#NUM!</v>
      </c>
    </row>
    <row r="32" spans="1:25" ht="15.75" hidden="1">
      <c r="A32" s="120"/>
      <c r="B32" s="25"/>
      <c r="C32" s="121"/>
      <c r="D32" s="60" t="e">
        <f t="shared" ref="D32:D35" si="27">10^(0.794358141*((LOG((B32/174.393)/LOG(10))*(LOG((B32/174.393)/LOG(10))))))</f>
        <v>#NUM!</v>
      </c>
      <c r="E32" s="87"/>
      <c r="F32" s="87"/>
      <c r="G32" s="87"/>
      <c r="H32" s="107">
        <f t="shared" ref="H32" si="28">IF(MAX(E32:G32)&lt;0,0,MAX(E32:G32))/10</f>
        <v>0</v>
      </c>
      <c r="I32" s="87"/>
      <c r="J32" s="87"/>
      <c r="K32" s="87"/>
      <c r="L32" s="107">
        <f t="shared" ref="L32" si="29">IF(MAX(I32:K32)&lt;0,0,MAX(I32:K32))/10</f>
        <v>0</v>
      </c>
      <c r="M32" s="108"/>
      <c r="N32" s="109"/>
      <c r="O32" s="110"/>
      <c r="P32" s="94">
        <f>IF(MAX(M32:O32)&lt;0,0,MAX(M32:O32))</f>
        <v>0</v>
      </c>
      <c r="Q32" s="98"/>
      <c r="R32" s="99"/>
      <c r="S32" s="112"/>
      <c r="T32" s="88">
        <f>IF(MAX(Q32:S32)&lt;0,0,MAX(Q32:S32))</f>
        <v>0</v>
      </c>
      <c r="U32" s="64" t="e">
        <f>(P32*D32)+(T32*D32)</f>
        <v>#NUM!</v>
      </c>
      <c r="V32" s="116" t="e">
        <f>H32+L32+((T32+P32)*D32)</f>
        <v>#NUM!</v>
      </c>
      <c r="W32" s="329"/>
      <c r="X32" s="330"/>
    </row>
    <row r="33" spans="1:24" ht="15.75" hidden="1">
      <c r="A33" s="36"/>
      <c r="B33" s="26"/>
      <c r="C33" s="37"/>
      <c r="D33" s="61" t="e">
        <f t="shared" si="27"/>
        <v>#NUM!</v>
      </c>
      <c r="E33" s="20"/>
      <c r="F33" s="20"/>
      <c r="G33" s="20"/>
      <c r="H33" s="8">
        <f>IF(MAX(E33:G33)&lt;0,0,MAX(E33:G33))/10</f>
        <v>0</v>
      </c>
      <c r="I33" s="20"/>
      <c r="J33" s="20"/>
      <c r="K33" s="20"/>
      <c r="L33" s="8">
        <f>IF(MAX(I33:K33)&lt;0,0,MAX(I33:K33))/10</f>
        <v>0</v>
      </c>
      <c r="M33" s="24"/>
      <c r="N33" s="24"/>
      <c r="O33" s="24"/>
      <c r="P33" s="82">
        <f>IF(MAX(M33:O33)&lt;0,0,MAX(M33:O33))</f>
        <v>0</v>
      </c>
      <c r="Q33" s="100"/>
      <c r="R33" s="24"/>
      <c r="S33" s="24"/>
      <c r="T33" s="8">
        <f>IF(MAX(Q33:S33)&lt;0,0,MAX(Q33:S33))</f>
        <v>0</v>
      </c>
      <c r="U33" s="65" t="e">
        <f>(P33*D33)+(T33*D33)</f>
        <v>#NUM!</v>
      </c>
      <c r="V33" s="118" t="e">
        <f>H33+L33+((T33+P33)*D33)</f>
        <v>#NUM!</v>
      </c>
      <c r="W33" s="331"/>
      <c r="X33" s="332"/>
    </row>
    <row r="34" spans="1:24" ht="15.75" hidden="1">
      <c r="A34" s="36"/>
      <c r="B34" s="26"/>
      <c r="C34" s="37"/>
      <c r="D34" s="61" t="e">
        <f t="shared" si="27"/>
        <v>#NUM!</v>
      </c>
      <c r="E34" s="29"/>
      <c r="F34" s="20"/>
      <c r="G34" s="28"/>
      <c r="H34" s="106">
        <f>IF(MAX(E34:G34)&lt;0,0,MAX(E34:G34))/10</f>
        <v>0</v>
      </c>
      <c r="I34" s="89"/>
      <c r="J34" s="20"/>
      <c r="K34" s="28"/>
      <c r="L34" s="91">
        <f>IF(MAX(I34:K34)&lt;0,0,MAX(I34:K34))/10</f>
        <v>0</v>
      </c>
      <c r="M34" s="35"/>
      <c r="N34" s="23"/>
      <c r="O34" s="31"/>
      <c r="P34" s="111">
        <f>IF(MAX(M34:O34)&lt;0,0,MAX(M34:O34))</f>
        <v>0</v>
      </c>
      <c r="Q34" s="113"/>
      <c r="R34" s="23"/>
      <c r="S34" s="31"/>
      <c r="T34" s="91">
        <f>IF(MAX(Q34:S34)&lt;0,0,MAX(Q34:S34))</f>
        <v>0</v>
      </c>
      <c r="U34" s="65" t="e">
        <f>(P34*D34)+(T34*D34)</f>
        <v>#NUM!</v>
      </c>
      <c r="V34" s="118" t="e">
        <f>H34+L34+((T34+P34)*D34)</f>
        <v>#NUM!</v>
      </c>
      <c r="W34" s="331"/>
      <c r="X34" s="332"/>
    </row>
    <row r="35" spans="1:24" ht="0.75" customHeight="1" thickBot="1">
      <c r="A35" s="67"/>
      <c r="B35" s="68">
        <v>50</v>
      </c>
      <c r="C35" s="69"/>
      <c r="D35" s="62">
        <f t="shared" si="27"/>
        <v>1.7133080580918458</v>
      </c>
      <c r="E35" s="38"/>
      <c r="F35" s="2"/>
      <c r="G35" s="5"/>
      <c r="H35" s="30">
        <f>IF(MAX(E35:G35)&lt;0,0,MAX(E35:G35))/10</f>
        <v>0</v>
      </c>
      <c r="I35" s="38"/>
      <c r="J35" s="2"/>
      <c r="K35" s="5"/>
      <c r="L35" s="63">
        <f>IF(MAX(I35:K35)&lt;0,0,MAX(I35:K35))/10</f>
        <v>0</v>
      </c>
      <c r="M35" s="70"/>
      <c r="N35" s="71"/>
      <c r="O35" s="72"/>
      <c r="P35" s="63">
        <f>IF(MAX(M35:O35)&lt;0,0,MAX(M35:O35))</f>
        <v>0</v>
      </c>
      <c r="Q35" s="70"/>
      <c r="R35" s="71"/>
      <c r="S35" s="72"/>
      <c r="T35" s="63">
        <f>IF(MAX(Q35:S35)&lt;0,0,MAX(Q35:S35))</f>
        <v>0</v>
      </c>
      <c r="U35" s="66">
        <f>(P35*D35)+(T35*D35)</f>
        <v>0</v>
      </c>
      <c r="V35" s="119">
        <f>H35+L35+((T35+P35)*D35)</f>
        <v>0</v>
      </c>
      <c r="W35" s="333"/>
      <c r="X35" s="334"/>
    </row>
    <row r="36" spans="1:24" ht="16.5" thickTop="1">
      <c r="A36" s="77"/>
      <c r="B36" s="10"/>
      <c r="C36" s="11"/>
      <c r="D36" s="12"/>
      <c r="E36" s="13"/>
      <c r="F36" s="13"/>
      <c r="G36" s="13"/>
      <c r="H36" s="14"/>
      <c r="I36" s="13"/>
      <c r="J36" s="13"/>
      <c r="K36" s="13"/>
      <c r="L36" s="15"/>
      <c r="M36" s="16"/>
      <c r="N36" s="16"/>
      <c r="O36" s="16"/>
      <c r="P36" s="15"/>
      <c r="Q36" s="16"/>
      <c r="R36" s="16"/>
      <c r="S36" s="16"/>
      <c r="T36" s="15"/>
      <c r="U36" s="17"/>
      <c r="V36" s="12"/>
      <c r="W36" s="19"/>
      <c r="X36" s="19"/>
    </row>
    <row r="37" spans="1:24" ht="15.75">
      <c r="A37" s="313" t="s">
        <v>42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</row>
    <row r="38" spans="1:24" ht="15.75">
      <c r="A38" s="272" t="s">
        <v>43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.75">
      <c r="A39" s="287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</row>
  </sheetData>
  <mergeCells count="23">
    <mergeCell ref="A1:V1"/>
    <mergeCell ref="A3:V3"/>
    <mergeCell ref="Q4:T4"/>
    <mergeCell ref="A4:D4"/>
    <mergeCell ref="E4:H4"/>
    <mergeCell ref="I4:L4"/>
    <mergeCell ref="A2:V2"/>
    <mergeCell ref="A37:X37"/>
    <mergeCell ref="A39:X39"/>
    <mergeCell ref="W17:X20"/>
    <mergeCell ref="M4:P4"/>
    <mergeCell ref="U4:X4"/>
    <mergeCell ref="W7:X10"/>
    <mergeCell ref="W12:X15"/>
    <mergeCell ref="A6:V6"/>
    <mergeCell ref="A11:V11"/>
    <mergeCell ref="A16:V16"/>
    <mergeCell ref="A21:V21"/>
    <mergeCell ref="W22:X25"/>
    <mergeCell ref="A26:V26"/>
    <mergeCell ref="W27:X30"/>
    <mergeCell ref="A31:V31"/>
    <mergeCell ref="W32:X35"/>
  </mergeCells>
  <phoneticPr fontId="0" type="noConversion"/>
  <pageMargins left="0.19685039370078741" right="0" top="0.35433070866141736" bottom="0.35433070866141736" header="0" footer="0"/>
  <pageSetup paperSize="9" orientation="landscape" verticalDpi="4294967293" copies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Q8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Mez. POHÁR města Zlína 2014</vt:lpstr>
      <vt:lpstr>Mez. POHÁR ml. žáků a žákyň.</vt:lpstr>
      <vt:lpstr>List1</vt:lpstr>
      <vt:lpstr>'Mez. POHÁR ml. žáků a žákyň.'!Oblast_tisku</vt:lpstr>
    </vt:vector>
  </TitlesOfParts>
  <Company>GOPAS,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JANEBA</cp:lastModifiedBy>
  <cp:lastPrinted>2015-03-29T01:13:24Z</cp:lastPrinted>
  <dcterms:created xsi:type="dcterms:W3CDTF">2007-10-23T08:30:10Z</dcterms:created>
  <dcterms:modified xsi:type="dcterms:W3CDTF">2015-04-05T09:57:38Z</dcterms:modified>
</cp:coreProperties>
</file>