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801" firstSheet="1" activeTab="5"/>
  </bookViews>
  <sheets>
    <sheet name="ženy (2)" sheetId="1" state="hidden" r:id="rId1"/>
    <sheet name="Muži" sheetId="3" r:id="rId2"/>
    <sheet name="Ženy" sheetId="4" r:id="rId3"/>
    <sheet name="Junioři" sheetId="2" r:id="rId4"/>
    <sheet name="Starší žáci" sheetId="6" r:id="rId5"/>
    <sheet name="Mladší žáci" sheetId="5" r:id="rId6"/>
  </sheets>
  <calcPr calcId="125725" iterateDelta="1E-4"/>
</workbook>
</file>

<file path=xl/calcChain.xml><?xml version="1.0" encoding="utf-8"?>
<calcChain xmlns="http://schemas.openxmlformats.org/spreadsheetml/2006/main">
  <c r="M15" i="6"/>
  <c r="I15"/>
  <c r="N15" s="1"/>
  <c r="O15" s="1"/>
  <c r="M10"/>
  <c r="I10"/>
  <c r="N10" s="1"/>
  <c r="O10" s="1"/>
  <c r="M16"/>
  <c r="I16"/>
  <c r="N16" s="1"/>
  <c r="O16" s="1"/>
  <c r="M12"/>
  <c r="I12"/>
  <c r="N12" s="1"/>
  <c r="O12" s="1"/>
  <c r="M17"/>
  <c r="I17"/>
  <c r="N17" s="1"/>
  <c r="O17" s="1"/>
  <c r="M11"/>
  <c r="I11"/>
  <c r="N11" s="1"/>
  <c r="O11" s="1"/>
  <c r="M18"/>
  <c r="I18"/>
  <c r="N18" s="1"/>
  <c r="O18" s="1"/>
  <c r="M9"/>
  <c r="I9"/>
  <c r="M14"/>
  <c r="I14"/>
  <c r="X26" i="5"/>
  <c r="X25"/>
  <c r="X24"/>
  <c r="X23"/>
  <c r="X22"/>
  <c r="X21"/>
  <c r="X15"/>
  <c r="X14"/>
  <c r="X13"/>
  <c r="X8"/>
  <c r="U24"/>
  <c r="Q24"/>
  <c r="M24"/>
  <c r="I24"/>
  <c r="U22"/>
  <c r="Q22"/>
  <c r="M22"/>
  <c r="I22"/>
  <c r="U33"/>
  <c r="Q33"/>
  <c r="V33" s="1"/>
  <c r="X33" s="1"/>
  <c r="M33"/>
  <c r="I33"/>
  <c r="U30"/>
  <c r="Q30"/>
  <c r="V30" s="1"/>
  <c r="X30" s="1"/>
  <c r="M30"/>
  <c r="I30"/>
  <c r="U15"/>
  <c r="Q15"/>
  <c r="V15" s="1"/>
  <c r="M15"/>
  <c r="I15"/>
  <c r="U14"/>
  <c r="Q14"/>
  <c r="V14" s="1"/>
  <c r="M14"/>
  <c r="I14"/>
  <c r="U8"/>
  <c r="Q8"/>
  <c r="V8" s="1"/>
  <c r="M8"/>
  <c r="I8"/>
  <c r="U29"/>
  <c r="Q29"/>
  <c r="V29" s="1"/>
  <c r="X29" s="1"/>
  <c r="M29"/>
  <c r="I29"/>
  <c r="U21"/>
  <c r="Q21"/>
  <c r="M21"/>
  <c r="I21"/>
  <c r="U25"/>
  <c r="Q25"/>
  <c r="M25"/>
  <c r="I25"/>
  <c r="U31"/>
  <c r="Q31"/>
  <c r="V31" s="1"/>
  <c r="M31"/>
  <c r="I31"/>
  <c r="U32"/>
  <c r="Q32"/>
  <c r="V32" s="1"/>
  <c r="M32"/>
  <c r="I32"/>
  <c r="U27"/>
  <c r="Q27"/>
  <c r="M27"/>
  <c r="I27"/>
  <c r="U17"/>
  <c r="Q17"/>
  <c r="V17" s="1"/>
  <c r="M17"/>
  <c r="I17"/>
  <c r="U13"/>
  <c r="Q13"/>
  <c r="V13" s="1"/>
  <c r="M13"/>
  <c r="I13"/>
  <c r="U18"/>
  <c r="Q18"/>
  <c r="V18" s="1"/>
  <c r="M18"/>
  <c r="I18"/>
  <c r="U10"/>
  <c r="Q10"/>
  <c r="V10" s="1"/>
  <c r="M10"/>
  <c r="I10"/>
  <c r="U23"/>
  <c r="Q23"/>
  <c r="M23"/>
  <c r="I23"/>
  <c r="U12"/>
  <c r="Q12"/>
  <c r="V12" s="1"/>
  <c r="M12"/>
  <c r="I12"/>
  <c r="U11"/>
  <c r="Q11"/>
  <c r="V11" s="1"/>
  <c r="M11"/>
  <c r="I11"/>
  <c r="U16"/>
  <c r="Q16"/>
  <c r="V16" s="1"/>
  <c r="M16"/>
  <c r="I16"/>
  <c r="U26"/>
  <c r="Q26"/>
  <c r="M26"/>
  <c r="I26"/>
  <c r="U20"/>
  <c r="Q20"/>
  <c r="M20"/>
  <c r="I20"/>
  <c r="K38" i="3"/>
  <c r="F38"/>
  <c r="K35"/>
  <c r="F35"/>
  <c r="K33"/>
  <c r="F33"/>
  <c r="L33" s="1"/>
  <c r="K27"/>
  <c r="F27"/>
  <c r="K24"/>
  <c r="F24"/>
  <c r="N14" i="6" l="1"/>
  <c r="O14" s="1"/>
  <c r="N9"/>
  <c r="O9" s="1"/>
  <c r="V20" i="5"/>
  <c r="V26"/>
  <c r="V23"/>
  <c r="V27"/>
  <c r="V25"/>
  <c r="V21"/>
  <c r="V22"/>
  <c r="V24"/>
  <c r="W20"/>
  <c r="X20"/>
  <c r="W16"/>
  <c r="X16"/>
  <c r="X10"/>
  <c r="W10"/>
  <c r="W26"/>
  <c r="W11"/>
  <c r="X11"/>
  <c r="X12"/>
  <c r="W12"/>
  <c r="W23"/>
  <c r="W18"/>
  <c r="X18"/>
  <c r="W13"/>
  <c r="W17"/>
  <c r="X17"/>
  <c r="X27"/>
  <c r="W27"/>
  <c r="W32"/>
  <c r="X32"/>
  <c r="X31"/>
  <c r="W31"/>
  <c r="W25"/>
  <c r="W21"/>
  <c r="W29"/>
  <c r="W8"/>
  <c r="W14"/>
  <c r="W15"/>
  <c r="W30"/>
  <c r="W33"/>
  <c r="W22"/>
  <c r="W24"/>
  <c r="L35" i="3"/>
  <c r="L24"/>
  <c r="L27"/>
  <c r="L38"/>
  <c r="F10" i="4" l="1"/>
  <c r="K10"/>
  <c r="F14"/>
  <c r="K14"/>
  <c r="F13"/>
  <c r="K13"/>
  <c r="F12"/>
  <c r="K12"/>
  <c r="L12"/>
  <c r="F9"/>
  <c r="K9"/>
  <c r="L9" s="1"/>
  <c r="F11"/>
  <c r="K11"/>
  <c r="L11" s="1"/>
  <c r="F7"/>
  <c r="K7"/>
  <c r="F8"/>
  <c r="K8"/>
  <c r="L8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L10" l="1"/>
  <c r="L17"/>
  <c r="L24"/>
  <c r="L23"/>
  <c r="L22"/>
  <c r="L21"/>
  <c r="L20"/>
  <c r="L19"/>
  <c r="L18"/>
  <c r="L7"/>
  <c r="L13"/>
  <c r="M12" s="1"/>
  <c r="L14"/>
  <c r="M11" s="1"/>
  <c r="L16"/>
  <c r="L15"/>
  <c r="M14"/>
  <c r="M10"/>
  <c r="M24"/>
  <c r="M20"/>
  <c r="M9"/>
  <c r="M18"/>
  <c r="M16" l="1"/>
  <c r="M7"/>
  <c r="M21"/>
  <c r="M23"/>
  <c r="M8"/>
  <c r="M13"/>
  <c r="M19"/>
  <c r="M15"/>
  <c r="M17"/>
  <c r="M22"/>
  <c r="F8" i="2" l="1"/>
  <c r="F7"/>
  <c r="F19"/>
  <c r="F18"/>
  <c r="F13"/>
  <c r="F10"/>
  <c r="F14"/>
  <c r="F34"/>
  <c r="F9"/>
  <c r="F12"/>
  <c r="F21"/>
  <c r="F11"/>
  <c r="F16"/>
  <c r="F22"/>
  <c r="F26"/>
  <c r="F20"/>
  <c r="F17"/>
  <c r="F24"/>
  <c r="F27"/>
  <c r="F15"/>
  <c r="F23"/>
  <c r="F25"/>
  <c r="F28"/>
  <c r="F29"/>
  <c r="F30"/>
  <c r="F31"/>
  <c r="F32"/>
  <c r="F33"/>
  <c r="F30" i="3"/>
  <c r="F36"/>
  <c r="F34"/>
  <c r="F37"/>
  <c r="F32"/>
  <c r="F19"/>
  <c r="F28"/>
  <c r="F23"/>
  <c r="F11"/>
  <c r="F9"/>
  <c r="F14"/>
  <c r="F22"/>
  <c r="F16"/>
  <c r="F17"/>
  <c r="F26"/>
  <c r="F21"/>
  <c r="F12"/>
  <c r="F13"/>
  <c r="F29"/>
  <c r="F18"/>
  <c r="F7"/>
  <c r="F6"/>
  <c r="F10"/>
  <c r="F8"/>
  <c r="F20"/>
  <c r="F15"/>
  <c r="F25"/>
  <c r="F31"/>
  <c r="K15"/>
  <c r="K20"/>
  <c r="K8"/>
  <c r="K10"/>
  <c r="K6"/>
  <c r="K7"/>
  <c r="K18"/>
  <c r="K29"/>
  <c r="K13"/>
  <c r="K12"/>
  <c r="K21"/>
  <c r="K26"/>
  <c r="K17"/>
  <c r="K16"/>
  <c r="K22"/>
  <c r="K14"/>
  <c r="K9"/>
  <c r="K11"/>
  <c r="K23"/>
  <c r="K28"/>
  <c r="K19"/>
  <c r="K32"/>
  <c r="K37"/>
  <c r="K34"/>
  <c r="K36"/>
  <c r="K30"/>
  <c r="K25"/>
  <c r="K31"/>
  <c r="K11" i="2"/>
  <c r="K34"/>
  <c r="K33"/>
  <c r="K17"/>
  <c r="K21"/>
  <c r="K9"/>
  <c r="K27"/>
  <c r="K31"/>
  <c r="K15"/>
  <c r="K24"/>
  <c r="K16"/>
  <c r="K20"/>
  <c r="K7"/>
  <c r="K26"/>
  <c r="K28"/>
  <c r="K25"/>
  <c r="K30"/>
  <c r="L22" i="3" l="1"/>
  <c r="L6"/>
  <c r="L12"/>
  <c r="L26"/>
  <c r="L17"/>
  <c r="L16"/>
  <c r="L15"/>
  <c r="L20"/>
  <c r="L8"/>
  <c r="L10"/>
  <c r="L7"/>
  <c r="L29"/>
  <c r="L18"/>
  <c r="L25"/>
  <c r="L36"/>
  <c r="L37"/>
  <c r="L19"/>
  <c r="L23"/>
  <c r="L9"/>
  <c r="L21"/>
  <c r="L13"/>
  <c r="L31"/>
  <c r="L30"/>
  <c r="L34"/>
  <c r="L32"/>
  <c r="M32" s="1"/>
  <c r="L28"/>
  <c r="L11"/>
  <c r="M11" s="1"/>
  <c r="L14"/>
  <c r="L27" i="2"/>
  <c r="L21"/>
  <c r="L33"/>
  <c r="L30"/>
  <c r="L28"/>
  <c r="L16"/>
  <c r="L15"/>
  <c r="L11"/>
  <c r="L7"/>
  <c r="L25"/>
  <c r="L26"/>
  <c r="L20"/>
  <c r="L24"/>
  <c r="L31"/>
  <c r="L9"/>
  <c r="L17"/>
  <c r="L34"/>
  <c r="M13" i="3" l="1"/>
  <c r="M9"/>
  <c r="M19"/>
  <c r="M36"/>
  <c r="M18"/>
  <c r="M7"/>
  <c r="M8"/>
  <c r="M15"/>
  <c r="M17"/>
  <c r="M12"/>
  <c r="M22"/>
  <c r="M6"/>
  <c r="M33"/>
  <c r="M24"/>
  <c r="M35"/>
  <c r="M38"/>
  <c r="M27"/>
  <c r="M30"/>
  <c r="M14"/>
  <c r="M28"/>
  <c r="M34"/>
  <c r="M31"/>
  <c r="M21"/>
  <c r="M23"/>
  <c r="M37"/>
  <c r="M25"/>
  <c r="M29"/>
  <c r="M10"/>
  <c r="M20"/>
  <c r="M16"/>
  <c r="M26"/>
  <c r="K8" i="2"/>
  <c r="L8" l="1"/>
  <c r="K18"/>
  <c r="K19"/>
  <c r="K13"/>
  <c r="K22"/>
  <c r="K32"/>
  <c r="K12"/>
  <c r="K29"/>
  <c r="K23"/>
  <c r="K14"/>
  <c r="K10"/>
  <c r="I6" i="1"/>
  <c r="J6"/>
  <c r="K6" s="1"/>
  <c r="I7"/>
  <c r="J7"/>
  <c r="K7" s="1"/>
  <c r="I8"/>
  <c r="J8"/>
  <c r="K8" s="1"/>
  <c r="L8" l="1"/>
  <c r="L10" i="2"/>
  <c r="L14"/>
  <c r="L23"/>
  <c r="L32"/>
  <c r="L13"/>
  <c r="L12"/>
  <c r="L18"/>
  <c r="L19"/>
  <c r="L29"/>
  <c r="L22"/>
  <c r="L7" i="1"/>
  <c r="L6"/>
  <c r="M19" i="2" l="1"/>
  <c r="M18"/>
  <c r="M22"/>
  <c r="M33"/>
  <c r="M14"/>
  <c r="M17"/>
  <c r="M21"/>
  <c r="M25"/>
  <c r="M28"/>
  <c r="M16"/>
  <c r="M20"/>
  <c r="M24"/>
  <c r="M31"/>
  <c r="M12"/>
  <c r="M23"/>
  <c r="M27"/>
  <c r="M30"/>
  <c r="M34"/>
  <c r="M29"/>
  <c r="M32"/>
  <c r="M8"/>
  <c r="M11"/>
  <c r="M10"/>
  <c r="M15"/>
  <c r="M9"/>
  <c r="M26"/>
  <c r="M13"/>
  <c r="M7"/>
</calcChain>
</file>

<file path=xl/sharedStrings.xml><?xml version="1.0" encoding="utf-8"?>
<sst xmlns="http://schemas.openxmlformats.org/spreadsheetml/2006/main" count="305" uniqueCount="136">
  <si>
    <t xml:space="preserve">VELKÁ CENA HOLEŠOVA V NADHOZU - XIX. ROČNÍK </t>
  </si>
  <si>
    <t>a 17.  MEZINÁRODNÍ MISTROVSTVÍ MORAVY V NADHOZU -Ženy</t>
  </si>
  <si>
    <t>19.10.2013 - Holešov</t>
  </si>
  <si>
    <t>Nadhoz</t>
  </si>
  <si>
    <t>Jméno</t>
  </si>
  <si>
    <t>Oddíl</t>
  </si>
  <si>
    <t>Hm.</t>
  </si>
  <si>
    <t>Ročník</t>
  </si>
  <si>
    <t>I.</t>
  </si>
  <si>
    <t>II.</t>
  </si>
  <si>
    <t xml:space="preserve">III.  </t>
  </si>
  <si>
    <t>IV.</t>
  </si>
  <si>
    <t>Sinc. koef.</t>
  </si>
  <si>
    <t>Celkem</t>
  </si>
  <si>
    <t>Pořadí</t>
  </si>
  <si>
    <t>Edita Linhová</t>
  </si>
  <si>
    <t>Lb</t>
  </si>
  <si>
    <t>Bianka Horváthová</t>
  </si>
  <si>
    <t>Št</t>
  </si>
  <si>
    <t>Jaroslava Vančurová</t>
  </si>
  <si>
    <t>Pl</t>
  </si>
  <si>
    <t>Vrchní rozhočí: Ing. Jarmila Kaláčová</t>
  </si>
  <si>
    <t>Rozhodčí: Vladislav Doležel, Mgr. Daniel Kolář</t>
  </si>
  <si>
    <t>Sinclair</t>
  </si>
  <si>
    <t>TJ Holešov</t>
  </si>
  <si>
    <t>Kolář Jan</t>
  </si>
  <si>
    <t>Kolář David</t>
  </si>
  <si>
    <t>S. JS Zlín 5</t>
  </si>
  <si>
    <t>MEZINÁRODNÍ MISTROVSTVÍ MORAVY V NADHOZU - Muži open</t>
  </si>
  <si>
    <t>VELKÁ CENA HOLEŠOVA V NADHOZU VOL. XXIII &amp;</t>
  </si>
  <si>
    <t>MEZINÁRODNÍ MISTROVSTVÍ MORAVY V NADHOZU - Ženy open</t>
  </si>
  <si>
    <t>4.11.2017 - Holešov</t>
  </si>
  <si>
    <t>Kotlárová Ivana</t>
  </si>
  <si>
    <t>Poláková Anna</t>
  </si>
  <si>
    <t>Vzpírání Haná</t>
  </si>
  <si>
    <t>Malíčková Veronika</t>
  </si>
  <si>
    <t>SPČ Olomouc</t>
  </si>
  <si>
    <t>TAK HELLAS Brno</t>
  </si>
  <si>
    <t>Janíčková Kamila</t>
  </si>
  <si>
    <t>Bonaventurová Michaela</t>
  </si>
  <si>
    <t>Říhová Lucie</t>
  </si>
  <si>
    <t>Rondziková Nina</t>
  </si>
  <si>
    <t>Švecová Julie</t>
  </si>
  <si>
    <t>Vojtičko Petr</t>
  </si>
  <si>
    <t>SKP Holešov</t>
  </si>
  <si>
    <t>Dobrý Jaroslav</t>
  </si>
  <si>
    <t>Liška Radim</t>
  </si>
  <si>
    <t>Šemnický Robert</t>
  </si>
  <si>
    <t>Beník Jan</t>
  </si>
  <si>
    <t>Krejča Martin</t>
  </si>
  <si>
    <t>Mader Ondřej</t>
  </si>
  <si>
    <t>Bušo Michal</t>
  </si>
  <si>
    <t>Brázdil Josef</t>
  </si>
  <si>
    <t>Kováč Milan</t>
  </si>
  <si>
    <t>Pšenák Josef</t>
  </si>
  <si>
    <t>Červený Martin</t>
  </si>
  <si>
    <t>Bohun Lukáš</t>
  </si>
  <si>
    <t>Chudý Jan</t>
  </si>
  <si>
    <t>Zdražil Lukáš</t>
  </si>
  <si>
    <t>Pernica Libor</t>
  </si>
  <si>
    <t>Grézl Jan</t>
  </si>
  <si>
    <t>Maruška Vítězslav</t>
  </si>
  <si>
    <t>Belianský Patrik</t>
  </si>
  <si>
    <t>Stroupek David</t>
  </si>
  <si>
    <t>Pliska Ladislav</t>
  </si>
  <si>
    <t>Pliska Tomáš</t>
  </si>
  <si>
    <t>Mareček Petr</t>
  </si>
  <si>
    <t>Poláček Peter</t>
  </si>
  <si>
    <t>Poštek Patrik</t>
  </si>
  <si>
    <t>Kolář Josef</t>
  </si>
  <si>
    <t>Kolář Daniel</t>
  </si>
  <si>
    <t>Elek Štěfan</t>
  </si>
  <si>
    <t>-</t>
  </si>
  <si>
    <t>Beleznai Gábor</t>
  </si>
  <si>
    <t>Molnár Csongor</t>
  </si>
  <si>
    <t>Pompa Lukáš</t>
  </si>
  <si>
    <t>Harasztovics Gergo</t>
  </si>
  <si>
    <t>Dobrý Jan</t>
  </si>
  <si>
    <t>KOFI Trenčín</t>
  </si>
  <si>
    <t>Vzpírání Haná Náměšť na Hané</t>
  </si>
  <si>
    <t>SPČ Vzpírání Olomouc</t>
  </si>
  <si>
    <t>Šimčík Vojtěch</t>
  </si>
  <si>
    <t>Komárek Dominik</t>
  </si>
  <si>
    <t>Komárek Lukáš</t>
  </si>
  <si>
    <t>Brückner Adam</t>
  </si>
  <si>
    <t>Ráček Jakub</t>
  </si>
  <si>
    <t>Píšek Jakub</t>
  </si>
  <si>
    <t>Zapalač Jakub</t>
  </si>
  <si>
    <t>Šafařík Michal</t>
  </si>
  <si>
    <t>Blaha Roman</t>
  </si>
  <si>
    <t>Staněk David</t>
  </si>
  <si>
    <t>Soroksar Budapest</t>
  </si>
  <si>
    <t>TJ SOUZ Boskovice</t>
  </si>
  <si>
    <t>S. Lázně Bohdaneč</t>
  </si>
  <si>
    <t>TJ S. Nový Hrozenkov</t>
  </si>
  <si>
    <t>S. JS Zlín - 5</t>
  </si>
  <si>
    <t>TJ Šumperk</t>
  </si>
  <si>
    <t>TJ T. Krásno nad Kysucou</t>
  </si>
  <si>
    <t>Těl.</t>
  </si>
  <si>
    <t>Roč.</t>
  </si>
  <si>
    <t>Trojskok</t>
  </si>
  <si>
    <t>Hod</t>
  </si>
  <si>
    <t>Trh</t>
  </si>
  <si>
    <t>Dvojboj</t>
  </si>
  <si>
    <t>Čtyřboj</t>
  </si>
  <si>
    <t>hm.</t>
  </si>
  <si>
    <t>nar.</t>
  </si>
  <si>
    <t>III.</t>
  </si>
  <si>
    <t>Zap.</t>
  </si>
  <si>
    <t>Šemnický Václav</t>
  </si>
  <si>
    <t>Vrba Tobiáš</t>
  </si>
  <si>
    <t xml:space="preserve">Janek Ondřej </t>
  </si>
  <si>
    <t>Janek Lukáš</t>
  </si>
  <si>
    <t>Sára Matouš</t>
  </si>
  <si>
    <t>Livora Tadeáš</t>
  </si>
  <si>
    <t>Vychopeň Petr</t>
  </si>
  <si>
    <t>Navrátil Vojtěch</t>
  </si>
  <si>
    <t>Mihal František</t>
  </si>
  <si>
    <t>Frohlich Tomáš</t>
  </si>
  <si>
    <t>Vrchní rozhodčí: Vladislav Doležel</t>
  </si>
  <si>
    <t>Rozhodčí: Daniel Kolář ml., Josef Kolář, Petr Navrátil, Josef Brázdil</t>
  </si>
  <si>
    <t>SK Lázně Bohdaneč</t>
  </si>
  <si>
    <t>Soroksár Budapest</t>
  </si>
  <si>
    <t>Slavia Ružomberok</t>
  </si>
  <si>
    <t xml:space="preserve">Mladší žáci </t>
  </si>
  <si>
    <t xml:space="preserve">VELKÁ CENA HOLEŠOVA VE VZPÍRÁNÍ </t>
  </si>
  <si>
    <t>Molnár Botond</t>
  </si>
  <si>
    <t>Olos Bohuslav</t>
  </si>
  <si>
    <t>Buschbacher Viktor</t>
  </si>
  <si>
    <t>Strapec Šimon</t>
  </si>
  <si>
    <t>Pace Daniel</t>
  </si>
  <si>
    <t>4. 11. 2017 - Holešov</t>
  </si>
  <si>
    <t>Těl.hm.</t>
  </si>
  <si>
    <t>Rozhodčí: Daniel Kolář ml., Josef Kolář, Josef Brázdil, Petr Navrátil</t>
  </si>
  <si>
    <t xml:space="preserve">Starší žáci </t>
  </si>
  <si>
    <t>MEZINÁRODNÍ MISTROVSTVÍ MORAVY V NADHOZU - JUNIOŘI 17+20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</si>
</sst>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9">
    <font>
      <sz val="10"/>
      <name val="Arial"/>
      <family val="2"/>
      <charset val="238"/>
    </font>
    <font>
      <b/>
      <i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0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/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0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hair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n">
        <color indexed="0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0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0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0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/>
      <right style="thin">
        <color indexed="8"/>
      </right>
      <top style="hair">
        <color indexed="8"/>
      </top>
      <bottom style="thick">
        <color indexed="8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05">
    <xf numFmtId="0" fontId="0" fillId="0" borderId="0" xfId="0"/>
    <xf numFmtId="0" fontId="12" fillId="0" borderId="0" xfId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5" xfId="1" applyFont="1" applyBorder="1"/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2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0" borderId="17" xfId="1" applyFont="1" applyBorder="1"/>
    <xf numFmtId="0" fontId="3" fillId="0" borderId="18" xfId="1" applyFont="1" applyBorder="1"/>
    <xf numFmtId="2" fontId="3" fillId="0" borderId="18" xfId="1" applyNumberFormat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2" fontId="3" fillId="0" borderId="23" xfId="1" applyNumberFormat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Border="1" applyAlignment="1"/>
    <xf numFmtId="0" fontId="3" fillId="0" borderId="0" xfId="1" applyFont="1" applyBorder="1" applyAlignment="1"/>
    <xf numFmtId="164" fontId="12" fillId="0" borderId="0" xfId="1" applyNumberFormat="1"/>
    <xf numFmtId="165" fontId="12" fillId="0" borderId="0" xfId="1" applyNumberFormat="1"/>
    <xf numFmtId="0" fontId="11" fillId="0" borderId="17" xfId="2" applyFont="1" applyBorder="1" applyAlignment="1">
      <alignment horizontal="left"/>
    </xf>
    <xf numFmtId="0" fontId="7" fillId="0" borderId="18" xfId="1" applyFont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11" fillId="0" borderId="33" xfId="2" applyFont="1" applyBorder="1" applyAlignment="1">
      <alignment horizontal="left"/>
    </xf>
    <xf numFmtId="165" fontId="2" fillId="0" borderId="21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166" fontId="2" fillId="3" borderId="20" xfId="2" applyNumberFormat="1" applyFont="1" applyFill="1" applyBorder="1" applyAlignment="1">
      <alignment horizontal="center"/>
    </xf>
    <xf numFmtId="166" fontId="11" fillId="3" borderId="20" xfId="2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6" fontId="11" fillId="0" borderId="20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166" fontId="11" fillId="0" borderId="20" xfId="2" applyNumberFormat="1" applyFont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6" fontId="11" fillId="3" borderId="20" xfId="2" quotePrefix="1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" fillId="0" borderId="0" xfId="1" applyFont="1"/>
    <xf numFmtId="2" fontId="11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6" fontId="11" fillId="0" borderId="29" xfId="1" applyNumberFormat="1" applyFont="1" applyBorder="1" applyAlignment="1">
      <alignment horizontal="center"/>
    </xf>
    <xf numFmtId="166" fontId="11" fillId="3" borderId="29" xfId="2" applyNumberFormat="1" applyFont="1" applyFill="1" applyBorder="1" applyAlignment="1">
      <alignment horizontal="center"/>
    </xf>
    <xf numFmtId="166" fontId="11" fillId="0" borderId="35" xfId="1" applyNumberFormat="1" applyFont="1" applyBorder="1" applyAlignment="1">
      <alignment horizontal="center"/>
    </xf>
    <xf numFmtId="166" fontId="2" fillId="3" borderId="35" xfId="1" applyNumberFormat="1" applyFont="1" applyFill="1" applyBorder="1" applyAlignment="1">
      <alignment horizontal="center"/>
    </xf>
    <xf numFmtId="166" fontId="2" fillId="0" borderId="35" xfId="1" applyNumberFormat="1" applyFont="1" applyBorder="1" applyAlignment="1">
      <alignment horizontal="center"/>
    </xf>
    <xf numFmtId="165" fontId="2" fillId="0" borderId="42" xfId="1" applyNumberFormat="1" applyFont="1" applyBorder="1" applyAlignment="1">
      <alignment horizontal="center"/>
    </xf>
    <xf numFmtId="165" fontId="2" fillId="0" borderId="43" xfId="1" applyNumberFormat="1" applyFont="1" applyBorder="1" applyAlignment="1">
      <alignment horizontal="center"/>
    </xf>
    <xf numFmtId="166" fontId="11" fillId="3" borderId="29" xfId="0" applyNumberFormat="1" applyFont="1" applyFill="1" applyBorder="1" applyAlignment="1">
      <alignment horizontal="center"/>
    </xf>
    <xf numFmtId="166" fontId="11" fillId="3" borderId="20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11" fillId="3" borderId="20" xfId="0" quotePrefix="1" applyNumberFormat="1" applyFont="1" applyFill="1" applyBorder="1" applyAlignment="1">
      <alignment horizontal="center"/>
    </xf>
    <xf numFmtId="1" fontId="11" fillId="3" borderId="29" xfId="2" applyNumberFormat="1" applyFont="1" applyFill="1" applyBorder="1" applyAlignment="1">
      <alignment horizontal="center"/>
    </xf>
    <xf numFmtId="1" fontId="11" fillId="3" borderId="20" xfId="2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6" fontId="2" fillId="3" borderId="20" xfId="0" quotePrefix="1" applyNumberFormat="1" applyFont="1" applyFill="1" applyBorder="1" applyAlignment="1">
      <alignment horizontal="center"/>
    </xf>
    <xf numFmtId="1" fontId="11" fillId="3" borderId="20" xfId="2" quotePrefix="1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3" borderId="33" xfId="2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165" fontId="6" fillId="4" borderId="39" xfId="1" applyNumberFormat="1" applyFont="1" applyFill="1" applyBorder="1" applyAlignment="1">
      <alignment horizontal="center"/>
    </xf>
    <xf numFmtId="0" fontId="12" fillId="5" borderId="0" xfId="1" applyFill="1"/>
    <xf numFmtId="0" fontId="6" fillId="5" borderId="0" xfId="1" applyFont="1" applyFill="1" applyBorder="1"/>
    <xf numFmtId="165" fontId="9" fillId="5" borderId="0" xfId="1" applyNumberFormat="1" applyFont="1" applyFill="1" applyBorder="1"/>
    <xf numFmtId="0" fontId="12" fillId="5" borderId="0" xfId="1" applyFill="1" applyBorder="1"/>
    <xf numFmtId="0" fontId="12" fillId="5" borderId="0" xfId="1" applyFill="1" applyAlignment="1"/>
    <xf numFmtId="0" fontId="11" fillId="5" borderId="0" xfId="2" applyFont="1" applyFill="1" applyBorder="1" applyAlignment="1"/>
    <xf numFmtId="0" fontId="6" fillId="5" borderId="0" xfId="1" applyFont="1" applyFill="1" applyBorder="1" applyAlignment="1"/>
    <xf numFmtId="0" fontId="2" fillId="5" borderId="0" xfId="1" applyFont="1" applyFill="1" applyBorder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2" fillId="5" borderId="0" xfId="1" applyFont="1" applyFill="1"/>
    <xf numFmtId="164" fontId="2" fillId="5" borderId="0" xfId="1" applyNumberFormat="1" applyFont="1" applyFill="1"/>
    <xf numFmtId="165" fontId="12" fillId="5" borderId="0" xfId="1" applyNumberFormat="1" applyFill="1"/>
    <xf numFmtId="0" fontId="2" fillId="5" borderId="0" xfId="1" applyFont="1" applyFill="1" applyBorder="1" applyAlignment="1"/>
    <xf numFmtId="0" fontId="7" fillId="2" borderId="55" xfId="1" applyFont="1" applyFill="1" applyBorder="1" applyAlignment="1">
      <alignment horizontal="center"/>
    </xf>
    <xf numFmtId="0" fontId="6" fillId="4" borderId="54" xfId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25" xfId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6" fontId="11" fillId="3" borderId="37" xfId="0" applyNumberFormat="1" applyFont="1" applyFill="1" applyBorder="1" applyAlignment="1">
      <alignment horizontal="center"/>
    </xf>
    <xf numFmtId="166" fontId="11" fillId="3" borderId="25" xfId="0" applyNumberFormat="1" applyFont="1" applyFill="1" applyBorder="1" applyAlignment="1">
      <alignment horizontal="center"/>
    </xf>
    <xf numFmtId="166" fontId="2" fillId="0" borderId="36" xfId="1" applyNumberFormat="1" applyFont="1" applyBorder="1" applyAlignment="1">
      <alignment horizontal="center"/>
    </xf>
    <xf numFmtId="165" fontId="2" fillId="0" borderId="56" xfId="1" applyNumberFormat="1" applyFont="1" applyBorder="1" applyAlignment="1">
      <alignment horizontal="center"/>
    </xf>
    <xf numFmtId="2" fontId="11" fillId="0" borderId="58" xfId="0" applyNumberFormat="1" applyFont="1" applyBorder="1" applyAlignment="1">
      <alignment horizontal="center"/>
    </xf>
    <xf numFmtId="165" fontId="2" fillId="0" borderId="59" xfId="1" applyNumberFormat="1" applyFont="1" applyBorder="1" applyAlignment="1">
      <alignment horizontal="center"/>
    </xf>
    <xf numFmtId="166" fontId="11" fillId="3" borderId="58" xfId="0" applyNumberFormat="1" applyFont="1" applyFill="1" applyBorder="1" applyAlignment="1">
      <alignment horizontal="center"/>
    </xf>
    <xf numFmtId="166" fontId="2" fillId="0" borderId="61" xfId="1" applyNumberFormat="1" applyFont="1" applyBorder="1" applyAlignment="1">
      <alignment horizontal="center"/>
    </xf>
    <xf numFmtId="0" fontId="7" fillId="0" borderId="62" xfId="1" applyFont="1" applyBorder="1" applyAlignment="1">
      <alignment horizontal="center"/>
    </xf>
    <xf numFmtId="165" fontId="2" fillId="0" borderId="63" xfId="1" applyNumberFormat="1" applyFont="1" applyBorder="1" applyAlignment="1">
      <alignment horizontal="center"/>
    </xf>
    <xf numFmtId="166" fontId="11" fillId="3" borderId="58" xfId="2" applyNumberFormat="1" applyFont="1" applyFill="1" applyBorder="1" applyAlignment="1">
      <alignment horizontal="center"/>
    </xf>
    <xf numFmtId="166" fontId="2" fillId="3" borderId="61" xfId="1" applyNumberFormat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12" fillId="5" borderId="0" xfId="1" applyFill="1" applyAlignment="1">
      <alignment horizontal="center"/>
    </xf>
    <xf numFmtId="0" fontId="2" fillId="3" borderId="57" xfId="0" applyFont="1" applyFill="1" applyBorder="1" applyAlignment="1">
      <alignment horizontal="left"/>
    </xf>
    <xf numFmtId="2" fontId="2" fillId="0" borderId="58" xfId="1" applyNumberFormat="1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166" fontId="11" fillId="3" borderId="60" xfId="2" applyNumberFormat="1" applyFont="1" applyFill="1" applyBorder="1" applyAlignment="1">
      <alignment horizontal="center"/>
    </xf>
    <xf numFmtId="166" fontId="11" fillId="3" borderId="58" xfId="2" quotePrefix="1" applyNumberFormat="1" applyFont="1" applyFill="1" applyBorder="1" applyAlignment="1">
      <alignment horizontal="center"/>
    </xf>
    <xf numFmtId="166" fontId="2" fillId="3" borderId="58" xfId="0" applyNumberFormat="1" applyFont="1" applyFill="1" applyBorder="1" applyAlignment="1">
      <alignment horizontal="center"/>
    </xf>
    <xf numFmtId="166" fontId="11" fillId="3" borderId="15" xfId="2" applyNumberFormat="1" applyFont="1" applyFill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11" fillId="3" borderId="19" xfId="2" applyNumberFormat="1" applyFont="1" applyFill="1" applyBorder="1" applyAlignment="1">
      <alignment horizontal="center"/>
    </xf>
    <xf numFmtId="166" fontId="2" fillId="3" borderId="21" xfId="1" applyNumberFormat="1" applyFont="1" applyFill="1" applyBorder="1" applyAlignment="1">
      <alignment horizontal="center"/>
    </xf>
    <xf numFmtId="166" fontId="11" fillId="3" borderId="19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right"/>
    </xf>
    <xf numFmtId="166" fontId="11" fillId="0" borderId="20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166" fontId="11" fillId="0" borderId="35" xfId="0" quotePrefix="1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0" borderId="21" xfId="2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7" fillId="2" borderId="65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/>
    </xf>
    <xf numFmtId="1" fontId="2" fillId="0" borderId="21" xfId="1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2" fillId="0" borderId="29" xfId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11" fillId="3" borderId="17" xfId="2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2" fontId="2" fillId="0" borderId="41" xfId="1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166" fontId="11" fillId="3" borderId="35" xfId="2" applyNumberFormat="1" applyFont="1" applyFill="1" applyBorder="1" applyAlignment="1">
      <alignment horizontal="center"/>
    </xf>
    <xf numFmtId="166" fontId="2" fillId="3" borderId="58" xfId="2" applyNumberFormat="1" applyFont="1" applyFill="1" applyBorder="1" applyAlignment="1">
      <alignment horizontal="center"/>
    </xf>
    <xf numFmtId="166" fontId="11" fillId="3" borderId="35" xfId="0" applyNumberFormat="1" applyFont="1" applyFill="1" applyBorder="1" applyAlignment="1">
      <alignment horizontal="center"/>
    </xf>
    <xf numFmtId="166" fontId="11" fillId="3" borderId="61" xfId="0" quotePrefix="1" applyNumberFormat="1" applyFont="1" applyFill="1" applyBorder="1" applyAlignment="1">
      <alignment horizontal="center"/>
    </xf>
    <xf numFmtId="0" fontId="2" fillId="3" borderId="68" xfId="0" applyFont="1" applyFill="1" applyBorder="1" applyAlignment="1">
      <alignment horizontal="left"/>
    </xf>
    <xf numFmtId="0" fontId="2" fillId="0" borderId="60" xfId="1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22" xfId="0" applyFont="1" applyBorder="1" applyAlignment="1">
      <alignment horizontal="left"/>
    </xf>
    <xf numFmtId="166" fontId="2" fillId="3" borderId="25" xfId="0" applyNumberFormat="1" applyFont="1" applyFill="1" applyBorder="1" applyAlignment="1">
      <alignment horizontal="center"/>
    </xf>
    <xf numFmtId="166" fontId="2" fillId="3" borderId="37" xfId="0" applyNumberFormat="1" applyFont="1" applyFill="1" applyBorder="1" applyAlignment="1">
      <alignment horizontal="center"/>
    </xf>
    <xf numFmtId="166" fontId="2" fillId="3" borderId="25" xfId="0" quotePrefix="1" applyNumberFormat="1" applyFont="1" applyFill="1" applyBorder="1" applyAlignment="1">
      <alignment horizontal="center"/>
    </xf>
    <xf numFmtId="0" fontId="2" fillId="3" borderId="44" xfId="0" applyFont="1" applyFill="1" applyBorder="1" applyAlignment="1">
      <alignment horizontal="left"/>
    </xf>
    <xf numFmtId="0" fontId="11" fillId="3" borderId="44" xfId="2" applyFont="1" applyFill="1" applyBorder="1" applyAlignment="1">
      <alignment horizontal="left"/>
    </xf>
    <xf numFmtId="2" fontId="2" fillId="0" borderId="15" xfId="1" applyNumberFormat="1" applyFont="1" applyFill="1" applyBorder="1" applyAlignment="1">
      <alignment horizontal="center"/>
    </xf>
    <xf numFmtId="1" fontId="2" fillId="0" borderId="20" xfId="1" applyNumberFormat="1" applyFont="1" applyFill="1" applyBorder="1" applyAlignment="1">
      <alignment horizontal="center"/>
    </xf>
    <xf numFmtId="0" fontId="11" fillId="3" borderId="15" xfId="2" applyFont="1" applyFill="1" applyBorder="1" applyAlignment="1">
      <alignment horizontal="center"/>
    </xf>
    <xf numFmtId="166" fontId="2" fillId="3" borderId="15" xfId="2" applyNumberFormat="1" applyFont="1" applyFill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0" fontId="14" fillId="5" borderId="0" xfId="0" applyFont="1" applyFill="1"/>
    <xf numFmtId="0" fontId="14" fillId="6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164" fontId="14" fillId="5" borderId="0" xfId="0" applyNumberFormat="1" applyFont="1" applyFill="1" applyAlignment="1">
      <alignment vertical="center"/>
    </xf>
    <xf numFmtId="0" fontId="7" fillId="4" borderId="69" xfId="0" applyFont="1" applyFill="1" applyBorder="1" applyAlignment="1">
      <alignment horizontal="center" vertical="center"/>
    </xf>
    <xf numFmtId="0" fontId="15" fillId="4" borderId="64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Continuous" vertical="center"/>
    </xf>
    <xf numFmtId="0" fontId="15" fillId="4" borderId="2" xfId="0" applyFont="1" applyFill="1" applyBorder="1" applyAlignment="1">
      <alignment horizontal="centerContinuous" vertical="center"/>
    </xf>
    <xf numFmtId="0" fontId="15" fillId="4" borderId="3" xfId="0" applyFont="1" applyFill="1" applyBorder="1" applyAlignment="1">
      <alignment horizontal="centerContinuous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72" xfId="0" applyNumberFormat="1" applyFont="1" applyFill="1" applyBorder="1" applyAlignment="1">
      <alignment horizontal="center" vertical="center"/>
    </xf>
    <xf numFmtId="0" fontId="15" fillId="4" borderId="27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5" fillId="4" borderId="75" xfId="0" applyNumberFormat="1" applyFont="1" applyFill="1" applyBorder="1" applyAlignment="1">
      <alignment horizontal="center" vertical="center"/>
    </xf>
    <xf numFmtId="0" fontId="15" fillId="4" borderId="74" xfId="0" applyNumberFormat="1" applyFont="1" applyFill="1" applyBorder="1" applyAlignment="1">
      <alignment horizontal="center" vertical="center"/>
    </xf>
    <xf numFmtId="0" fontId="15" fillId="4" borderId="74" xfId="0" applyFont="1" applyFill="1" applyBorder="1" applyAlignment="1">
      <alignment horizontal="center" vertical="center"/>
    </xf>
    <xf numFmtId="0" fontId="7" fillId="6" borderId="80" xfId="0" applyFont="1" applyFill="1" applyBorder="1" applyAlignment="1">
      <alignment horizontal="center" vertical="center"/>
    </xf>
    <xf numFmtId="2" fontId="11" fillId="3" borderId="81" xfId="0" applyNumberFormat="1" applyFont="1" applyFill="1" applyBorder="1" applyAlignment="1">
      <alignment horizontal="center" vertical="center"/>
    </xf>
    <xf numFmtId="166" fontId="2" fillId="3" borderId="82" xfId="0" applyNumberFormat="1" applyFont="1" applyFill="1" applyBorder="1" applyAlignment="1">
      <alignment horizontal="center" vertical="center"/>
    </xf>
    <xf numFmtId="166" fontId="2" fillId="3" borderId="83" xfId="0" applyNumberFormat="1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166" fontId="11" fillId="3" borderId="81" xfId="0" applyNumberFormat="1" applyFont="1" applyFill="1" applyBorder="1" applyAlignment="1">
      <alignment horizontal="center" vertical="center"/>
    </xf>
    <xf numFmtId="166" fontId="11" fillId="3" borderId="83" xfId="0" applyNumberFormat="1" applyFont="1" applyFill="1" applyBorder="1" applyAlignment="1">
      <alignment horizontal="center" vertical="center"/>
    </xf>
    <xf numFmtId="166" fontId="11" fillId="3" borderId="85" xfId="0" applyNumberFormat="1" applyFont="1" applyFill="1" applyBorder="1" applyAlignment="1">
      <alignment horizontal="center" vertical="center"/>
    </xf>
    <xf numFmtId="1" fontId="15" fillId="3" borderId="84" xfId="0" applyNumberFormat="1" applyFont="1" applyFill="1" applyBorder="1" applyAlignment="1">
      <alignment horizontal="center" vertical="center"/>
    </xf>
    <xf numFmtId="1" fontId="15" fillId="3" borderId="86" xfId="0" applyNumberFormat="1" applyFont="1" applyFill="1" applyBorder="1" applyAlignment="1">
      <alignment horizontal="center" vertical="center"/>
    </xf>
    <xf numFmtId="166" fontId="2" fillId="3" borderId="85" xfId="0" applyNumberFormat="1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166" fontId="15" fillId="3" borderId="84" xfId="0" applyNumberFormat="1" applyFont="1" applyFill="1" applyBorder="1" applyAlignment="1">
      <alignment horizontal="center" vertical="center"/>
    </xf>
    <xf numFmtId="166" fontId="11" fillId="3" borderId="85" xfId="0" quotePrefix="1" applyNumberFormat="1" applyFont="1" applyFill="1" applyBorder="1" applyAlignment="1">
      <alignment horizontal="center" vertical="center"/>
    </xf>
    <xf numFmtId="2" fontId="11" fillId="3" borderId="89" xfId="0" applyNumberFormat="1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166" fontId="15" fillId="3" borderId="91" xfId="0" applyNumberFormat="1" applyFont="1" applyFill="1" applyBorder="1" applyAlignment="1">
      <alignment horizontal="center" vertical="center"/>
    </xf>
    <xf numFmtId="1" fontId="15" fillId="3" borderId="91" xfId="0" applyNumberFormat="1" applyFont="1" applyFill="1" applyBorder="1" applyAlignment="1">
      <alignment horizontal="center" vertical="center"/>
    </xf>
    <xf numFmtId="1" fontId="15" fillId="3" borderId="93" xfId="0" applyNumberFormat="1" applyFont="1" applyFill="1" applyBorder="1" applyAlignment="1">
      <alignment horizontal="center" vertical="center"/>
    </xf>
    <xf numFmtId="166" fontId="2" fillId="3" borderId="94" xfId="0" applyNumberFormat="1" applyFont="1" applyFill="1" applyBorder="1" applyAlignment="1">
      <alignment horizontal="center" vertical="center"/>
    </xf>
    <xf numFmtId="166" fontId="2" fillId="3" borderId="95" xfId="0" applyNumberFormat="1" applyFont="1" applyFill="1" applyBorder="1" applyAlignment="1">
      <alignment horizontal="center" vertical="center"/>
    </xf>
    <xf numFmtId="166" fontId="15" fillId="3" borderId="96" xfId="0" applyNumberFormat="1" applyFont="1" applyFill="1" applyBorder="1" applyAlignment="1">
      <alignment horizontal="center" vertical="center"/>
    </xf>
    <xf numFmtId="1" fontId="15" fillId="3" borderId="96" xfId="0" applyNumberFormat="1" applyFont="1" applyFill="1" applyBorder="1" applyAlignment="1">
      <alignment horizontal="center" vertical="center"/>
    </xf>
    <xf numFmtId="1" fontId="15" fillId="3" borderId="97" xfId="0" applyNumberFormat="1" applyFont="1" applyFill="1" applyBorder="1" applyAlignment="1">
      <alignment horizontal="center" vertical="center"/>
    </xf>
    <xf numFmtId="165" fontId="11" fillId="3" borderId="98" xfId="0" applyNumberFormat="1" applyFont="1" applyFill="1" applyBorder="1" applyAlignment="1">
      <alignment horizontal="right" vertical="center"/>
    </xf>
    <xf numFmtId="165" fontId="15" fillId="3" borderId="99" xfId="0" applyNumberFormat="1" applyFont="1" applyFill="1" applyBorder="1" applyAlignment="1">
      <alignment horizontal="right" vertical="center"/>
    </xf>
    <xf numFmtId="165" fontId="11" fillId="3" borderId="93" xfId="0" applyNumberFormat="1" applyFont="1" applyFill="1" applyBorder="1" applyAlignment="1">
      <alignment horizontal="right" vertical="center"/>
    </xf>
    <xf numFmtId="165" fontId="15" fillId="3" borderId="93" xfId="0" applyNumberFormat="1" applyFont="1" applyFill="1" applyBorder="1" applyAlignment="1">
      <alignment horizontal="right" vertical="center"/>
    </xf>
    <xf numFmtId="0" fontId="14" fillId="5" borderId="100" xfId="0" applyFont="1" applyFill="1" applyBorder="1" applyAlignment="1">
      <alignment vertical="center"/>
    </xf>
    <xf numFmtId="164" fontId="14" fillId="5" borderId="100" xfId="0" applyNumberFormat="1" applyFont="1" applyFill="1" applyBorder="1" applyAlignment="1">
      <alignment vertical="center"/>
    </xf>
    <xf numFmtId="0" fontId="7" fillId="4" borderId="104" xfId="2" applyFont="1" applyFill="1" applyBorder="1" applyAlignment="1">
      <alignment horizontal="left" vertical="center"/>
    </xf>
    <xf numFmtId="0" fontId="7" fillId="4" borderId="105" xfId="2" applyFont="1" applyFill="1" applyBorder="1" applyAlignment="1">
      <alignment horizontal="left" vertical="center"/>
    </xf>
    <xf numFmtId="0" fontId="7" fillId="4" borderId="106" xfId="2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10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73" xfId="0" applyFont="1" applyFill="1" applyBorder="1" applyAlignment="1">
      <alignment horizontal="center" vertical="center"/>
    </xf>
    <xf numFmtId="2" fontId="11" fillId="3" borderId="81" xfId="0" applyNumberFormat="1" applyFont="1" applyFill="1" applyBorder="1" applyAlignment="1">
      <alignment horizontal="right"/>
    </xf>
    <xf numFmtId="0" fontId="11" fillId="3" borderId="87" xfId="0" applyFont="1" applyFill="1" applyBorder="1" applyAlignment="1">
      <alignment horizontal="center" vertical="center"/>
    </xf>
    <xf numFmtId="166" fontId="2" fillId="3" borderId="87" xfId="0" applyNumberFormat="1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1" fontId="11" fillId="3" borderId="81" xfId="2" applyNumberFormat="1" applyFont="1" applyFill="1" applyBorder="1" applyAlignment="1">
      <alignment horizontal="center" vertical="center"/>
    </xf>
    <xf numFmtId="1" fontId="11" fillId="3" borderId="83" xfId="2" applyNumberFormat="1" applyFont="1" applyFill="1" applyBorder="1" applyAlignment="1">
      <alignment horizontal="center" vertical="center"/>
    </xf>
    <xf numFmtId="1" fontId="11" fillId="3" borderId="85" xfId="2" applyNumberFormat="1" applyFont="1" applyFill="1" applyBorder="1" applyAlignment="1">
      <alignment horizontal="center" vertical="center"/>
    </xf>
    <xf numFmtId="1" fontId="11" fillId="3" borderId="85" xfId="0" applyNumberFormat="1" applyFont="1" applyFill="1" applyBorder="1" applyAlignment="1">
      <alignment horizontal="center"/>
    </xf>
    <xf numFmtId="166" fontId="2" fillId="3" borderId="85" xfId="2" applyNumberFormat="1" applyFont="1" applyFill="1" applyBorder="1" applyAlignment="1">
      <alignment horizontal="center" vertical="center"/>
    </xf>
    <xf numFmtId="2" fontId="11" fillId="3" borderId="108" xfId="0" applyNumberFormat="1" applyFont="1" applyFill="1" applyBorder="1" applyAlignment="1">
      <alignment horizontal="right"/>
    </xf>
    <xf numFmtId="0" fontId="11" fillId="3" borderId="110" xfId="0" applyFont="1" applyFill="1" applyBorder="1" applyAlignment="1">
      <alignment horizontal="center"/>
    </xf>
    <xf numFmtId="166" fontId="2" fillId="3" borderId="111" xfId="0" applyNumberFormat="1" applyFont="1" applyFill="1" applyBorder="1" applyAlignment="1">
      <alignment horizontal="center" vertical="center"/>
    </xf>
    <xf numFmtId="166" fontId="2" fillId="3" borderId="109" xfId="0" applyNumberFormat="1" applyFont="1" applyFill="1" applyBorder="1" applyAlignment="1">
      <alignment horizontal="center" vertical="center"/>
    </xf>
    <xf numFmtId="0" fontId="7" fillId="3" borderId="112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1" fontId="11" fillId="3" borderId="108" xfId="0" applyNumberFormat="1" applyFont="1" applyFill="1" applyBorder="1" applyAlignment="1">
      <alignment horizontal="center"/>
    </xf>
    <xf numFmtId="1" fontId="11" fillId="3" borderId="95" xfId="2" applyNumberFormat="1" applyFont="1" applyFill="1" applyBorder="1" applyAlignment="1">
      <alignment horizontal="center" vertical="center"/>
    </xf>
    <xf numFmtId="1" fontId="11" fillId="3" borderId="110" xfId="2" applyNumberFormat="1" applyFont="1" applyFill="1" applyBorder="1" applyAlignment="1">
      <alignment horizontal="center" vertical="center"/>
    </xf>
    <xf numFmtId="1" fontId="11" fillId="3" borderId="110" xfId="0" applyNumberFormat="1" applyFont="1" applyFill="1" applyBorder="1" applyAlignment="1">
      <alignment horizontal="center"/>
    </xf>
    <xf numFmtId="166" fontId="2" fillId="3" borderId="110" xfId="2" applyNumberFormat="1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horizontal="left" vertical="center"/>
    </xf>
    <xf numFmtId="166" fontId="2" fillId="3" borderId="114" xfId="0" applyNumberFormat="1" applyFont="1" applyFill="1" applyBorder="1" applyAlignment="1">
      <alignment horizontal="center" vertical="center"/>
    </xf>
    <xf numFmtId="166" fontId="2" fillId="3" borderId="113" xfId="0" applyNumberFormat="1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165" fontId="11" fillId="3" borderId="99" xfId="0" applyNumberFormat="1" applyFont="1" applyFill="1" applyBorder="1" applyAlignment="1">
      <alignment horizontal="right" vertical="center"/>
    </xf>
    <xf numFmtId="0" fontId="2" fillId="3" borderId="114" xfId="0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left" vertical="center"/>
    </xf>
    <xf numFmtId="0" fontId="11" fillId="3" borderId="85" xfId="2" applyFont="1" applyFill="1" applyBorder="1" applyAlignment="1">
      <alignment horizontal="center" vertical="center"/>
    </xf>
    <xf numFmtId="0" fontId="11" fillId="3" borderId="114" xfId="0" applyFont="1" applyFill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2" fontId="11" fillId="3" borderId="116" xfId="0" applyNumberFormat="1" applyFont="1" applyFill="1" applyBorder="1" applyAlignment="1">
      <alignment horizontal="center" vertical="center"/>
    </xf>
    <xf numFmtId="0" fontId="11" fillId="3" borderId="117" xfId="0" applyFont="1" applyFill="1" applyBorder="1" applyAlignment="1">
      <alignment horizontal="center" vertical="center"/>
    </xf>
    <xf numFmtId="166" fontId="11" fillId="3" borderId="87" xfId="0" applyNumberFormat="1" applyFont="1" applyFill="1" applyBorder="1" applyAlignment="1">
      <alignment horizontal="center" vertical="center"/>
    </xf>
    <xf numFmtId="166" fontId="2" fillId="3" borderId="83" xfId="0" quotePrefix="1" applyNumberFormat="1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/>
    </xf>
    <xf numFmtId="1" fontId="11" fillId="3" borderId="87" xfId="0" applyNumberFormat="1" applyFont="1" applyFill="1" applyBorder="1" applyAlignment="1">
      <alignment horizontal="center"/>
    </xf>
    <xf numFmtId="1" fontId="11" fillId="3" borderId="83" xfId="0" applyNumberFormat="1" applyFont="1" applyFill="1" applyBorder="1" applyAlignment="1">
      <alignment horizontal="center"/>
    </xf>
    <xf numFmtId="1" fontId="11" fillId="3" borderId="87" xfId="2" applyNumberFormat="1" applyFont="1" applyFill="1" applyBorder="1" applyAlignment="1">
      <alignment horizontal="center" vertical="center"/>
    </xf>
    <xf numFmtId="166" fontId="2" fillId="3" borderId="83" xfId="2" applyNumberFormat="1" applyFont="1" applyFill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4" fillId="3" borderId="83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1" fillId="3" borderId="87" xfId="2" applyNumberFormat="1" applyFont="1" applyFill="1" applyBorder="1" applyAlignment="1">
      <alignment horizontal="center" vertical="center"/>
    </xf>
    <xf numFmtId="0" fontId="11" fillId="3" borderId="83" xfId="2" applyNumberFormat="1" applyFont="1" applyFill="1" applyBorder="1" applyAlignment="1">
      <alignment horizontal="center" vertical="center"/>
    </xf>
    <xf numFmtId="0" fontId="11" fillId="3" borderId="118" xfId="0" applyFont="1" applyFill="1" applyBorder="1" applyAlignment="1">
      <alignment horizontal="left"/>
    </xf>
    <xf numFmtId="0" fontId="11" fillId="3" borderId="119" xfId="0" applyFont="1" applyFill="1" applyBorder="1" applyAlignment="1">
      <alignment horizontal="center"/>
    </xf>
    <xf numFmtId="0" fontId="11" fillId="3" borderId="92" xfId="0" applyFont="1" applyFill="1" applyBorder="1" applyAlignment="1">
      <alignment horizontal="center"/>
    </xf>
    <xf numFmtId="0" fontId="11" fillId="3" borderId="120" xfId="0" applyFont="1" applyFill="1" applyBorder="1" applyAlignment="1">
      <alignment horizontal="center" vertical="center"/>
    </xf>
    <xf numFmtId="0" fontId="11" fillId="3" borderId="121" xfId="0" applyFont="1" applyFill="1" applyBorder="1" applyAlignment="1">
      <alignment horizontal="center" vertical="center"/>
    </xf>
    <xf numFmtId="0" fontId="7" fillId="3" borderId="122" xfId="0" applyFont="1" applyFill="1" applyBorder="1" applyAlignment="1">
      <alignment horizontal="center" vertical="center"/>
    </xf>
    <xf numFmtId="0" fontId="11" fillId="3" borderId="123" xfId="0" applyFont="1" applyFill="1" applyBorder="1" applyAlignment="1">
      <alignment horizontal="center" vertical="center"/>
    </xf>
    <xf numFmtId="0" fontId="11" fillId="3" borderId="118" xfId="0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center" vertical="center"/>
    </xf>
    <xf numFmtId="1" fontId="11" fillId="3" borderId="120" xfId="0" applyNumberFormat="1" applyFont="1" applyFill="1" applyBorder="1" applyAlignment="1">
      <alignment horizontal="center"/>
    </xf>
    <xf numFmtId="1" fontId="11" fillId="3" borderId="90" xfId="0" applyNumberFormat="1" applyFont="1" applyFill="1" applyBorder="1" applyAlignment="1">
      <alignment horizontal="center"/>
    </xf>
    <xf numFmtId="1" fontId="11" fillId="3" borderId="90" xfId="2" applyNumberFormat="1" applyFont="1" applyFill="1" applyBorder="1" applyAlignment="1">
      <alignment horizontal="center" vertical="center"/>
    </xf>
    <xf numFmtId="166" fontId="2" fillId="3" borderId="90" xfId="2" applyNumberFormat="1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left" vertical="center"/>
    </xf>
    <xf numFmtId="0" fontId="2" fillId="3" borderId="125" xfId="0" applyFont="1" applyFill="1" applyBorder="1" applyAlignment="1">
      <alignment horizontal="left" vertical="center"/>
    </xf>
    <xf numFmtId="0" fontId="2" fillId="3" borderId="126" xfId="0" applyFont="1" applyFill="1" applyBorder="1" applyAlignment="1">
      <alignment horizontal="left" vertical="center"/>
    </xf>
    <xf numFmtId="0" fontId="11" fillId="3" borderId="125" xfId="2" applyFont="1" applyFill="1" applyBorder="1" applyAlignment="1">
      <alignment horizontal="left" vertical="center"/>
    </xf>
    <xf numFmtId="0" fontId="11" fillId="3" borderId="127" xfId="0" applyFont="1" applyFill="1" applyBorder="1" applyAlignment="1">
      <alignment horizontal="center" vertical="center"/>
    </xf>
    <xf numFmtId="0" fontId="11" fillId="3" borderId="128" xfId="0" applyFont="1" applyFill="1" applyBorder="1" applyAlignment="1">
      <alignment horizontal="center" vertical="center"/>
    </xf>
    <xf numFmtId="0" fontId="11" fillId="3" borderId="128" xfId="2" applyFont="1" applyFill="1" applyBorder="1" applyAlignment="1">
      <alignment horizontal="center" vertical="center"/>
    </xf>
    <xf numFmtId="0" fontId="11" fillId="3" borderId="129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0" fontId="11" fillId="3" borderId="113" xfId="0" applyFont="1" applyFill="1" applyBorder="1" applyAlignment="1">
      <alignment horizontal="left"/>
    </xf>
    <xf numFmtId="0" fontId="14" fillId="3" borderId="114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1" fontId="11" fillId="3" borderId="81" xfId="0" applyNumberFormat="1" applyFont="1" applyFill="1" applyBorder="1" applyAlignment="1">
      <alignment horizontal="center"/>
    </xf>
    <xf numFmtId="166" fontId="11" fillId="3" borderId="83" xfId="0" quotePrefix="1" applyNumberFormat="1" applyFont="1" applyFill="1" applyBorder="1" applyAlignment="1">
      <alignment horizontal="center" vertical="center"/>
    </xf>
    <xf numFmtId="165" fontId="15" fillId="3" borderId="86" xfId="0" applyNumberFormat="1" applyFont="1" applyFill="1" applyBorder="1" applyAlignment="1">
      <alignment horizontal="right" vertical="center"/>
    </xf>
    <xf numFmtId="165" fontId="15" fillId="3" borderId="97" xfId="0" applyNumberFormat="1" applyFont="1" applyFill="1" applyBorder="1" applyAlignment="1">
      <alignment horizontal="right" vertical="center"/>
    </xf>
    <xf numFmtId="0" fontId="11" fillId="3" borderId="125" xfId="0" applyFont="1" applyFill="1" applyBorder="1" applyAlignment="1">
      <alignment horizontal="left"/>
    </xf>
    <xf numFmtId="0" fontId="11" fillId="3" borderId="128" xfId="0" applyFont="1" applyFill="1" applyBorder="1" applyAlignment="1">
      <alignment horizontal="center"/>
    </xf>
    <xf numFmtId="0" fontId="11" fillId="3" borderId="131" xfId="0" applyFont="1" applyFill="1" applyBorder="1" applyAlignment="1">
      <alignment horizontal="left"/>
    </xf>
    <xf numFmtId="0" fontId="11" fillId="3" borderId="130" xfId="0" applyFont="1" applyFill="1" applyBorder="1" applyAlignment="1">
      <alignment horizontal="center"/>
    </xf>
    <xf numFmtId="0" fontId="11" fillId="3" borderId="88" xfId="0" applyFont="1" applyFill="1" applyBorder="1" applyAlignment="1">
      <alignment horizontal="center"/>
    </xf>
    <xf numFmtId="0" fontId="14" fillId="6" borderId="0" xfId="0" applyFont="1" applyFill="1"/>
    <xf numFmtId="0" fontId="14" fillId="6" borderId="0" xfId="0" applyFont="1" applyFill="1" applyBorder="1"/>
    <xf numFmtId="0" fontId="7" fillId="4" borderId="67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5" fillId="4" borderId="132" xfId="0" applyFont="1" applyFill="1" applyBorder="1" applyAlignment="1">
      <alignment horizontal="centerContinuous"/>
    </xf>
    <xf numFmtId="0" fontId="15" fillId="4" borderId="100" xfId="0" applyFont="1" applyFill="1" applyBorder="1" applyAlignment="1">
      <alignment horizontal="centerContinuous"/>
    </xf>
    <xf numFmtId="0" fontId="15" fillId="4" borderId="133" xfId="0" applyFont="1" applyFill="1" applyBorder="1" applyAlignment="1">
      <alignment horizontal="centerContinuous"/>
    </xf>
    <xf numFmtId="0" fontId="7" fillId="4" borderId="133" xfId="0" applyFont="1" applyFill="1" applyBorder="1" applyAlignment="1">
      <alignment horizontal="center"/>
    </xf>
    <xf numFmtId="0" fontId="15" fillId="4" borderId="66" xfId="0" applyFont="1" applyFill="1" applyBorder="1" applyAlignment="1">
      <alignment horizontal="center"/>
    </xf>
    <xf numFmtId="0" fontId="15" fillId="4" borderId="69" xfId="0" applyNumberFormat="1" applyFont="1" applyFill="1" applyBorder="1" applyAlignment="1">
      <alignment horizontal="center" vertical="center"/>
    </xf>
    <xf numFmtId="0" fontId="15" fillId="4" borderId="64" xfId="0" applyNumberFormat="1" applyFont="1" applyFill="1" applyBorder="1" applyAlignment="1">
      <alignment horizontal="center"/>
    </xf>
    <xf numFmtId="0" fontId="7" fillId="4" borderId="64" xfId="0" applyFont="1" applyFill="1" applyBorder="1" applyAlignment="1">
      <alignment horizontal="center"/>
    </xf>
    <xf numFmtId="0" fontId="15" fillId="4" borderId="134" xfId="0" applyFont="1" applyFill="1" applyBorder="1" applyAlignment="1">
      <alignment horizontal="center"/>
    </xf>
    <xf numFmtId="0" fontId="15" fillId="4" borderId="64" xfId="0" applyFont="1" applyFill="1" applyBorder="1" applyAlignment="1">
      <alignment horizontal="center"/>
    </xf>
    <xf numFmtId="0" fontId="15" fillId="4" borderId="134" xfId="0" applyNumberFormat="1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left"/>
    </xf>
    <xf numFmtId="0" fontId="14" fillId="5" borderId="0" xfId="0" applyFont="1" applyFill="1" applyBorder="1" applyAlignment="1"/>
    <xf numFmtId="0" fontId="0" fillId="6" borderId="0" xfId="0" applyFill="1"/>
    <xf numFmtId="0" fontId="0" fillId="3" borderId="0" xfId="0" applyFill="1"/>
    <xf numFmtId="0" fontId="11" fillId="0" borderId="34" xfId="0" applyFont="1" applyBorder="1" applyAlignment="1">
      <alignment horizontal="left"/>
    </xf>
    <xf numFmtId="0" fontId="11" fillId="3" borderId="4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3" borderId="35" xfId="2" applyFont="1" applyFill="1" applyBorder="1" applyAlignment="1">
      <alignment horizontal="center"/>
    </xf>
    <xf numFmtId="1" fontId="2" fillId="0" borderId="35" xfId="1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3" borderId="0" xfId="1" applyFill="1"/>
    <xf numFmtId="0" fontId="7" fillId="4" borderId="101" xfId="2" applyFont="1" applyFill="1" applyBorder="1" applyAlignment="1">
      <alignment horizontal="left" vertical="center"/>
    </xf>
    <xf numFmtId="0" fontId="7" fillId="4" borderId="102" xfId="2" applyFont="1" applyFill="1" applyBorder="1" applyAlignment="1">
      <alignment horizontal="left" vertical="center"/>
    </xf>
    <xf numFmtId="0" fontId="7" fillId="4" borderId="103" xfId="2" applyFont="1" applyFill="1" applyBorder="1" applyAlignment="1">
      <alignment horizontal="left" vertical="center"/>
    </xf>
    <xf numFmtId="0" fontId="12" fillId="6" borderId="0" xfId="1" applyFill="1"/>
    <xf numFmtId="0" fontId="7" fillId="6" borderId="0" xfId="2" applyFont="1" applyFill="1" applyBorder="1" applyAlignment="1">
      <alignment horizontal="left" vertical="center"/>
    </xf>
    <xf numFmtId="165" fontId="12" fillId="5" borderId="0" xfId="1" applyNumberFormat="1" applyFill="1" applyBorder="1"/>
    <xf numFmtId="0" fontId="2" fillId="3" borderId="102" xfId="1" applyFont="1" applyFill="1" applyBorder="1"/>
    <xf numFmtId="164" fontId="2" fillId="3" borderId="102" xfId="1" applyNumberFormat="1" applyFont="1" applyFill="1" applyBorder="1"/>
    <xf numFmtId="0" fontId="2" fillId="3" borderId="103" xfId="1" applyFont="1" applyFill="1" applyBorder="1"/>
    <xf numFmtId="0" fontId="2" fillId="3" borderId="105" xfId="1" applyFont="1" applyFill="1" applyBorder="1"/>
    <xf numFmtId="164" fontId="2" fillId="3" borderId="105" xfId="1" applyNumberFormat="1" applyFont="1" applyFill="1" applyBorder="1"/>
    <xf numFmtId="0" fontId="2" fillId="3" borderId="106" xfId="1" applyFont="1" applyFill="1" applyBorder="1"/>
    <xf numFmtId="165" fontId="12" fillId="6" borderId="0" xfId="1" applyNumberFormat="1" applyFill="1"/>
    <xf numFmtId="166" fontId="11" fillId="3" borderId="41" xfId="2" applyNumberFormat="1" applyFont="1" applyFill="1" applyBorder="1" applyAlignment="1">
      <alignment horizontal="center"/>
    </xf>
    <xf numFmtId="166" fontId="11" fillId="0" borderId="37" xfId="1" applyNumberFormat="1" applyFont="1" applyBorder="1" applyAlignment="1">
      <alignment horizontal="center"/>
    </xf>
    <xf numFmtId="166" fontId="11" fillId="0" borderId="25" xfId="1" applyNumberFormat="1" applyFont="1" applyBorder="1" applyAlignment="1">
      <alignment horizontal="center"/>
    </xf>
    <xf numFmtId="166" fontId="2" fillId="3" borderId="40" xfId="1" applyNumberFormat="1" applyFont="1" applyFill="1" applyBorder="1" applyAlignment="1">
      <alignment horizontal="center"/>
    </xf>
    <xf numFmtId="166" fontId="11" fillId="0" borderId="36" xfId="1" applyNumberFormat="1" applyFont="1" applyBorder="1" applyAlignment="1">
      <alignment horizontal="center"/>
    </xf>
    <xf numFmtId="0" fontId="16" fillId="3" borderId="137" xfId="0" applyFont="1" applyFill="1" applyBorder="1" applyAlignment="1">
      <alignment horizontal="left"/>
    </xf>
    <xf numFmtId="0" fontId="16" fillId="3" borderId="138" xfId="0" applyFont="1" applyFill="1" applyBorder="1" applyAlignment="1">
      <alignment horizontal="left"/>
    </xf>
    <xf numFmtId="0" fontId="14" fillId="6" borderId="0" xfId="0" applyFont="1" applyFill="1" applyBorder="1" applyAlignment="1"/>
    <xf numFmtId="0" fontId="7" fillId="4" borderId="13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2" fillId="5" borderId="0" xfId="0" applyFont="1" applyFill="1" applyBorder="1" applyAlignment="1"/>
    <xf numFmtId="2" fontId="11" fillId="0" borderId="144" xfId="0" applyNumberFormat="1" applyFont="1" applyBorder="1" applyAlignment="1">
      <alignment horizontal="right"/>
    </xf>
    <xf numFmtId="0" fontId="11" fillId="0" borderId="145" xfId="0" applyFont="1" applyBorder="1" applyAlignment="1">
      <alignment horizontal="left"/>
    </xf>
    <xf numFmtId="0" fontId="11" fillId="0" borderId="146" xfId="0" applyFont="1" applyBorder="1" applyAlignment="1">
      <alignment horizontal="center"/>
    </xf>
    <xf numFmtId="0" fontId="11" fillId="0" borderId="147" xfId="0" applyFont="1" applyBorder="1" applyAlignment="1">
      <alignment horizontal="center"/>
    </xf>
    <xf numFmtId="166" fontId="11" fillId="3" borderId="148" xfId="0" applyNumberFormat="1" applyFont="1" applyFill="1" applyBorder="1" applyAlignment="1">
      <alignment horizontal="center"/>
    </xf>
    <xf numFmtId="166" fontId="11" fillId="0" borderId="149" xfId="0" applyNumberFormat="1" applyFont="1" applyBorder="1" applyAlignment="1">
      <alignment horizontal="center"/>
    </xf>
    <xf numFmtId="166" fontId="11" fillId="0" borderId="150" xfId="0" applyNumberFormat="1" applyFont="1" applyBorder="1" applyAlignment="1">
      <alignment horizontal="center"/>
    </xf>
    <xf numFmtId="166" fontId="15" fillId="0" borderId="145" xfId="0" applyNumberFormat="1" applyFont="1" applyBorder="1" applyAlignment="1">
      <alignment horizontal="center"/>
    </xf>
    <xf numFmtId="166" fontId="11" fillId="3" borderId="151" xfId="0" applyNumberFormat="1" applyFont="1" applyFill="1" applyBorder="1" applyAlignment="1">
      <alignment horizontal="center"/>
    </xf>
    <xf numFmtId="166" fontId="11" fillId="0" borderId="150" xfId="0" quotePrefix="1" applyNumberFormat="1" applyFont="1" applyBorder="1" applyAlignment="1">
      <alignment horizontal="center"/>
    </xf>
    <xf numFmtId="1" fontId="15" fillId="0" borderId="145" xfId="0" applyNumberFormat="1" applyFont="1" applyBorder="1" applyAlignment="1">
      <alignment horizontal="center"/>
    </xf>
    <xf numFmtId="1" fontId="15" fillId="0" borderId="147" xfId="0" applyNumberFormat="1" applyFont="1" applyBorder="1" applyAlignment="1">
      <alignment horizontal="center"/>
    </xf>
    <xf numFmtId="165" fontId="11" fillId="0" borderId="152" xfId="0" applyNumberFormat="1" applyFont="1" applyBorder="1" applyAlignment="1">
      <alignment horizontal="right"/>
    </xf>
    <xf numFmtId="2" fontId="11" fillId="0" borderId="81" xfId="0" applyNumberFormat="1" applyFont="1" applyBorder="1" applyAlignment="1">
      <alignment horizontal="right"/>
    </xf>
    <xf numFmtId="0" fontId="17" fillId="0" borderId="83" xfId="0" applyFont="1" applyBorder="1" applyAlignment="1">
      <alignment horizontal="left"/>
    </xf>
    <xf numFmtId="0" fontId="11" fillId="0" borderId="117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166" fontId="11" fillId="3" borderId="154" xfId="0" applyNumberFormat="1" applyFont="1" applyFill="1" applyBorder="1" applyAlignment="1">
      <alignment horizontal="center"/>
    </xf>
    <xf numFmtId="166" fontId="11" fillId="0" borderId="128" xfId="0" applyNumberFormat="1" applyFont="1" applyBorder="1" applyAlignment="1">
      <alignment horizontal="center"/>
    </xf>
    <xf numFmtId="166" fontId="11" fillId="0" borderId="155" xfId="0" applyNumberFormat="1" applyFont="1" applyBorder="1" applyAlignment="1">
      <alignment horizontal="center"/>
    </xf>
    <xf numFmtId="166" fontId="15" fillId="0" borderId="83" xfId="0" applyNumberFormat="1" applyFont="1" applyBorder="1" applyAlignment="1">
      <alignment horizontal="center"/>
    </xf>
    <xf numFmtId="166" fontId="11" fillId="3" borderId="156" xfId="0" applyNumberFormat="1" applyFont="1" applyFill="1" applyBorder="1" applyAlignment="1">
      <alignment horizontal="center"/>
    </xf>
    <xf numFmtId="1" fontId="15" fillId="0" borderId="83" xfId="0" applyNumberFormat="1" applyFont="1" applyBorder="1" applyAlignment="1">
      <alignment horizontal="center"/>
    </xf>
    <xf numFmtId="1" fontId="15" fillId="0" borderId="85" xfId="0" applyNumberFormat="1" applyFont="1" applyBorder="1" applyAlignment="1">
      <alignment horizontal="center"/>
    </xf>
    <xf numFmtId="165" fontId="11" fillId="0" borderId="84" xfId="0" applyNumberFormat="1" applyFont="1" applyBorder="1" applyAlignment="1">
      <alignment horizontal="right"/>
    </xf>
    <xf numFmtId="0" fontId="11" fillId="0" borderId="83" xfId="0" applyFont="1" applyBorder="1" applyAlignment="1">
      <alignment horizontal="left"/>
    </xf>
    <xf numFmtId="166" fontId="11" fillId="0" borderId="154" xfId="0" applyNumberFormat="1" applyFont="1" applyBorder="1" applyAlignment="1">
      <alignment horizontal="center"/>
    </xf>
    <xf numFmtId="166" fontId="11" fillId="0" borderId="156" xfId="0" applyNumberFormat="1" applyFont="1" applyBorder="1" applyAlignment="1">
      <alignment horizontal="center"/>
    </xf>
    <xf numFmtId="2" fontId="11" fillId="0" borderId="157" xfId="0" applyNumberFormat="1" applyFont="1" applyBorder="1" applyAlignment="1">
      <alignment horizontal="right"/>
    </xf>
    <xf numFmtId="0" fontId="11" fillId="0" borderId="158" xfId="0" applyFont="1" applyBorder="1" applyAlignment="1">
      <alignment horizontal="left"/>
    </xf>
    <xf numFmtId="0" fontId="11" fillId="0" borderId="159" xfId="0" applyFont="1" applyBorder="1" applyAlignment="1">
      <alignment horizontal="center"/>
    </xf>
    <xf numFmtId="0" fontId="11" fillId="0" borderId="160" xfId="0" applyFont="1" applyBorder="1" applyAlignment="1">
      <alignment horizontal="center"/>
    </xf>
    <xf numFmtId="166" fontId="11" fillId="0" borderId="161" xfId="0" applyNumberFormat="1" applyFont="1" applyBorder="1" applyAlignment="1">
      <alignment horizontal="center"/>
    </xf>
    <xf numFmtId="166" fontId="11" fillId="0" borderId="162" xfId="0" quotePrefix="1" applyNumberFormat="1" applyFont="1" applyBorder="1" applyAlignment="1">
      <alignment horizontal="center"/>
    </xf>
    <xf numFmtId="166" fontId="11" fillId="0" borderId="163" xfId="0" quotePrefix="1" applyNumberFormat="1" applyFont="1" applyBorder="1" applyAlignment="1">
      <alignment horizontal="center"/>
    </xf>
    <xf numFmtId="166" fontId="15" fillId="0" borderId="158" xfId="0" applyNumberFormat="1" applyFont="1" applyBorder="1" applyAlignment="1">
      <alignment horizontal="center"/>
    </xf>
    <xf numFmtId="166" fontId="11" fillId="0" borderId="164" xfId="0" applyNumberFormat="1" applyFont="1" applyBorder="1" applyAlignment="1">
      <alignment horizontal="center"/>
    </xf>
    <xf numFmtId="1" fontId="15" fillId="0" borderId="158" xfId="0" applyNumberFormat="1" applyFont="1" applyBorder="1" applyAlignment="1">
      <alignment horizontal="center"/>
    </xf>
    <xf numFmtId="1" fontId="15" fillId="0" borderId="160" xfId="0" applyNumberFormat="1" applyFont="1" applyBorder="1" applyAlignment="1">
      <alignment horizontal="center"/>
    </xf>
    <xf numFmtId="165" fontId="11" fillId="0" borderId="165" xfId="0" applyNumberFormat="1" applyFont="1" applyBorder="1" applyAlignment="1">
      <alignment horizontal="right"/>
    </xf>
    <xf numFmtId="1" fontId="15" fillId="7" borderId="153" xfId="0" applyNumberFormat="1" applyFont="1" applyFill="1" applyBorder="1" applyAlignment="1">
      <alignment horizontal="center"/>
    </xf>
    <xf numFmtId="1" fontId="15" fillId="7" borderId="86" xfId="0" applyNumberFormat="1" applyFont="1" applyFill="1" applyBorder="1" applyAlignment="1">
      <alignment horizontal="center"/>
    </xf>
    <xf numFmtId="1" fontId="15" fillId="7" borderId="166" xfId="0" applyNumberFormat="1" applyFont="1" applyFill="1" applyBorder="1" applyAlignment="1">
      <alignment horizontal="center"/>
    </xf>
    <xf numFmtId="2" fontId="11" fillId="0" borderId="89" xfId="0" applyNumberFormat="1" applyFont="1" applyBorder="1" applyAlignment="1">
      <alignment horizontal="right"/>
    </xf>
    <xf numFmtId="0" fontId="11" fillId="0" borderId="167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166" fontId="11" fillId="0" borderId="168" xfId="0" applyNumberFormat="1" applyFont="1" applyBorder="1" applyAlignment="1">
      <alignment horizontal="center"/>
    </xf>
    <xf numFmtId="166" fontId="11" fillId="0" borderId="129" xfId="0" applyNumberFormat="1" applyFont="1" applyBorder="1" applyAlignment="1">
      <alignment horizontal="center"/>
    </xf>
    <xf numFmtId="166" fontId="11" fillId="0" borderId="169" xfId="0" applyNumberFormat="1" applyFont="1" applyBorder="1" applyAlignment="1">
      <alignment horizontal="center"/>
    </xf>
    <xf numFmtId="166" fontId="15" fillId="0" borderId="90" xfId="0" applyNumberFormat="1" applyFont="1" applyBorder="1" applyAlignment="1">
      <alignment horizontal="center"/>
    </xf>
    <xf numFmtId="166" fontId="11" fillId="0" borderId="170" xfId="0" applyNumberFormat="1" applyFont="1" applyBorder="1" applyAlignment="1">
      <alignment horizontal="center"/>
    </xf>
    <xf numFmtId="1" fontId="15" fillId="0" borderId="90" xfId="0" applyNumberFormat="1" applyFont="1" applyBorder="1" applyAlignment="1">
      <alignment horizontal="center"/>
    </xf>
    <xf numFmtId="1" fontId="15" fillId="0" borderId="92" xfId="0" applyNumberFormat="1" applyFont="1" applyBorder="1" applyAlignment="1">
      <alignment horizontal="center"/>
    </xf>
    <xf numFmtId="165" fontId="11" fillId="0" borderId="91" xfId="0" applyNumberFormat="1" applyFont="1" applyBorder="1" applyAlignment="1">
      <alignment horizontal="right"/>
    </xf>
    <xf numFmtId="0" fontId="11" fillId="0" borderId="90" xfId="0" applyFont="1" applyBorder="1" applyAlignment="1">
      <alignment horizontal="left"/>
    </xf>
    <xf numFmtId="1" fontId="15" fillId="7" borderId="93" xfId="0" applyNumberFormat="1" applyFont="1" applyFill="1" applyBorder="1" applyAlignment="1">
      <alignment horizontal="center"/>
    </xf>
    <xf numFmtId="0" fontId="16" fillId="4" borderId="135" xfId="0" applyFont="1" applyFill="1" applyBorder="1" applyAlignment="1">
      <alignment horizontal="left"/>
    </xf>
    <xf numFmtId="0" fontId="16" fillId="4" borderId="136" xfId="0" applyFont="1" applyFill="1" applyBorder="1" applyAlignment="1">
      <alignment horizontal="left"/>
    </xf>
    <xf numFmtId="0" fontId="16" fillId="4" borderId="142" xfId="0" applyFont="1" applyFill="1" applyBorder="1" applyAlignment="1">
      <alignment horizontal="left"/>
    </xf>
    <xf numFmtId="0" fontId="16" fillId="4" borderId="143" xfId="0" applyFont="1" applyFill="1" applyBorder="1" applyAlignment="1">
      <alignment horizontal="left"/>
    </xf>
    <xf numFmtId="0" fontId="16" fillId="4" borderId="137" xfId="0" applyFont="1" applyFill="1" applyBorder="1" applyAlignment="1">
      <alignment horizontal="left"/>
    </xf>
    <xf numFmtId="0" fontId="16" fillId="4" borderId="138" xfId="0" applyFont="1" applyFill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12" fillId="5" borderId="49" xfId="1" applyFill="1" applyBorder="1" applyAlignment="1">
      <alignment horizontal="center"/>
    </xf>
    <xf numFmtId="0" fontId="12" fillId="5" borderId="0" xfId="1" applyFill="1" applyAlignment="1">
      <alignment horizontal="center"/>
    </xf>
    <xf numFmtId="0" fontId="11" fillId="5" borderId="53" xfId="2" applyFont="1" applyFill="1" applyBorder="1" applyAlignment="1">
      <alignment horizontal="center"/>
    </xf>
    <xf numFmtId="0" fontId="10" fillId="4" borderId="38" xfId="1" applyFont="1" applyFill="1" applyBorder="1" applyAlignment="1">
      <alignment horizontal="center"/>
    </xf>
    <xf numFmtId="0" fontId="10" fillId="4" borderId="39" xfId="1" applyFont="1" applyFill="1" applyBorder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6" fillId="4" borderId="64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1" fillId="4" borderId="45" xfId="1" applyFont="1" applyFill="1" applyBorder="1" applyAlignment="1">
      <alignment horizontal="center"/>
    </xf>
    <xf numFmtId="0" fontId="1" fillId="4" borderId="46" xfId="1" applyFont="1" applyFill="1" applyBorder="1" applyAlignment="1">
      <alignment horizontal="center"/>
    </xf>
    <xf numFmtId="0" fontId="1" fillId="4" borderId="47" xfId="1" applyFont="1" applyFill="1" applyBorder="1" applyAlignment="1">
      <alignment horizontal="center"/>
    </xf>
    <xf numFmtId="0" fontId="1" fillId="4" borderId="48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49" xfId="1" applyFont="1" applyFill="1" applyBorder="1" applyAlignment="1">
      <alignment horizontal="center"/>
    </xf>
    <xf numFmtId="0" fontId="1" fillId="4" borderId="50" xfId="1" applyFont="1" applyFill="1" applyBorder="1" applyAlignment="1">
      <alignment horizontal="center"/>
    </xf>
    <xf numFmtId="0" fontId="1" fillId="4" borderId="51" xfId="1" applyFont="1" applyFill="1" applyBorder="1" applyAlignment="1">
      <alignment horizontal="center"/>
    </xf>
    <xf numFmtId="0" fontId="1" fillId="4" borderId="52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15" fillId="8" borderId="77" xfId="0" applyNumberFormat="1" applyFont="1" applyFill="1" applyBorder="1" applyAlignment="1">
      <alignment horizontal="center" vertical="center"/>
    </xf>
    <xf numFmtId="0" fontId="15" fillId="8" borderId="78" xfId="0" applyNumberFormat="1" applyFont="1" applyFill="1" applyBorder="1" applyAlignment="1">
      <alignment horizontal="center" vertical="center"/>
    </xf>
    <xf numFmtId="0" fontId="15" fillId="8" borderId="79" xfId="0" applyNumberFormat="1" applyFont="1" applyFill="1" applyBorder="1" applyAlignment="1">
      <alignment horizontal="center" vertical="center"/>
    </xf>
    <xf numFmtId="0" fontId="7" fillId="4" borderId="101" xfId="2" applyFont="1" applyFill="1" applyBorder="1" applyAlignment="1">
      <alignment horizontal="left" vertical="center"/>
    </xf>
    <xf numFmtId="0" fontId="7" fillId="4" borderId="102" xfId="2" applyFont="1" applyFill="1" applyBorder="1" applyAlignment="1">
      <alignment horizontal="left" vertical="center"/>
    </xf>
    <xf numFmtId="0" fontId="7" fillId="4" borderId="103" xfId="2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16" fillId="4" borderId="71" xfId="0" applyNumberFormat="1" applyFont="1" applyFill="1" applyBorder="1" applyAlignment="1">
      <alignment horizontal="center" vertical="center"/>
    </xf>
    <xf numFmtId="164" fontId="16" fillId="4" borderId="76" xfId="0" applyNumberFormat="1" applyFont="1" applyFill="1" applyBorder="1" applyAlignment="1">
      <alignment horizontal="center" vertical="center"/>
    </xf>
    <xf numFmtId="0" fontId="15" fillId="4" borderId="72" xfId="0" applyNumberFormat="1" applyFont="1" applyFill="1" applyBorder="1" applyAlignment="1">
      <alignment horizontal="center" vertical="center"/>
    </xf>
    <xf numFmtId="0" fontId="15" fillId="4" borderId="73" xfId="0" applyNumberFormat="1" applyFont="1" applyFill="1" applyBorder="1" applyAlignment="1">
      <alignment horizontal="center" vertical="center"/>
    </xf>
    <xf numFmtId="0" fontId="15" fillId="4" borderId="74" xfId="0" applyNumberFormat="1" applyFont="1" applyFill="1" applyBorder="1" applyAlignment="1">
      <alignment horizontal="center" vertical="center"/>
    </xf>
    <xf numFmtId="0" fontId="15" fillId="8" borderId="140" xfId="0" applyNumberFormat="1" applyFont="1" applyFill="1" applyBorder="1" applyAlignment="1">
      <alignment horizontal="center" vertical="center"/>
    </xf>
    <xf numFmtId="0" fontId="15" fillId="8" borderId="10" xfId="0" applyNumberFormat="1" applyFont="1" applyFill="1" applyBorder="1" applyAlignment="1">
      <alignment horizontal="center" vertical="center"/>
    </xf>
    <xf numFmtId="0" fontId="15" fillId="8" borderId="141" xfId="0" applyNumberFormat="1" applyFont="1" applyFill="1" applyBorder="1" applyAlignment="1">
      <alignment horizontal="center" vertical="center"/>
    </xf>
    <xf numFmtId="1" fontId="15" fillId="8" borderId="140" xfId="0" applyNumberFormat="1" applyFont="1" applyFill="1" applyBorder="1" applyAlignment="1">
      <alignment horizontal="center"/>
    </xf>
    <xf numFmtId="1" fontId="15" fillId="8" borderId="10" xfId="0" applyNumberFormat="1" applyFont="1" applyFill="1" applyBorder="1" applyAlignment="1">
      <alignment horizontal="center"/>
    </xf>
    <xf numFmtId="1" fontId="15" fillId="8" borderId="141" xfId="0" applyNumberFormat="1" applyFont="1" applyFill="1" applyBorder="1" applyAlignment="1">
      <alignment horizontal="center"/>
    </xf>
    <xf numFmtId="0" fontId="16" fillId="4" borderId="135" xfId="0" applyFont="1" applyFill="1" applyBorder="1" applyAlignment="1">
      <alignment horizontal="left"/>
    </xf>
    <xf numFmtId="0" fontId="16" fillId="4" borderId="136" xfId="0" applyFont="1" applyFill="1" applyBorder="1" applyAlignment="1">
      <alignment horizontal="left"/>
    </xf>
    <xf numFmtId="0" fontId="16" fillId="4" borderId="142" xfId="0" applyFont="1" applyFill="1" applyBorder="1" applyAlignment="1">
      <alignment horizontal="left"/>
    </xf>
    <xf numFmtId="0" fontId="16" fillId="4" borderId="143" xfId="0" applyFont="1" applyFill="1" applyBorder="1" applyAlignment="1">
      <alignment horizontal="left"/>
    </xf>
    <xf numFmtId="0" fontId="15" fillId="3" borderId="71" xfId="0" applyFont="1" applyFill="1" applyBorder="1" applyAlignment="1">
      <alignment horizontal="center" vertical="center"/>
    </xf>
    <xf numFmtId="0" fontId="15" fillId="3" borderId="139" xfId="0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/>
    </xf>
    <xf numFmtId="0" fontId="18" fillId="0" borderId="25" xfId="1" applyFont="1" applyFill="1" applyBorder="1" applyAlignment="1">
      <alignment horizontal="center"/>
    </xf>
    <xf numFmtId="166" fontId="11" fillId="3" borderId="14" xfId="2" applyNumberFormat="1" applyFont="1" applyFill="1" applyBorder="1" applyAlignment="1">
      <alignment horizontal="center"/>
    </xf>
    <xf numFmtId="166" fontId="13" fillId="3" borderId="20" xfId="2" applyNumberFormat="1" applyFont="1" applyFill="1" applyBorder="1" applyAlignment="1">
      <alignment horizont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193676</xdr:colOff>
      <xdr:row>4</xdr:row>
      <xdr:rowOff>61675</xdr:rowOff>
    </xdr:from>
    <xdr:to>
      <xdr:col>16</xdr:col>
      <xdr:colOff>555626</xdr:colOff>
      <xdr:row>11</xdr:row>
      <xdr:rowOff>182295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3401" y="1118950"/>
          <a:ext cx="1743075" cy="1568420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495300</xdr:colOff>
      <xdr:row>14</xdr:row>
      <xdr:rowOff>115888</xdr:rowOff>
    </xdr:from>
    <xdr:to>
      <xdr:col>17</xdr:col>
      <xdr:colOff>128586</xdr:colOff>
      <xdr:row>24</xdr:row>
      <xdr:rowOff>72210</xdr:rowOff>
    </xdr:to>
    <xdr:pic>
      <xdr:nvPicPr>
        <xdr:cNvPr id="3" name="Picture 2" descr="holesov-znak.gif (403×400)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3192463"/>
          <a:ext cx="2100261" cy="187084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280986</xdr:colOff>
      <xdr:row>27</xdr:row>
      <xdr:rowOff>188465</xdr:rowOff>
    </xdr:from>
    <xdr:to>
      <xdr:col>17</xdr:col>
      <xdr:colOff>333375</xdr:colOff>
      <xdr:row>31</xdr:row>
      <xdr:rowOff>188913</xdr:rowOff>
    </xdr:to>
    <xdr:pic>
      <xdr:nvPicPr>
        <xdr:cNvPr id="4" name="Picture 3" descr="94cwn1rdmm.304x171.jpg (304×171)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88424" y="3990528"/>
          <a:ext cx="2520951" cy="825948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407348</xdr:colOff>
      <xdr:row>0</xdr:row>
      <xdr:rowOff>245140</xdr:rowOff>
    </xdr:from>
    <xdr:to>
      <xdr:col>16</xdr:col>
      <xdr:colOff>4300</xdr:colOff>
      <xdr:row>6</xdr:row>
      <xdr:rowOff>93393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280" y="245140"/>
          <a:ext cx="1415361" cy="1328958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510887</xdr:colOff>
      <xdr:row>7</xdr:row>
      <xdr:rowOff>164522</xdr:rowOff>
    </xdr:from>
    <xdr:to>
      <xdr:col>15</xdr:col>
      <xdr:colOff>554182</xdr:colOff>
      <xdr:row>13</xdr:row>
      <xdr:rowOff>87989</xdr:rowOff>
    </xdr:to>
    <xdr:pic>
      <xdr:nvPicPr>
        <xdr:cNvPr id="3" name="Picture 2" descr="holesov-znak.gif (403×400)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1819" y="1844386"/>
          <a:ext cx="1255568" cy="1118421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294409</xdr:colOff>
      <xdr:row>24</xdr:row>
      <xdr:rowOff>25978</xdr:rowOff>
    </xdr:from>
    <xdr:to>
      <xdr:col>16</xdr:col>
      <xdr:colOff>112568</xdr:colOff>
      <xdr:row>26</xdr:row>
      <xdr:rowOff>155123</xdr:rowOff>
    </xdr:to>
    <xdr:pic>
      <xdr:nvPicPr>
        <xdr:cNvPr id="4" name="Picture 3" descr="94cwn1rdmm.304x171.jpg (304×171)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35341" y="3108614"/>
          <a:ext cx="1636568" cy="544782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293543</xdr:colOff>
      <xdr:row>5</xdr:row>
      <xdr:rowOff>97611</xdr:rowOff>
    </xdr:from>
    <xdr:to>
      <xdr:col>16</xdr:col>
      <xdr:colOff>512617</xdr:colOff>
      <xdr:row>12</xdr:row>
      <xdr:rowOff>107671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3118" y="1402536"/>
          <a:ext cx="1523999" cy="1476910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409576</xdr:colOff>
      <xdr:row>14</xdr:row>
      <xdr:rowOff>109104</xdr:rowOff>
    </xdr:from>
    <xdr:to>
      <xdr:col>16</xdr:col>
      <xdr:colOff>356164</xdr:colOff>
      <xdr:row>20</xdr:row>
      <xdr:rowOff>94001</xdr:rowOff>
    </xdr:to>
    <xdr:pic>
      <xdr:nvPicPr>
        <xdr:cNvPr id="1026" name="Picture 2" descr="holesov-znak.gif (403×400)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39151" y="3290454"/>
          <a:ext cx="1251513" cy="124219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320385</xdr:colOff>
      <xdr:row>22</xdr:row>
      <xdr:rowOff>71439</xdr:rowOff>
    </xdr:from>
    <xdr:to>
      <xdr:col>17</xdr:col>
      <xdr:colOff>44161</xdr:colOff>
      <xdr:row>25</xdr:row>
      <xdr:rowOff>105224</xdr:rowOff>
    </xdr:to>
    <xdr:pic>
      <xdr:nvPicPr>
        <xdr:cNvPr id="1027" name="Picture 3" descr="94cwn1rdmm.304x171.jpg (304×171)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92044" y="5111030"/>
          <a:ext cx="1923185" cy="657239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1</xdr:row>
      <xdr:rowOff>6594</xdr:rowOff>
    </xdr:from>
    <xdr:to>
      <xdr:col>19</xdr:col>
      <xdr:colOff>128954</xdr:colOff>
      <xdr:row>7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77475" y="273294"/>
          <a:ext cx="1500554" cy="1584082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9525</xdr:colOff>
      <xdr:row>10</xdr:row>
      <xdr:rowOff>61546</xdr:rowOff>
    </xdr:from>
    <xdr:to>
      <xdr:col>19</xdr:col>
      <xdr:colOff>152448</xdr:colOff>
      <xdr:row>16</xdr:row>
      <xdr:rowOff>16119</xdr:rowOff>
    </xdr:to>
    <xdr:pic>
      <xdr:nvPicPr>
        <xdr:cNvPr id="3" name="Picture 2" descr="holesov-znak.gif (403×400)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9400" y="2166571"/>
          <a:ext cx="1362123" cy="11737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400050</xdr:colOff>
      <xdr:row>18</xdr:row>
      <xdr:rowOff>134815</xdr:rowOff>
    </xdr:from>
    <xdr:to>
      <xdr:col>19</xdr:col>
      <xdr:colOff>384054</xdr:colOff>
      <xdr:row>21</xdr:row>
      <xdr:rowOff>87966</xdr:rowOff>
    </xdr:to>
    <xdr:pic>
      <xdr:nvPicPr>
        <xdr:cNvPr id="4" name="Picture 3" descr="94cwn1rdmm.304x171.jpg (304×171)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3849565"/>
          <a:ext cx="1812804" cy="581801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20697</xdr:colOff>
      <xdr:row>4</xdr:row>
      <xdr:rowOff>36636</xdr:rowOff>
    </xdr:from>
    <xdr:to>
      <xdr:col>28</xdr:col>
      <xdr:colOff>228601</xdr:colOff>
      <xdr:row>10</xdr:row>
      <xdr:rowOff>157338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1897" y="1446336"/>
          <a:ext cx="1427104" cy="1416102"/>
        </a:xfrm>
        <a:prstGeom prst="rect">
          <a:avLst/>
        </a:prstGeom>
        <a:noFill/>
        <a:ln w="381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104043</xdr:colOff>
      <xdr:row>12</xdr:row>
      <xdr:rowOff>165611</xdr:rowOff>
    </xdr:from>
    <xdr:to>
      <xdr:col>28</xdr:col>
      <xdr:colOff>219075</xdr:colOff>
      <xdr:row>18</xdr:row>
      <xdr:rowOff>70898</xdr:rowOff>
    </xdr:to>
    <xdr:pic>
      <xdr:nvPicPr>
        <xdr:cNvPr id="5" name="Picture 2" descr="holesov-znak.gif (403×400)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15243" y="3270761"/>
          <a:ext cx="1334232" cy="1114962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461589</xdr:colOff>
      <xdr:row>20</xdr:row>
      <xdr:rowOff>135547</xdr:rowOff>
    </xdr:from>
    <xdr:to>
      <xdr:col>28</xdr:col>
      <xdr:colOff>551076</xdr:colOff>
      <xdr:row>24</xdr:row>
      <xdr:rowOff>57964</xdr:rowOff>
    </xdr:to>
    <xdr:pic>
      <xdr:nvPicPr>
        <xdr:cNvPr id="6" name="Picture 3" descr="94cwn1rdmm.304x171.jpg (304×171)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77464" y="4878997"/>
          <a:ext cx="1918287" cy="722517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workbookViewId="0">
      <selection activeCell="H16" sqref="H16"/>
    </sheetView>
  </sheetViews>
  <sheetFormatPr defaultColWidth="8.7109375" defaultRowHeight="12.75" customHeight="1"/>
  <cols>
    <col min="1" max="1" width="22.140625" style="1" customWidth="1"/>
    <col min="2" max="2" width="11.7109375" style="1" customWidth="1"/>
    <col min="3" max="3" width="6.7109375" style="1" customWidth="1"/>
    <col min="4" max="4" width="8.7109375" style="1"/>
    <col min="5" max="8" width="6.28515625" style="1" customWidth="1"/>
    <col min="9" max="9" width="8.28515625" style="1" customWidth="1"/>
    <col min="10" max="10" width="12" style="1" customWidth="1"/>
    <col min="11" max="16384" width="8.7109375" style="1"/>
  </cols>
  <sheetData>
    <row r="1" spans="1:12" ht="21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2" ht="21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2" ht="21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2" ht="17.25" customHeight="1">
      <c r="A4" s="2"/>
      <c r="B4" s="3"/>
      <c r="C4" s="3"/>
      <c r="D4" s="3"/>
      <c r="E4" s="455" t="s">
        <v>3</v>
      </c>
      <c r="F4" s="455"/>
      <c r="G4" s="455"/>
      <c r="H4" s="455"/>
      <c r="I4" s="455"/>
      <c r="J4" s="4"/>
      <c r="K4" s="4"/>
      <c r="L4" s="5"/>
    </row>
    <row r="5" spans="1:12" ht="16.5" customHeight="1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11" t="s">
        <v>11</v>
      </c>
      <c r="I5" s="12"/>
      <c r="J5" s="7" t="s">
        <v>12</v>
      </c>
      <c r="K5" s="13" t="s">
        <v>13</v>
      </c>
      <c r="L5" s="14" t="s">
        <v>14</v>
      </c>
    </row>
    <row r="6" spans="1:12" ht="16.5" customHeight="1">
      <c r="A6" s="15" t="s">
        <v>15</v>
      </c>
      <c r="B6" s="16" t="s">
        <v>16</v>
      </c>
      <c r="C6" s="17">
        <v>54.4</v>
      </c>
      <c r="D6" s="18">
        <v>1993</v>
      </c>
      <c r="E6" s="19">
        <v>40</v>
      </c>
      <c r="F6" s="20">
        <v>43</v>
      </c>
      <c r="G6" s="20">
        <v>45</v>
      </c>
      <c r="H6" s="21">
        <v>47</v>
      </c>
      <c r="I6" s="22">
        <f>MAX(E6:H6)</f>
        <v>47</v>
      </c>
      <c r="J6" s="23">
        <f>TRUNC(10^(0.89726074*((LOG((C6/148.026)/LOG(10))*(LOG((C6/148.026)/LOG(10)))))),4)</f>
        <v>1.4776</v>
      </c>
      <c r="K6" s="24">
        <f>I6*J6</f>
        <v>69.447199999999995</v>
      </c>
      <c r="L6" s="25">
        <f>RANK(K6,K6:K8,0)</f>
        <v>1</v>
      </c>
    </row>
    <row r="7" spans="1:12" ht="16.5" customHeight="1">
      <c r="A7" s="26" t="s">
        <v>17</v>
      </c>
      <c r="B7" s="27" t="s">
        <v>18</v>
      </c>
      <c r="C7" s="28">
        <v>49.5</v>
      </c>
      <c r="D7" s="29">
        <v>1997</v>
      </c>
      <c r="E7" s="30">
        <v>-33</v>
      </c>
      <c r="F7" s="31">
        <v>33</v>
      </c>
      <c r="G7" s="32">
        <v>-35</v>
      </c>
      <c r="H7" s="33">
        <v>-35</v>
      </c>
      <c r="I7" s="22">
        <f>MAX(E7:G7)</f>
        <v>33</v>
      </c>
      <c r="J7" s="23">
        <f>TRUNC(10^(0.89726074*((LOG((C7/148.026)/LOG(10))*(LOG((C7/148.026)/LOG(10)))))),4)</f>
        <v>1.5961000000000001</v>
      </c>
      <c r="K7" s="24">
        <f>I7*J7</f>
        <v>52.671300000000002</v>
      </c>
      <c r="L7" s="25">
        <f>RANK(K7,K6:K8,0)</f>
        <v>3</v>
      </c>
    </row>
    <row r="8" spans="1:12" ht="16.5" customHeight="1">
      <c r="A8" s="34" t="s">
        <v>19</v>
      </c>
      <c r="B8" s="35" t="s">
        <v>20</v>
      </c>
      <c r="C8" s="36">
        <v>66</v>
      </c>
      <c r="D8" s="37">
        <v>1993</v>
      </c>
      <c r="E8" s="38">
        <v>40</v>
      </c>
      <c r="F8" s="39">
        <v>-45</v>
      </c>
      <c r="G8" s="40">
        <v>45</v>
      </c>
      <c r="H8" s="41">
        <v>47</v>
      </c>
      <c r="I8" s="42">
        <f>MAX(E8:H8)</f>
        <v>47</v>
      </c>
      <c r="J8" s="43">
        <f>TRUNC(10^(0.89726074*((LOG((C8/148.026)/LOG(10))*(LOG((C8/148.026)/LOG(10)))))),4)</f>
        <v>1.2894000000000001</v>
      </c>
      <c r="K8" s="44">
        <f>I8*J8</f>
        <v>60.601800000000004</v>
      </c>
      <c r="L8" s="45">
        <f>RANK(K8,K6:K8,0)</f>
        <v>2</v>
      </c>
    </row>
    <row r="9" spans="1:12" ht="16.5" customHeight="1">
      <c r="A9" s="46"/>
      <c r="B9" s="46"/>
      <c r="C9" s="47"/>
      <c r="D9" s="47"/>
      <c r="E9" s="47"/>
      <c r="F9" s="48"/>
      <c r="G9" s="47"/>
      <c r="H9" s="49"/>
      <c r="I9" s="50"/>
      <c r="J9" s="47"/>
      <c r="K9" s="51"/>
      <c r="L9" s="52"/>
    </row>
    <row r="10" spans="1:12" ht="15.75" customHeight="1">
      <c r="A10" s="53" t="s">
        <v>21</v>
      </c>
      <c r="B10" s="53"/>
      <c r="C10" s="53"/>
      <c r="D10" s="53"/>
      <c r="E10" s="54"/>
      <c r="F10" s="54"/>
      <c r="G10" s="54"/>
      <c r="H10" s="54"/>
      <c r="I10" s="54"/>
      <c r="J10" s="54"/>
      <c r="K10" s="54"/>
      <c r="L10" s="54"/>
    </row>
    <row r="11" spans="1:12" ht="15.75" customHeight="1">
      <c r="A11" s="53" t="s">
        <v>22</v>
      </c>
      <c r="B11" s="53"/>
      <c r="C11" s="53"/>
      <c r="D11" s="53"/>
      <c r="E11" s="54"/>
      <c r="F11" s="54"/>
      <c r="G11" s="54"/>
      <c r="H11" s="54"/>
      <c r="I11" s="54"/>
      <c r="J11" s="54"/>
      <c r="K11" s="54"/>
      <c r="L11" s="54"/>
    </row>
  </sheetData>
  <sheetProtection selectLockedCells="1" selectUnlockedCells="1"/>
  <mergeCells count="4">
    <mergeCell ref="A1:L1"/>
    <mergeCell ref="A2:L2"/>
    <mergeCell ref="A3:L3"/>
    <mergeCell ref="E4:I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opLeftCell="A10" zoomScaleNormal="100" workbookViewId="0">
      <selection activeCell="J24" sqref="J24"/>
    </sheetView>
  </sheetViews>
  <sheetFormatPr defaultColWidth="8.7109375" defaultRowHeight="12.75" customHeight="1"/>
  <cols>
    <col min="1" max="1" width="8.7109375" style="1" customWidth="1"/>
    <col min="2" max="2" width="22.85546875" style="1" customWidth="1"/>
    <col min="3" max="3" width="26.7109375" style="1" customWidth="1"/>
    <col min="4" max="4" width="7.42578125" style="1" customWidth="1"/>
    <col min="5" max="5" width="6.85546875" style="55" customWidth="1"/>
    <col min="6" max="6" width="8.7109375" style="1" customWidth="1"/>
    <col min="7" max="10" width="6" style="1" customWidth="1"/>
    <col min="11" max="11" width="8.140625" style="1" customWidth="1"/>
    <col min="12" max="12" width="9.7109375" style="1" customWidth="1"/>
    <col min="13" max="13" width="7.7109375" style="1" customWidth="1"/>
    <col min="14" max="14" width="7.5703125" style="1" customWidth="1"/>
    <col min="15" max="15" width="12" style="56" customWidth="1"/>
    <col min="16" max="16384" width="8.7109375" style="1"/>
  </cols>
  <sheetData>
    <row r="1" spans="1:29" ht="21" customHeight="1" thickTop="1">
      <c r="A1" s="457"/>
      <c r="B1" s="465" t="s">
        <v>29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7"/>
      <c r="N1" s="104"/>
      <c r="O1" s="105"/>
      <c r="P1" s="106"/>
      <c r="Q1" s="107"/>
      <c r="R1" s="104"/>
      <c r="S1" s="104"/>
      <c r="T1" s="104"/>
      <c r="U1" s="370"/>
      <c r="V1" s="370"/>
      <c r="W1" s="370"/>
      <c r="X1" s="370"/>
      <c r="Y1" s="370"/>
      <c r="Z1" s="370"/>
      <c r="AA1" s="370"/>
      <c r="AB1" s="370"/>
      <c r="AC1" s="370"/>
    </row>
    <row r="2" spans="1:29" ht="21" customHeight="1">
      <c r="A2" s="457"/>
      <c r="B2" s="468" t="s">
        <v>28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0"/>
      <c r="N2" s="104"/>
      <c r="O2" s="110"/>
      <c r="P2" s="110"/>
      <c r="Q2" s="110"/>
      <c r="R2" s="110"/>
      <c r="S2" s="110"/>
      <c r="T2" s="104"/>
      <c r="U2" s="370"/>
      <c r="V2" s="370"/>
      <c r="W2" s="370"/>
      <c r="X2" s="370"/>
      <c r="Y2" s="370"/>
      <c r="Z2" s="370"/>
      <c r="AA2" s="370"/>
      <c r="AB2" s="370"/>
      <c r="AC2" s="370"/>
    </row>
    <row r="3" spans="1:29" ht="20.25" customHeight="1" thickBot="1">
      <c r="A3" s="457"/>
      <c r="B3" s="471" t="s">
        <v>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3"/>
      <c r="N3" s="104"/>
      <c r="O3" s="110"/>
      <c r="P3" s="110"/>
      <c r="Q3" s="110"/>
      <c r="R3" s="110"/>
      <c r="S3" s="110"/>
      <c r="T3" s="104"/>
      <c r="U3" s="370"/>
      <c r="V3" s="370"/>
      <c r="W3" s="370"/>
      <c r="X3" s="370"/>
      <c r="Y3" s="370"/>
      <c r="Z3" s="370"/>
      <c r="AA3" s="370"/>
      <c r="AB3" s="370"/>
      <c r="AC3" s="370"/>
    </row>
    <row r="4" spans="1:29" ht="21" customHeight="1" thickTop="1" thickBo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108"/>
      <c r="O4" s="110"/>
      <c r="P4" s="110"/>
      <c r="Q4" s="110"/>
      <c r="R4" s="110"/>
      <c r="S4" s="110"/>
      <c r="T4" s="104"/>
      <c r="U4" s="370"/>
      <c r="V4" s="370"/>
      <c r="W4" s="370"/>
      <c r="X4" s="370"/>
      <c r="Y4" s="370"/>
      <c r="Z4" s="370"/>
      <c r="AA4" s="370"/>
      <c r="AB4" s="370"/>
      <c r="AC4" s="370"/>
    </row>
    <row r="5" spans="1:29" ht="16.5" customHeight="1" thickTop="1" thickBot="1">
      <c r="A5" s="458"/>
      <c r="B5" s="460"/>
      <c r="C5" s="461"/>
      <c r="D5" s="461"/>
      <c r="E5" s="461"/>
      <c r="F5" s="461"/>
      <c r="G5" s="474" t="s">
        <v>3</v>
      </c>
      <c r="H5" s="474"/>
      <c r="I5" s="474"/>
      <c r="J5" s="474"/>
      <c r="K5" s="474"/>
      <c r="L5" s="103" t="s">
        <v>23</v>
      </c>
      <c r="M5" s="119" t="s">
        <v>14</v>
      </c>
      <c r="N5" s="104"/>
      <c r="O5" s="464"/>
      <c r="P5" s="464"/>
      <c r="Q5" s="464"/>
      <c r="R5" s="464"/>
      <c r="S5" s="110"/>
      <c r="T5" s="104"/>
      <c r="U5" s="370"/>
      <c r="V5" s="370"/>
      <c r="W5" s="370"/>
      <c r="X5" s="370"/>
      <c r="Y5" s="370"/>
      <c r="Z5" s="370"/>
      <c r="AA5" s="370"/>
      <c r="AB5" s="370"/>
      <c r="AC5" s="370"/>
    </row>
    <row r="6" spans="1:29" ht="16.5" customHeight="1">
      <c r="A6" s="458"/>
      <c r="B6" s="184" t="s">
        <v>67</v>
      </c>
      <c r="C6" s="72" t="s">
        <v>97</v>
      </c>
      <c r="D6" s="80">
        <v>84.9</v>
      </c>
      <c r="E6" s="359">
        <v>1994</v>
      </c>
      <c r="F6" s="82">
        <f t="shared" ref="F6:F38" si="0">10^(0.75194503*((LOG((D6/175.508)/LOG(10))*(LOG((D6/175.508)/LOG(10))))))</f>
        <v>1.1879447600365036</v>
      </c>
      <c r="G6" s="503">
        <v>165</v>
      </c>
      <c r="H6" s="144">
        <v>169</v>
      </c>
      <c r="I6" s="189">
        <v>173</v>
      </c>
      <c r="J6" s="190">
        <v>-177</v>
      </c>
      <c r="K6" s="73">
        <f t="shared" ref="K6:K38" si="1">IF(MAX(G6:J6)&lt;0,0,MAX(G6:J6))</f>
        <v>173</v>
      </c>
      <c r="L6" s="88">
        <f t="shared" ref="L6:L38" si="2">K6*F6</f>
        <v>205.51444348631512</v>
      </c>
      <c r="M6" s="159">
        <f>RANK(L6,$L$6:$L$38,0)</f>
        <v>1</v>
      </c>
      <c r="N6" s="104"/>
      <c r="O6" s="464"/>
      <c r="P6" s="464"/>
      <c r="Q6" s="464"/>
      <c r="R6" s="464"/>
      <c r="S6" s="110"/>
      <c r="T6" s="104"/>
      <c r="U6" s="370"/>
      <c r="V6" s="370"/>
      <c r="W6" s="370"/>
      <c r="X6" s="370"/>
      <c r="Y6" s="370"/>
      <c r="Z6" s="370"/>
      <c r="AA6" s="370"/>
      <c r="AB6" s="370"/>
      <c r="AC6" s="370"/>
    </row>
    <row r="7" spans="1:29" ht="16.5" customHeight="1">
      <c r="A7" s="458"/>
      <c r="B7" s="102" t="s">
        <v>66</v>
      </c>
      <c r="C7" s="69" t="s">
        <v>92</v>
      </c>
      <c r="D7" s="78">
        <v>77.400000000000006</v>
      </c>
      <c r="E7" s="360">
        <v>1998</v>
      </c>
      <c r="F7" s="65">
        <f t="shared" si="0"/>
        <v>1.2446891948537164</v>
      </c>
      <c r="G7" s="146">
        <v>150</v>
      </c>
      <c r="H7" s="68">
        <v>155</v>
      </c>
      <c r="I7" s="67">
        <v>-160</v>
      </c>
      <c r="J7" s="147">
        <v>-160</v>
      </c>
      <c r="K7" s="58">
        <f t="shared" si="1"/>
        <v>155</v>
      </c>
      <c r="L7" s="89">
        <f t="shared" si="2"/>
        <v>192.92682520232606</v>
      </c>
      <c r="M7" s="59">
        <f>RANK(L7,$L$6:$L$38,0)</f>
        <v>2</v>
      </c>
      <c r="N7" s="104"/>
      <c r="O7" s="464"/>
      <c r="P7" s="464"/>
      <c r="Q7" s="464"/>
      <c r="R7" s="464"/>
      <c r="S7" s="110"/>
      <c r="T7" s="104"/>
      <c r="U7" s="370"/>
      <c r="V7" s="370"/>
      <c r="W7" s="370"/>
      <c r="X7" s="370"/>
      <c r="Y7" s="370"/>
      <c r="Z7" s="370"/>
      <c r="AA7" s="370"/>
      <c r="AB7" s="370"/>
      <c r="AC7" s="370"/>
    </row>
    <row r="8" spans="1:29" ht="16.5" customHeight="1">
      <c r="A8" s="458"/>
      <c r="B8" s="102" t="s">
        <v>69</v>
      </c>
      <c r="C8" s="70" t="s">
        <v>24</v>
      </c>
      <c r="D8" s="78">
        <v>84.9</v>
      </c>
      <c r="E8" s="360">
        <v>1997</v>
      </c>
      <c r="F8" s="65">
        <f t="shared" si="0"/>
        <v>1.1879447600365036</v>
      </c>
      <c r="G8" s="146">
        <v>147</v>
      </c>
      <c r="H8" s="68">
        <v>155</v>
      </c>
      <c r="I8" s="68">
        <v>160</v>
      </c>
      <c r="J8" s="145">
        <v>-163</v>
      </c>
      <c r="K8" s="58">
        <f t="shared" si="1"/>
        <v>160</v>
      </c>
      <c r="L8" s="89">
        <f t="shared" si="2"/>
        <v>190.07116160584059</v>
      </c>
      <c r="M8" s="59">
        <f t="shared" ref="M8:M32" si="3">RANK(L8,$L$6:$L$38,0)</f>
        <v>3</v>
      </c>
      <c r="N8" s="104"/>
      <c r="O8" s="464"/>
      <c r="P8" s="464"/>
      <c r="Q8" s="464"/>
      <c r="R8" s="464"/>
      <c r="S8" s="110"/>
      <c r="T8" s="104"/>
      <c r="U8" s="370"/>
      <c r="V8" s="370"/>
      <c r="W8" s="370"/>
      <c r="X8" s="370"/>
      <c r="Y8" s="370"/>
      <c r="Z8" s="370"/>
      <c r="AA8" s="370"/>
      <c r="AB8" s="370"/>
      <c r="AC8" s="370"/>
    </row>
    <row r="9" spans="1:29" ht="16.5" customHeight="1">
      <c r="A9" s="458"/>
      <c r="B9" s="101" t="s">
        <v>54</v>
      </c>
      <c r="C9" s="70" t="s">
        <v>78</v>
      </c>
      <c r="D9" s="78">
        <v>91.2</v>
      </c>
      <c r="E9" s="361">
        <v>1993</v>
      </c>
      <c r="F9" s="65">
        <f t="shared" si="0"/>
        <v>1.1502121909218468</v>
      </c>
      <c r="G9" s="148">
        <v>150</v>
      </c>
      <c r="H9" s="91">
        <v>155</v>
      </c>
      <c r="I9" s="92">
        <v>160</v>
      </c>
      <c r="J9" s="145">
        <v>-165</v>
      </c>
      <c r="K9" s="58">
        <f t="shared" si="1"/>
        <v>160</v>
      </c>
      <c r="L9" s="89">
        <f t="shared" si="2"/>
        <v>184.03395054749549</v>
      </c>
      <c r="M9" s="59">
        <f t="shared" si="3"/>
        <v>4</v>
      </c>
      <c r="N9" s="104"/>
      <c r="O9" s="464"/>
      <c r="P9" s="464"/>
      <c r="Q9" s="464"/>
      <c r="R9" s="464"/>
      <c r="S9" s="110"/>
      <c r="T9" s="104"/>
      <c r="U9" s="370"/>
      <c r="V9" s="370"/>
      <c r="W9" s="370"/>
      <c r="X9" s="370"/>
      <c r="Y9" s="370"/>
      <c r="Z9" s="370"/>
      <c r="AA9" s="370"/>
      <c r="AB9" s="370"/>
      <c r="AC9" s="370"/>
    </row>
    <row r="10" spans="1:29" ht="16.5" customHeight="1">
      <c r="A10" s="458"/>
      <c r="B10" s="102" t="s">
        <v>68</v>
      </c>
      <c r="C10" s="69" t="s">
        <v>97</v>
      </c>
      <c r="D10" s="78">
        <v>92.6</v>
      </c>
      <c r="E10" s="360">
        <v>1994</v>
      </c>
      <c r="F10" s="65">
        <f t="shared" si="0"/>
        <v>1.1428311970784268</v>
      </c>
      <c r="G10" s="146">
        <v>155</v>
      </c>
      <c r="H10" s="68">
        <v>160</v>
      </c>
      <c r="I10" s="68">
        <v>-163</v>
      </c>
      <c r="J10" s="147">
        <v>-163</v>
      </c>
      <c r="K10" s="58">
        <f t="shared" si="1"/>
        <v>160</v>
      </c>
      <c r="L10" s="89">
        <f t="shared" si="2"/>
        <v>182.85299153254829</v>
      </c>
      <c r="M10" s="59">
        <f t="shared" si="3"/>
        <v>5</v>
      </c>
      <c r="N10" s="104"/>
      <c r="O10" s="464"/>
      <c r="P10" s="464"/>
      <c r="Q10" s="464"/>
      <c r="R10" s="464"/>
      <c r="S10" s="110"/>
      <c r="T10" s="104"/>
      <c r="U10" s="370"/>
      <c r="V10" s="370"/>
      <c r="W10" s="370"/>
      <c r="X10" s="370"/>
      <c r="Y10" s="370"/>
      <c r="Z10" s="370"/>
      <c r="AA10" s="370"/>
      <c r="AB10" s="370"/>
      <c r="AC10" s="370"/>
    </row>
    <row r="11" spans="1:29" ht="15" customHeight="1">
      <c r="A11" s="458"/>
      <c r="B11" s="101" t="s">
        <v>53</v>
      </c>
      <c r="C11" s="70" t="s">
        <v>78</v>
      </c>
      <c r="D11" s="78">
        <v>88.4</v>
      </c>
      <c r="E11" s="361">
        <v>1988</v>
      </c>
      <c r="F11" s="65">
        <f t="shared" si="0"/>
        <v>1.1660203339740631</v>
      </c>
      <c r="G11" s="148">
        <v>145</v>
      </c>
      <c r="H11" s="91">
        <v>150</v>
      </c>
      <c r="I11" s="93">
        <v>-155</v>
      </c>
      <c r="J11" s="145">
        <v>-155</v>
      </c>
      <c r="K11" s="58">
        <f t="shared" si="1"/>
        <v>150</v>
      </c>
      <c r="L11" s="89">
        <f t="shared" si="2"/>
        <v>174.90305009610947</v>
      </c>
      <c r="M11" s="59">
        <f t="shared" si="3"/>
        <v>6</v>
      </c>
      <c r="N11" s="104"/>
      <c r="O11" s="464"/>
      <c r="P11" s="464"/>
      <c r="Q11" s="464"/>
      <c r="R11" s="464"/>
      <c r="S11" s="107"/>
      <c r="T11" s="104"/>
      <c r="U11" s="370"/>
      <c r="V11" s="370"/>
      <c r="W11" s="370"/>
      <c r="X11" s="370"/>
      <c r="Y11" s="370"/>
      <c r="Z11" s="370"/>
      <c r="AA11" s="370"/>
      <c r="AB11" s="370"/>
      <c r="AC11" s="370"/>
    </row>
    <row r="12" spans="1:29" ht="15" customHeight="1">
      <c r="A12" s="458"/>
      <c r="B12" s="101" t="s">
        <v>61</v>
      </c>
      <c r="C12" s="70" t="s">
        <v>36</v>
      </c>
      <c r="D12" s="78">
        <v>83.5</v>
      </c>
      <c r="E12" s="361">
        <v>1982</v>
      </c>
      <c r="F12" s="65">
        <f t="shared" si="0"/>
        <v>1.1974587359861957</v>
      </c>
      <c r="G12" s="148">
        <v>140</v>
      </c>
      <c r="H12" s="91">
        <v>145</v>
      </c>
      <c r="I12" s="92">
        <v>-150</v>
      </c>
      <c r="J12" s="145">
        <v>-150</v>
      </c>
      <c r="K12" s="58">
        <f t="shared" si="1"/>
        <v>145</v>
      </c>
      <c r="L12" s="89">
        <f t="shared" si="2"/>
        <v>173.63151671799838</v>
      </c>
      <c r="M12" s="59">
        <f t="shared" si="3"/>
        <v>7</v>
      </c>
      <c r="N12" s="104"/>
      <c r="O12" s="464"/>
      <c r="P12" s="464"/>
      <c r="Q12" s="464"/>
      <c r="R12" s="464"/>
      <c r="S12" s="104"/>
      <c r="T12" s="104"/>
      <c r="U12" s="370"/>
      <c r="V12" s="370"/>
      <c r="W12" s="370"/>
      <c r="X12" s="370"/>
      <c r="Y12" s="370"/>
      <c r="Z12" s="370"/>
      <c r="AA12" s="370"/>
      <c r="AB12" s="370"/>
      <c r="AC12" s="370"/>
    </row>
    <row r="13" spans="1:29" ht="15" customHeight="1">
      <c r="A13" s="458"/>
      <c r="B13" s="64" t="s">
        <v>63</v>
      </c>
      <c r="C13" s="70" t="s">
        <v>36</v>
      </c>
      <c r="D13" s="78">
        <v>87.2</v>
      </c>
      <c r="E13" s="362">
        <v>1995</v>
      </c>
      <c r="F13" s="65">
        <f t="shared" si="0"/>
        <v>1.1732522766710998</v>
      </c>
      <c r="G13" s="148">
        <v>130</v>
      </c>
      <c r="H13" s="91">
        <v>135</v>
      </c>
      <c r="I13" s="93" t="s">
        <v>72</v>
      </c>
      <c r="J13" s="145" t="s">
        <v>72</v>
      </c>
      <c r="K13" s="58">
        <f t="shared" si="1"/>
        <v>135</v>
      </c>
      <c r="L13" s="89">
        <f t="shared" si="2"/>
        <v>158.38905735059848</v>
      </c>
      <c r="M13" s="59">
        <f t="shared" si="3"/>
        <v>8</v>
      </c>
      <c r="N13" s="104"/>
      <c r="O13" s="464"/>
      <c r="P13" s="464"/>
      <c r="Q13" s="464"/>
      <c r="R13" s="464"/>
      <c r="S13" s="104"/>
      <c r="T13" s="104"/>
      <c r="U13" s="370"/>
      <c r="V13" s="370"/>
      <c r="W13" s="370"/>
      <c r="X13" s="370"/>
      <c r="Y13" s="370"/>
      <c r="Z13" s="370"/>
      <c r="AA13" s="370"/>
      <c r="AB13" s="370"/>
      <c r="AC13" s="370"/>
    </row>
    <row r="14" spans="1:29" ht="15" customHeight="1">
      <c r="A14" s="458"/>
      <c r="B14" s="101" t="s">
        <v>55</v>
      </c>
      <c r="C14" s="70" t="s">
        <v>78</v>
      </c>
      <c r="D14" s="78">
        <v>96.2</v>
      </c>
      <c r="E14" s="361">
        <v>1995</v>
      </c>
      <c r="F14" s="65">
        <f t="shared" si="0"/>
        <v>1.1253071664651682</v>
      </c>
      <c r="G14" s="148">
        <v>125</v>
      </c>
      <c r="H14" s="91">
        <v>130</v>
      </c>
      <c r="I14" s="91">
        <v>135</v>
      </c>
      <c r="J14" s="145">
        <v>140</v>
      </c>
      <c r="K14" s="58">
        <f t="shared" si="1"/>
        <v>140</v>
      </c>
      <c r="L14" s="89">
        <f t="shared" si="2"/>
        <v>157.54300330512353</v>
      </c>
      <c r="M14" s="59">
        <f t="shared" si="3"/>
        <v>9</v>
      </c>
      <c r="N14" s="104"/>
      <c r="O14" s="464"/>
      <c r="P14" s="464"/>
      <c r="Q14" s="464"/>
      <c r="R14" s="464"/>
      <c r="S14" s="104"/>
      <c r="T14" s="104"/>
      <c r="U14" s="370"/>
      <c r="V14" s="370"/>
      <c r="W14" s="370"/>
      <c r="X14" s="370"/>
      <c r="Y14" s="370"/>
      <c r="Z14" s="370"/>
      <c r="AA14" s="370"/>
      <c r="AB14" s="370"/>
      <c r="AC14" s="370"/>
    </row>
    <row r="15" spans="1:29" ht="15" customHeight="1">
      <c r="A15" s="458"/>
      <c r="B15" s="100" t="s">
        <v>71</v>
      </c>
      <c r="C15" s="69" t="s">
        <v>78</v>
      </c>
      <c r="D15" s="78">
        <v>108.1</v>
      </c>
      <c r="E15" s="363">
        <v>1982</v>
      </c>
      <c r="F15" s="65">
        <f t="shared" si="0"/>
        <v>1.0797165618058009</v>
      </c>
      <c r="G15" s="146">
        <v>133</v>
      </c>
      <c r="H15" s="68">
        <v>138</v>
      </c>
      <c r="I15" s="68">
        <v>142</v>
      </c>
      <c r="J15" s="147">
        <v>-147</v>
      </c>
      <c r="K15" s="58">
        <f t="shared" si="1"/>
        <v>142</v>
      </c>
      <c r="L15" s="89">
        <f t="shared" si="2"/>
        <v>153.31975177642371</v>
      </c>
      <c r="M15" s="59">
        <f t="shared" si="3"/>
        <v>10</v>
      </c>
      <c r="N15" s="104"/>
      <c r="O15" s="464"/>
      <c r="P15" s="464"/>
      <c r="Q15" s="464"/>
      <c r="R15" s="464"/>
      <c r="S15" s="104"/>
      <c r="T15" s="104"/>
      <c r="U15" s="370"/>
      <c r="V15" s="370"/>
      <c r="W15" s="370"/>
      <c r="X15" s="370"/>
      <c r="Y15" s="370"/>
      <c r="Z15" s="370"/>
      <c r="AA15" s="370"/>
      <c r="AB15" s="370"/>
      <c r="AC15" s="370"/>
    </row>
    <row r="16" spans="1:29" ht="15" customHeight="1">
      <c r="A16" s="458"/>
      <c r="B16" s="101" t="s">
        <v>57</v>
      </c>
      <c r="C16" s="70" t="s">
        <v>36</v>
      </c>
      <c r="D16" s="78">
        <v>91.2</v>
      </c>
      <c r="E16" s="361">
        <v>1994</v>
      </c>
      <c r="F16" s="65">
        <f t="shared" si="0"/>
        <v>1.1502121909218468</v>
      </c>
      <c r="G16" s="146">
        <v>-125</v>
      </c>
      <c r="H16" s="504">
        <v>-125</v>
      </c>
      <c r="I16" s="68">
        <v>125</v>
      </c>
      <c r="J16" s="145">
        <v>130</v>
      </c>
      <c r="K16" s="58">
        <f t="shared" si="1"/>
        <v>130</v>
      </c>
      <c r="L16" s="89">
        <f t="shared" si="2"/>
        <v>149.52758481984009</v>
      </c>
      <c r="M16" s="59">
        <f t="shared" si="3"/>
        <v>11</v>
      </c>
      <c r="N16" s="104"/>
      <c r="O16" s="117"/>
      <c r="P16" s="117"/>
      <c r="Q16" s="117"/>
      <c r="R16" s="117"/>
      <c r="S16" s="104"/>
      <c r="T16" s="104"/>
      <c r="U16" s="370"/>
      <c r="V16" s="370"/>
      <c r="W16" s="370"/>
      <c r="X16" s="370"/>
      <c r="Y16" s="370"/>
      <c r="Z16" s="370"/>
      <c r="AA16" s="370"/>
      <c r="AB16" s="370"/>
      <c r="AC16" s="370"/>
    </row>
    <row r="17" spans="1:29" ht="15" customHeight="1">
      <c r="A17" s="458"/>
      <c r="B17" s="101" t="s">
        <v>58</v>
      </c>
      <c r="C17" s="70" t="s">
        <v>24</v>
      </c>
      <c r="D17" s="78">
        <v>85.3</v>
      </c>
      <c r="E17" s="361">
        <v>1994</v>
      </c>
      <c r="F17" s="65">
        <f t="shared" si="0"/>
        <v>1.1853078202800524</v>
      </c>
      <c r="G17" s="96">
        <v>113</v>
      </c>
      <c r="H17" s="92">
        <v>117</v>
      </c>
      <c r="I17" s="97">
        <v>120</v>
      </c>
      <c r="J17" s="87">
        <v>123</v>
      </c>
      <c r="K17" s="58">
        <f t="shared" si="1"/>
        <v>123</v>
      </c>
      <c r="L17" s="89">
        <f t="shared" si="2"/>
        <v>145.79286189444645</v>
      </c>
      <c r="M17" s="59">
        <f t="shared" si="3"/>
        <v>12</v>
      </c>
      <c r="N17" s="104"/>
      <c r="O17" s="117"/>
      <c r="P17" s="117"/>
      <c r="Q17" s="117"/>
      <c r="R17" s="117"/>
      <c r="S17" s="104"/>
      <c r="T17" s="104"/>
      <c r="U17" s="370"/>
      <c r="V17" s="370"/>
      <c r="W17" s="370"/>
      <c r="X17" s="370"/>
      <c r="Y17" s="370"/>
      <c r="Z17" s="370"/>
      <c r="AA17" s="370"/>
      <c r="AB17" s="370"/>
      <c r="AC17" s="370"/>
    </row>
    <row r="18" spans="1:29" ht="15" customHeight="1">
      <c r="A18" s="458"/>
      <c r="B18" s="160" t="s">
        <v>65</v>
      </c>
      <c r="C18" s="70" t="s">
        <v>96</v>
      </c>
      <c r="D18" s="78">
        <v>98.6</v>
      </c>
      <c r="E18" s="360">
        <v>1986</v>
      </c>
      <c r="F18" s="65">
        <f t="shared" si="0"/>
        <v>1.1146912866695267</v>
      </c>
      <c r="G18" s="84">
        <v>122</v>
      </c>
      <c r="H18" s="68">
        <v>125</v>
      </c>
      <c r="I18" s="77">
        <v>127</v>
      </c>
      <c r="J18" s="87">
        <v>130</v>
      </c>
      <c r="K18" s="58">
        <f t="shared" si="1"/>
        <v>130</v>
      </c>
      <c r="L18" s="89">
        <f t="shared" si="2"/>
        <v>144.90986726703846</v>
      </c>
      <c r="M18" s="59">
        <f t="shared" si="3"/>
        <v>13</v>
      </c>
      <c r="N18" s="104"/>
      <c r="O18" s="117"/>
      <c r="P18" s="117"/>
      <c r="Q18" s="117"/>
      <c r="R18" s="117"/>
      <c r="S18" s="104"/>
      <c r="T18" s="104"/>
      <c r="U18" s="370"/>
      <c r="V18" s="370"/>
      <c r="W18" s="370"/>
      <c r="X18" s="370"/>
      <c r="Y18" s="370"/>
      <c r="Z18" s="370"/>
      <c r="AA18" s="370"/>
      <c r="AB18" s="370"/>
      <c r="AC18" s="370"/>
    </row>
    <row r="19" spans="1:29" ht="15" customHeight="1">
      <c r="A19" s="458"/>
      <c r="B19" s="101" t="s">
        <v>50</v>
      </c>
      <c r="C19" s="70" t="s">
        <v>36</v>
      </c>
      <c r="D19" s="78">
        <v>71.5</v>
      </c>
      <c r="E19" s="361">
        <v>1984</v>
      </c>
      <c r="F19" s="65">
        <f t="shared" si="0"/>
        <v>1.3012642169362538</v>
      </c>
      <c r="G19" s="90">
        <v>107</v>
      </c>
      <c r="H19" s="91">
        <v>111</v>
      </c>
      <c r="I19" s="91">
        <v>-115</v>
      </c>
      <c r="J19" s="87">
        <v>-115</v>
      </c>
      <c r="K19" s="58">
        <f t="shared" si="1"/>
        <v>111</v>
      </c>
      <c r="L19" s="89">
        <f t="shared" si="2"/>
        <v>144.44032807992417</v>
      </c>
      <c r="M19" s="59">
        <f t="shared" si="3"/>
        <v>14</v>
      </c>
      <c r="N19" s="104"/>
      <c r="O19" s="456"/>
      <c r="P19" s="456"/>
      <c r="Q19" s="456"/>
      <c r="R19" s="456"/>
      <c r="S19" s="104"/>
      <c r="T19" s="104"/>
      <c r="U19" s="370"/>
      <c r="V19" s="370"/>
      <c r="W19" s="370"/>
      <c r="X19" s="370"/>
      <c r="Y19" s="370"/>
      <c r="Z19" s="370"/>
      <c r="AA19" s="370"/>
      <c r="AB19" s="370"/>
      <c r="AC19" s="370"/>
    </row>
    <row r="20" spans="1:29" ht="15" customHeight="1">
      <c r="A20" s="458"/>
      <c r="B20" s="101" t="s">
        <v>70</v>
      </c>
      <c r="C20" s="70" t="s">
        <v>24</v>
      </c>
      <c r="D20" s="78">
        <v>101.2</v>
      </c>
      <c r="E20" s="361">
        <v>1968</v>
      </c>
      <c r="F20" s="65">
        <f t="shared" si="0"/>
        <v>1.1040626079378568</v>
      </c>
      <c r="G20" s="90">
        <v>114</v>
      </c>
      <c r="H20" s="91">
        <v>117</v>
      </c>
      <c r="I20" s="91">
        <v>127</v>
      </c>
      <c r="J20" s="87">
        <v>130</v>
      </c>
      <c r="K20" s="58">
        <f t="shared" si="1"/>
        <v>130</v>
      </c>
      <c r="L20" s="89">
        <f t="shared" si="2"/>
        <v>143.5281390319214</v>
      </c>
      <c r="M20" s="59">
        <f t="shared" si="3"/>
        <v>15</v>
      </c>
      <c r="N20" s="104"/>
      <c r="O20" s="456"/>
      <c r="P20" s="456"/>
      <c r="Q20" s="456"/>
      <c r="R20" s="456"/>
      <c r="S20" s="104"/>
      <c r="T20" s="104"/>
      <c r="U20" s="370"/>
      <c r="V20" s="370"/>
      <c r="W20" s="370"/>
      <c r="X20" s="370"/>
      <c r="Y20" s="370"/>
      <c r="Z20" s="370"/>
      <c r="AA20" s="370"/>
      <c r="AB20" s="370"/>
      <c r="AC20" s="370"/>
    </row>
    <row r="21" spans="1:29" ht="15" customHeight="1">
      <c r="A21" s="458"/>
      <c r="B21" s="101" t="s">
        <v>60</v>
      </c>
      <c r="C21" s="70" t="s">
        <v>36</v>
      </c>
      <c r="D21" s="78">
        <v>86.1</v>
      </c>
      <c r="E21" s="361">
        <v>1987</v>
      </c>
      <c r="F21" s="65">
        <f t="shared" si="0"/>
        <v>1.1801386716100772</v>
      </c>
      <c r="G21" s="90">
        <v>112</v>
      </c>
      <c r="H21" s="91">
        <v>116</v>
      </c>
      <c r="I21" s="92">
        <v>120</v>
      </c>
      <c r="J21" s="87">
        <v>-123</v>
      </c>
      <c r="K21" s="58">
        <f t="shared" si="1"/>
        <v>120</v>
      </c>
      <c r="L21" s="89">
        <f t="shared" si="2"/>
        <v>141.61664059320927</v>
      </c>
      <c r="M21" s="59">
        <f t="shared" si="3"/>
        <v>16</v>
      </c>
      <c r="N21" s="104"/>
      <c r="O21" s="456"/>
      <c r="P21" s="456"/>
      <c r="Q21" s="456"/>
      <c r="R21" s="456"/>
      <c r="S21" s="104"/>
      <c r="T21" s="104"/>
      <c r="U21" s="370"/>
      <c r="V21" s="370"/>
      <c r="W21" s="370"/>
      <c r="X21" s="370"/>
      <c r="Y21" s="370"/>
      <c r="Z21" s="370"/>
      <c r="AA21" s="370"/>
      <c r="AB21" s="370"/>
      <c r="AC21" s="370"/>
    </row>
    <row r="22" spans="1:29" ht="15.75" customHeight="1">
      <c r="A22" s="458"/>
      <c r="B22" s="100" t="s">
        <v>56</v>
      </c>
      <c r="C22" s="69" t="s">
        <v>95</v>
      </c>
      <c r="D22" s="78">
        <v>89.3</v>
      </c>
      <c r="E22" s="363">
        <v>1993</v>
      </c>
      <c r="F22" s="65">
        <f t="shared" si="0"/>
        <v>1.1607806630652793</v>
      </c>
      <c r="G22" s="84">
        <v>115</v>
      </c>
      <c r="H22" s="68">
        <v>118</v>
      </c>
      <c r="I22" s="68">
        <v>120</v>
      </c>
      <c r="J22" s="86">
        <v>-122</v>
      </c>
      <c r="K22" s="58">
        <f t="shared" si="1"/>
        <v>120</v>
      </c>
      <c r="L22" s="89">
        <f t="shared" si="2"/>
        <v>139.29367956783352</v>
      </c>
      <c r="M22" s="59">
        <f t="shared" si="3"/>
        <v>17</v>
      </c>
      <c r="N22" s="104"/>
      <c r="O22" s="456"/>
      <c r="P22" s="456"/>
      <c r="Q22" s="456"/>
      <c r="R22" s="456"/>
      <c r="S22" s="104"/>
      <c r="T22" s="104"/>
      <c r="U22" s="370"/>
      <c r="V22" s="370"/>
      <c r="W22" s="370"/>
      <c r="X22" s="370"/>
      <c r="Y22" s="370"/>
      <c r="Z22" s="370"/>
      <c r="AA22" s="370"/>
      <c r="AB22" s="370"/>
      <c r="AC22" s="370"/>
    </row>
    <row r="23" spans="1:29" ht="15" customHeight="1">
      <c r="A23" s="458"/>
      <c r="B23" s="100" t="s">
        <v>52</v>
      </c>
      <c r="C23" s="69" t="s">
        <v>24</v>
      </c>
      <c r="D23" s="78">
        <v>77.8</v>
      </c>
      <c r="E23" s="363">
        <v>1990</v>
      </c>
      <c r="F23" s="65">
        <f t="shared" si="0"/>
        <v>1.2412739774794395</v>
      </c>
      <c r="G23" s="84">
        <v>101</v>
      </c>
      <c r="H23" s="91">
        <v>105</v>
      </c>
      <c r="I23" s="92">
        <v>108</v>
      </c>
      <c r="J23" s="87">
        <v>110</v>
      </c>
      <c r="K23" s="58">
        <f t="shared" si="1"/>
        <v>110</v>
      </c>
      <c r="L23" s="89">
        <f t="shared" si="2"/>
        <v>136.54013752273835</v>
      </c>
      <c r="M23" s="59">
        <f t="shared" si="3"/>
        <v>18</v>
      </c>
      <c r="N23" s="104"/>
      <c r="O23" s="456"/>
      <c r="P23" s="456"/>
      <c r="Q23" s="456"/>
      <c r="R23" s="456"/>
      <c r="S23" s="104"/>
      <c r="T23" s="104"/>
      <c r="U23" s="370"/>
      <c r="V23" s="370"/>
      <c r="W23" s="370"/>
      <c r="X23" s="370"/>
      <c r="Y23" s="370"/>
      <c r="Z23" s="370"/>
      <c r="AA23" s="370"/>
      <c r="AB23" s="370"/>
      <c r="AC23" s="370"/>
    </row>
    <row r="24" spans="1:29" ht="15" customHeight="1">
      <c r="A24" s="458"/>
      <c r="B24" s="99" t="s">
        <v>25</v>
      </c>
      <c r="C24" s="70" t="s">
        <v>24</v>
      </c>
      <c r="D24" s="78">
        <v>76.5</v>
      </c>
      <c r="E24" s="361">
        <v>2002</v>
      </c>
      <c r="F24" s="65">
        <f t="shared" si="0"/>
        <v>1.2525539181414624</v>
      </c>
      <c r="G24" s="90">
        <v>99</v>
      </c>
      <c r="H24" s="150">
        <v>104</v>
      </c>
      <c r="I24" s="150">
        <v>107</v>
      </c>
      <c r="J24" s="87" t="s">
        <v>72</v>
      </c>
      <c r="K24" s="58">
        <f t="shared" si="1"/>
        <v>107</v>
      </c>
      <c r="L24" s="89">
        <f t="shared" si="2"/>
        <v>134.02326924113649</v>
      </c>
      <c r="M24" s="59">
        <f t="shared" si="3"/>
        <v>19</v>
      </c>
      <c r="N24" s="104"/>
      <c r="O24" s="456"/>
      <c r="P24" s="456"/>
      <c r="Q24" s="456"/>
      <c r="R24" s="456"/>
      <c r="S24" s="104"/>
      <c r="T24" s="104"/>
      <c r="U24" s="370"/>
      <c r="V24" s="370"/>
      <c r="W24" s="370"/>
      <c r="X24" s="370"/>
      <c r="Y24" s="370"/>
      <c r="Z24" s="370"/>
      <c r="AA24" s="370"/>
      <c r="AB24" s="370"/>
      <c r="AC24" s="370"/>
    </row>
    <row r="25" spans="1:29" ht="15" customHeight="1">
      <c r="A25" s="458"/>
      <c r="B25" s="99" t="s">
        <v>62</v>
      </c>
      <c r="C25" s="70" t="s">
        <v>78</v>
      </c>
      <c r="D25" s="78">
        <v>69.8</v>
      </c>
      <c r="E25" s="361">
        <v>1998</v>
      </c>
      <c r="F25" s="65">
        <f t="shared" si="0"/>
        <v>1.3200091301642007</v>
      </c>
      <c r="G25" s="83">
        <v>97</v>
      </c>
      <c r="H25" s="91">
        <v>-101</v>
      </c>
      <c r="I25" s="91">
        <v>101</v>
      </c>
      <c r="J25" s="87">
        <v>-104</v>
      </c>
      <c r="K25" s="58">
        <f t="shared" si="1"/>
        <v>101</v>
      </c>
      <c r="L25" s="89">
        <f t="shared" si="2"/>
        <v>133.32092214658428</v>
      </c>
      <c r="M25" s="59">
        <f t="shared" si="3"/>
        <v>20</v>
      </c>
      <c r="N25" s="104"/>
      <c r="O25" s="456"/>
      <c r="P25" s="456"/>
      <c r="Q25" s="456"/>
      <c r="R25" s="456"/>
      <c r="S25" s="104"/>
      <c r="T25" s="104"/>
      <c r="U25" s="370"/>
      <c r="V25" s="370"/>
      <c r="W25" s="370"/>
      <c r="X25" s="370"/>
      <c r="Y25" s="370"/>
      <c r="Z25" s="370"/>
      <c r="AA25" s="370"/>
      <c r="AB25" s="370"/>
      <c r="AC25" s="370"/>
    </row>
    <row r="26" spans="1:29" ht="16.5" customHeight="1">
      <c r="A26" s="458"/>
      <c r="B26" s="101" t="s">
        <v>59</v>
      </c>
      <c r="C26" s="70" t="s">
        <v>36</v>
      </c>
      <c r="D26" s="78">
        <v>106.7</v>
      </c>
      <c r="E26" s="361">
        <v>1977</v>
      </c>
      <c r="F26" s="65">
        <f t="shared" si="0"/>
        <v>1.0842409382764637</v>
      </c>
      <c r="G26" s="90">
        <v>115</v>
      </c>
      <c r="H26" s="91">
        <v>118</v>
      </c>
      <c r="I26" s="91">
        <v>121</v>
      </c>
      <c r="J26" s="87">
        <v>-125</v>
      </c>
      <c r="K26" s="58">
        <f t="shared" si="1"/>
        <v>121</v>
      </c>
      <c r="L26" s="89">
        <f t="shared" si="2"/>
        <v>131.19315353145211</v>
      </c>
      <c r="M26" s="59">
        <f t="shared" si="3"/>
        <v>21</v>
      </c>
      <c r="N26" s="104"/>
      <c r="O26" s="456"/>
      <c r="P26" s="456"/>
      <c r="Q26" s="456"/>
      <c r="R26" s="456"/>
      <c r="S26" s="104"/>
      <c r="T26" s="104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6.5" customHeight="1">
      <c r="A27" s="458"/>
      <c r="B27" s="99" t="s">
        <v>76</v>
      </c>
      <c r="C27" s="70" t="s">
        <v>91</v>
      </c>
      <c r="D27" s="149">
        <v>80</v>
      </c>
      <c r="E27" s="361">
        <v>2002</v>
      </c>
      <c r="F27" s="65">
        <f t="shared" si="0"/>
        <v>1.2233284377549736</v>
      </c>
      <c r="G27" s="151">
        <v>105</v>
      </c>
      <c r="H27" s="150">
        <v>-110</v>
      </c>
      <c r="I27" s="150">
        <v>-110</v>
      </c>
      <c r="J27" s="87" t="s">
        <v>72</v>
      </c>
      <c r="K27" s="58">
        <f t="shared" si="1"/>
        <v>105</v>
      </c>
      <c r="L27" s="89">
        <f t="shared" si="2"/>
        <v>128.44948596427221</v>
      </c>
      <c r="M27" s="59">
        <f t="shared" si="3"/>
        <v>22</v>
      </c>
      <c r="N27" s="104"/>
      <c r="O27" s="456"/>
      <c r="P27" s="456"/>
      <c r="Q27" s="456"/>
      <c r="R27" s="456"/>
      <c r="S27" s="104"/>
      <c r="T27" s="104"/>
      <c r="U27" s="370"/>
      <c r="V27" s="370"/>
      <c r="W27" s="370"/>
      <c r="X27" s="370"/>
      <c r="Y27" s="370"/>
      <c r="Z27" s="370"/>
      <c r="AA27" s="370"/>
      <c r="AB27" s="370"/>
      <c r="AC27" s="370"/>
    </row>
    <row r="28" spans="1:29" ht="16.5" customHeight="1">
      <c r="A28" s="458"/>
      <c r="B28" s="64" t="s">
        <v>51</v>
      </c>
      <c r="C28" s="70" t="s">
        <v>36</v>
      </c>
      <c r="D28" s="78">
        <v>84.8</v>
      </c>
      <c r="E28" s="363">
        <v>1992</v>
      </c>
      <c r="F28" s="65">
        <f t="shared" si="0"/>
        <v>1.1886095449316585</v>
      </c>
      <c r="G28" s="84">
        <v>105</v>
      </c>
      <c r="H28" s="91">
        <v>-108</v>
      </c>
      <c r="I28" s="92">
        <v>108</v>
      </c>
      <c r="J28" s="87">
        <v>-112</v>
      </c>
      <c r="K28" s="58">
        <f t="shared" si="1"/>
        <v>108</v>
      </c>
      <c r="L28" s="89">
        <f t="shared" si="2"/>
        <v>128.36983085261912</v>
      </c>
      <c r="M28" s="59">
        <f t="shared" si="3"/>
        <v>23</v>
      </c>
      <c r="N28" s="104"/>
      <c r="O28" s="456"/>
      <c r="P28" s="456"/>
      <c r="Q28" s="456"/>
      <c r="R28" s="456"/>
      <c r="S28" s="104"/>
      <c r="T28" s="104"/>
      <c r="U28" s="370"/>
      <c r="V28" s="370"/>
      <c r="W28" s="370"/>
      <c r="X28" s="370"/>
      <c r="Y28" s="370"/>
      <c r="Z28" s="370"/>
      <c r="AA28" s="370"/>
      <c r="AB28" s="370"/>
      <c r="AC28" s="370"/>
    </row>
    <row r="29" spans="1:29" ht="16.5" customHeight="1">
      <c r="A29" s="458"/>
      <c r="B29" s="102" t="s">
        <v>64</v>
      </c>
      <c r="C29" s="69" t="s">
        <v>96</v>
      </c>
      <c r="D29" s="78">
        <v>107.1</v>
      </c>
      <c r="E29" s="360">
        <v>1958</v>
      </c>
      <c r="F29" s="65">
        <f t="shared" si="0"/>
        <v>1.0829279951490043</v>
      </c>
      <c r="G29" s="84">
        <v>110</v>
      </c>
      <c r="H29" s="68">
        <v>115</v>
      </c>
      <c r="I29" s="77">
        <v>-117</v>
      </c>
      <c r="J29" s="86">
        <v>-117</v>
      </c>
      <c r="K29" s="58">
        <f t="shared" si="1"/>
        <v>115</v>
      </c>
      <c r="L29" s="89">
        <f t="shared" si="2"/>
        <v>124.53671944213549</v>
      </c>
      <c r="M29" s="59">
        <f t="shared" si="3"/>
        <v>24</v>
      </c>
      <c r="N29" s="104"/>
      <c r="O29" s="456"/>
      <c r="P29" s="456"/>
      <c r="Q29" s="456"/>
      <c r="R29" s="456"/>
      <c r="S29" s="104"/>
      <c r="T29" s="104"/>
      <c r="U29" s="370"/>
      <c r="V29" s="370"/>
      <c r="W29" s="370"/>
      <c r="X29" s="370"/>
      <c r="Y29" s="370"/>
      <c r="Z29" s="370"/>
      <c r="AA29" s="370"/>
      <c r="AB29" s="370"/>
      <c r="AC29" s="370"/>
    </row>
    <row r="30" spans="1:29" ht="16.5" customHeight="1">
      <c r="A30" s="458"/>
      <c r="B30" s="100" t="s">
        <v>45</v>
      </c>
      <c r="C30" s="69" t="s">
        <v>34</v>
      </c>
      <c r="D30" s="78">
        <v>83.4</v>
      </c>
      <c r="E30" s="363">
        <v>1999</v>
      </c>
      <c r="F30" s="65">
        <f t="shared" si="0"/>
        <v>1.1981556918647693</v>
      </c>
      <c r="G30" s="84">
        <v>89</v>
      </c>
      <c r="H30" s="91">
        <v>94</v>
      </c>
      <c r="I30" s="92">
        <v>98</v>
      </c>
      <c r="J30" s="87">
        <v>-101</v>
      </c>
      <c r="K30" s="58">
        <f t="shared" si="1"/>
        <v>98</v>
      </c>
      <c r="L30" s="89">
        <f t="shared" si="2"/>
        <v>117.4192578027474</v>
      </c>
      <c r="M30" s="59">
        <f t="shared" si="3"/>
        <v>25</v>
      </c>
      <c r="N30" s="104"/>
      <c r="O30" s="111"/>
      <c r="P30" s="112"/>
      <c r="Q30" s="113"/>
      <c r="R30" s="104"/>
      <c r="S30" s="104"/>
      <c r="T30" s="104"/>
      <c r="U30" s="370"/>
      <c r="V30" s="370"/>
      <c r="W30" s="370"/>
      <c r="X30" s="370"/>
      <c r="Y30" s="370"/>
      <c r="Z30" s="370"/>
      <c r="AA30" s="370"/>
      <c r="AB30" s="370"/>
      <c r="AC30" s="370"/>
    </row>
    <row r="31" spans="1:29" ht="16.5" customHeight="1">
      <c r="A31" s="458"/>
      <c r="B31" s="160" t="s">
        <v>43</v>
      </c>
      <c r="C31" s="70" t="s">
        <v>44</v>
      </c>
      <c r="D31" s="78">
        <v>82.7</v>
      </c>
      <c r="E31" s="364">
        <v>2000</v>
      </c>
      <c r="F31" s="65">
        <f t="shared" si="0"/>
        <v>1.203101263708146</v>
      </c>
      <c r="G31" s="83">
        <v>85</v>
      </c>
      <c r="H31" s="68">
        <v>90</v>
      </c>
      <c r="I31" s="68">
        <v>-95</v>
      </c>
      <c r="J31" s="86">
        <v>-97</v>
      </c>
      <c r="K31" s="58">
        <f t="shared" si="1"/>
        <v>90</v>
      </c>
      <c r="L31" s="89">
        <f t="shared" si="2"/>
        <v>108.27911373373314</v>
      </c>
      <c r="M31" s="59">
        <f t="shared" si="3"/>
        <v>26</v>
      </c>
      <c r="N31" s="104"/>
      <c r="O31" s="111"/>
      <c r="P31" s="112"/>
      <c r="Q31" s="113"/>
      <c r="R31" s="104"/>
      <c r="S31" s="104"/>
      <c r="T31" s="104"/>
      <c r="U31" s="370"/>
      <c r="V31" s="370"/>
      <c r="W31" s="370"/>
      <c r="X31" s="370"/>
      <c r="Y31" s="370"/>
      <c r="Z31" s="370"/>
      <c r="AA31" s="370"/>
      <c r="AB31" s="370"/>
      <c r="AC31" s="370"/>
    </row>
    <row r="32" spans="1:29" ht="16.5" customHeight="1">
      <c r="A32" s="458"/>
      <c r="B32" s="100" t="s">
        <v>49</v>
      </c>
      <c r="C32" s="69" t="s">
        <v>36</v>
      </c>
      <c r="D32" s="78">
        <v>76.3</v>
      </c>
      <c r="E32" s="363">
        <v>1996</v>
      </c>
      <c r="F32" s="65">
        <f t="shared" si="0"/>
        <v>1.2543363408053021</v>
      </c>
      <c r="G32" s="84">
        <v>70</v>
      </c>
      <c r="H32" s="92">
        <v>80</v>
      </c>
      <c r="I32" s="97">
        <v>85</v>
      </c>
      <c r="J32" s="87">
        <v>-90</v>
      </c>
      <c r="K32" s="58">
        <f t="shared" si="1"/>
        <v>85</v>
      </c>
      <c r="L32" s="89">
        <f t="shared" si="2"/>
        <v>106.61858896845068</v>
      </c>
      <c r="M32" s="59">
        <f t="shared" si="3"/>
        <v>27</v>
      </c>
      <c r="N32" s="104"/>
      <c r="O32" s="111"/>
      <c r="P32" s="112"/>
      <c r="Q32" s="113"/>
      <c r="R32" s="104"/>
      <c r="S32" s="104"/>
      <c r="T32" s="104"/>
      <c r="U32" s="370"/>
      <c r="V32" s="370"/>
      <c r="W32" s="370"/>
      <c r="X32" s="370"/>
      <c r="Y32" s="370"/>
      <c r="Z32" s="370"/>
      <c r="AA32" s="370"/>
      <c r="AB32" s="370"/>
      <c r="AC32" s="370"/>
    </row>
    <row r="33" spans="1:29" ht="16.5" customHeight="1">
      <c r="A33" s="458"/>
      <c r="B33" s="99" t="s">
        <v>87</v>
      </c>
      <c r="C33" s="70" t="s">
        <v>94</v>
      </c>
      <c r="D33" s="78">
        <v>83.9</v>
      </c>
      <c r="E33" s="362">
        <v>2002</v>
      </c>
      <c r="F33" s="65">
        <f t="shared" si="0"/>
        <v>1.1946944090204599</v>
      </c>
      <c r="G33" s="90">
        <v>75</v>
      </c>
      <c r="H33" s="91">
        <v>80</v>
      </c>
      <c r="I33" s="93">
        <v>85</v>
      </c>
      <c r="J33" s="87" t="s">
        <v>72</v>
      </c>
      <c r="K33" s="58">
        <f t="shared" si="1"/>
        <v>85</v>
      </c>
      <c r="L33" s="89">
        <f t="shared" si="2"/>
        <v>101.54902476673909</v>
      </c>
      <c r="M33" s="59">
        <f t="shared" ref="M33:M38" si="4">RANK(L33,$L$6:$L$38,0)</f>
        <v>28</v>
      </c>
      <c r="N33" s="104"/>
      <c r="O33" s="111"/>
      <c r="P33" s="112"/>
      <c r="Q33" s="113"/>
      <c r="R33" s="104"/>
      <c r="S33" s="104"/>
      <c r="T33" s="104"/>
      <c r="U33" s="370"/>
      <c r="V33" s="370"/>
      <c r="W33" s="370"/>
      <c r="X33" s="370"/>
      <c r="Y33" s="370"/>
      <c r="Z33" s="370"/>
      <c r="AA33" s="370"/>
      <c r="AB33" s="370"/>
      <c r="AC33" s="370"/>
    </row>
    <row r="34" spans="1:29" ht="16.5" customHeight="1">
      <c r="A34" s="137"/>
      <c r="B34" s="64" t="s">
        <v>47</v>
      </c>
      <c r="C34" s="70" t="s">
        <v>24</v>
      </c>
      <c r="D34" s="78">
        <v>112.8</v>
      </c>
      <c r="E34" s="363">
        <v>1973</v>
      </c>
      <c r="F34" s="65">
        <f t="shared" si="0"/>
        <v>1.0658993173521703</v>
      </c>
      <c r="G34" s="84">
        <v>90</v>
      </c>
      <c r="H34" s="68">
        <v>94</v>
      </c>
      <c r="I34" s="68">
        <v>-97</v>
      </c>
      <c r="J34" s="86">
        <v>-97</v>
      </c>
      <c r="K34" s="58">
        <f t="shared" si="1"/>
        <v>94</v>
      </c>
      <c r="L34" s="89">
        <f t="shared" si="2"/>
        <v>100.19453583110401</v>
      </c>
      <c r="M34" s="59">
        <f t="shared" si="4"/>
        <v>29</v>
      </c>
      <c r="N34" s="104"/>
      <c r="O34" s="136"/>
      <c r="P34" s="112"/>
      <c r="Q34" s="113"/>
      <c r="R34" s="104"/>
      <c r="S34" s="104"/>
      <c r="T34" s="104"/>
      <c r="U34" s="370"/>
      <c r="V34" s="370"/>
      <c r="W34" s="370"/>
      <c r="X34" s="370"/>
      <c r="Y34" s="370"/>
      <c r="Z34" s="370"/>
      <c r="AA34" s="370"/>
      <c r="AB34" s="370"/>
      <c r="AC34" s="370"/>
    </row>
    <row r="35" spans="1:29" ht="16.5" customHeight="1">
      <c r="A35" s="137"/>
      <c r="B35" s="101" t="s">
        <v>84</v>
      </c>
      <c r="C35" s="70" t="s">
        <v>92</v>
      </c>
      <c r="D35" s="78">
        <v>66.7</v>
      </c>
      <c r="E35" s="361">
        <v>2002</v>
      </c>
      <c r="F35" s="65">
        <f t="shared" si="0"/>
        <v>1.3575354748947521</v>
      </c>
      <c r="G35" s="90">
        <v>55</v>
      </c>
      <c r="H35" s="91">
        <v>65</v>
      </c>
      <c r="I35" s="91">
        <v>70</v>
      </c>
      <c r="J35" s="87" t="s">
        <v>72</v>
      </c>
      <c r="K35" s="58">
        <f t="shared" si="1"/>
        <v>70</v>
      </c>
      <c r="L35" s="89">
        <f t="shared" si="2"/>
        <v>95.027483242632655</v>
      </c>
      <c r="M35" s="59">
        <f t="shared" si="4"/>
        <v>30</v>
      </c>
      <c r="N35" s="104"/>
      <c r="O35" s="136"/>
      <c r="P35" s="112"/>
      <c r="Q35" s="113"/>
      <c r="R35" s="104"/>
      <c r="S35" s="104"/>
      <c r="T35" s="104"/>
      <c r="U35" s="370"/>
      <c r="V35" s="370"/>
      <c r="W35" s="370"/>
      <c r="X35" s="370"/>
      <c r="Y35" s="370"/>
      <c r="Z35" s="370"/>
      <c r="AA35" s="370"/>
      <c r="AB35" s="370"/>
      <c r="AC35" s="370"/>
    </row>
    <row r="36" spans="1:29" ht="16.5" customHeight="1">
      <c r="A36" s="137"/>
      <c r="B36" s="64" t="s">
        <v>46</v>
      </c>
      <c r="C36" s="70" t="s">
        <v>34</v>
      </c>
      <c r="D36" s="78">
        <v>78.400000000000006</v>
      </c>
      <c r="E36" s="363">
        <v>2000</v>
      </c>
      <c r="F36" s="65">
        <f t="shared" si="0"/>
        <v>1.2362411313282118</v>
      </c>
      <c r="G36" s="84">
        <v>65</v>
      </c>
      <c r="H36" s="91">
        <v>70</v>
      </c>
      <c r="I36" s="175">
        <v>73</v>
      </c>
      <c r="J36" s="87">
        <v>75</v>
      </c>
      <c r="K36" s="58">
        <f t="shared" si="1"/>
        <v>75</v>
      </c>
      <c r="L36" s="89">
        <f t="shared" si="2"/>
        <v>92.718084849615877</v>
      </c>
      <c r="M36" s="59">
        <f t="shared" si="4"/>
        <v>31</v>
      </c>
      <c r="N36" s="104"/>
      <c r="O36" s="136"/>
      <c r="P36" s="112"/>
      <c r="Q36" s="113"/>
      <c r="R36" s="104"/>
      <c r="S36" s="104"/>
      <c r="T36" s="104"/>
      <c r="U36" s="370"/>
      <c r="V36" s="370"/>
      <c r="W36" s="370"/>
      <c r="X36" s="370"/>
      <c r="Y36" s="370"/>
      <c r="Z36" s="370"/>
      <c r="AA36" s="370"/>
      <c r="AB36" s="370"/>
      <c r="AC36" s="370"/>
    </row>
    <row r="37" spans="1:29" ht="16.5" customHeight="1">
      <c r="A37" s="137"/>
      <c r="B37" s="101" t="s">
        <v>48</v>
      </c>
      <c r="C37" s="70" t="s">
        <v>36</v>
      </c>
      <c r="D37" s="78">
        <v>64.7</v>
      </c>
      <c r="E37" s="361">
        <v>2000</v>
      </c>
      <c r="F37" s="65">
        <f t="shared" si="0"/>
        <v>1.3843223047160491</v>
      </c>
      <c r="G37" s="90">
        <v>60</v>
      </c>
      <c r="H37" s="68">
        <v>63</v>
      </c>
      <c r="I37" s="173">
        <v>65</v>
      </c>
      <c r="J37" s="87">
        <v>-70</v>
      </c>
      <c r="K37" s="58">
        <f t="shared" si="1"/>
        <v>65</v>
      </c>
      <c r="L37" s="89">
        <f t="shared" si="2"/>
        <v>89.980949806543194</v>
      </c>
      <c r="M37" s="59">
        <f t="shared" si="4"/>
        <v>32</v>
      </c>
      <c r="N37" s="104"/>
      <c r="O37" s="136"/>
      <c r="P37" s="112"/>
      <c r="Q37" s="113"/>
      <c r="R37" s="104"/>
      <c r="S37" s="104"/>
      <c r="T37" s="104"/>
      <c r="U37" s="370"/>
      <c r="V37" s="370"/>
      <c r="W37" s="370"/>
      <c r="X37" s="370"/>
      <c r="Y37" s="370"/>
      <c r="Z37" s="370"/>
      <c r="AA37" s="370"/>
      <c r="AB37" s="370"/>
      <c r="AC37" s="370"/>
    </row>
    <row r="38" spans="1:29" ht="16.5" customHeight="1" thickBot="1">
      <c r="A38" s="137"/>
      <c r="B38" s="358" t="s">
        <v>83</v>
      </c>
      <c r="C38" s="122" t="s">
        <v>92</v>
      </c>
      <c r="D38" s="120">
        <v>58.8</v>
      </c>
      <c r="E38" s="365">
        <v>2002</v>
      </c>
      <c r="F38" s="66">
        <f t="shared" si="0"/>
        <v>1.4777472587238936</v>
      </c>
      <c r="G38" s="182">
        <v>55</v>
      </c>
      <c r="H38" s="181">
        <v>60</v>
      </c>
      <c r="I38" s="183">
        <v>-65</v>
      </c>
      <c r="J38" s="126" t="s">
        <v>72</v>
      </c>
      <c r="K38" s="62">
        <f t="shared" si="1"/>
        <v>60</v>
      </c>
      <c r="L38" s="127">
        <f t="shared" si="2"/>
        <v>88.664835523433609</v>
      </c>
      <c r="M38" s="63">
        <f t="shared" si="4"/>
        <v>33</v>
      </c>
      <c r="N38" s="104"/>
      <c r="O38" s="136"/>
      <c r="P38" s="112"/>
      <c r="Q38" s="113"/>
      <c r="R38" s="104"/>
      <c r="S38" s="104"/>
      <c r="T38" s="104"/>
      <c r="U38" s="370"/>
      <c r="V38" s="370"/>
      <c r="W38" s="370"/>
      <c r="X38" s="370"/>
      <c r="Y38" s="370"/>
      <c r="Z38" s="370"/>
      <c r="AA38" s="370"/>
      <c r="AB38" s="370"/>
      <c r="AC38" s="370"/>
    </row>
    <row r="39" spans="1:29" ht="16.5" customHeight="1" thickTop="1" thickBot="1">
      <c r="A39" s="104"/>
      <c r="B39" s="114"/>
      <c r="C39" s="114"/>
      <c r="D39" s="114"/>
      <c r="E39" s="114"/>
      <c r="F39" s="115"/>
      <c r="G39" s="114"/>
      <c r="H39" s="114"/>
      <c r="I39" s="114"/>
      <c r="J39" s="114"/>
      <c r="K39" s="114"/>
      <c r="L39" s="114"/>
      <c r="M39" s="114"/>
      <c r="N39" s="104"/>
      <c r="O39" s="104"/>
      <c r="P39" s="116"/>
      <c r="Q39" s="104"/>
      <c r="R39" s="104"/>
      <c r="S39" s="104"/>
      <c r="T39" s="104"/>
      <c r="U39" s="370"/>
      <c r="V39" s="370"/>
      <c r="W39" s="370"/>
      <c r="X39" s="370"/>
      <c r="Y39" s="370"/>
      <c r="Z39" s="370"/>
      <c r="AA39" s="370"/>
      <c r="AB39" s="370"/>
      <c r="AC39" s="370"/>
    </row>
    <row r="40" spans="1:29" s="366" customFormat="1" ht="16.5" customHeight="1">
      <c r="A40" s="370"/>
      <c r="B40" s="367" t="s">
        <v>119</v>
      </c>
      <c r="C40" s="373"/>
      <c r="D40" s="373"/>
      <c r="E40" s="373"/>
      <c r="F40" s="374"/>
      <c r="G40" s="373"/>
      <c r="H40" s="373"/>
      <c r="I40" s="373"/>
      <c r="J40" s="373"/>
      <c r="K40" s="373"/>
      <c r="L40" s="373"/>
      <c r="M40" s="375"/>
      <c r="N40" s="370"/>
      <c r="O40" s="370"/>
      <c r="P40" s="379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</row>
    <row r="41" spans="1:29" s="366" customFormat="1" ht="16.5" customHeight="1" thickBot="1">
      <c r="A41" s="370"/>
      <c r="B41" s="244" t="s">
        <v>120</v>
      </c>
      <c r="C41" s="376"/>
      <c r="D41" s="376"/>
      <c r="E41" s="376"/>
      <c r="F41" s="377"/>
      <c r="G41" s="376"/>
      <c r="H41" s="376"/>
      <c r="I41" s="376"/>
      <c r="J41" s="376"/>
      <c r="K41" s="376"/>
      <c r="L41" s="376"/>
      <c r="M41" s="378"/>
      <c r="N41" s="370"/>
      <c r="O41" s="370"/>
      <c r="P41" s="379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</row>
    <row r="42" spans="1:29" ht="16.5" customHeight="1">
      <c r="A42" s="104"/>
      <c r="B42" s="114"/>
      <c r="C42" s="456"/>
      <c r="D42" s="456"/>
      <c r="E42" s="456"/>
      <c r="F42" s="456"/>
      <c r="G42" s="456"/>
      <c r="H42" s="456"/>
      <c r="I42" s="456"/>
      <c r="J42" s="456"/>
      <c r="K42" s="114"/>
      <c r="L42" s="114"/>
      <c r="M42" s="114"/>
      <c r="N42" s="104"/>
      <c r="O42" s="104"/>
      <c r="P42" s="116"/>
      <c r="Q42" s="104"/>
      <c r="R42" s="104"/>
      <c r="S42" s="104"/>
      <c r="T42" s="104"/>
      <c r="U42" s="370"/>
      <c r="V42" s="370"/>
      <c r="W42" s="370"/>
      <c r="X42" s="370"/>
      <c r="Y42" s="370"/>
      <c r="Z42" s="370"/>
      <c r="AA42" s="370"/>
      <c r="AB42" s="370"/>
      <c r="AC42" s="370"/>
    </row>
    <row r="43" spans="1:29" ht="16.5" customHeight="1">
      <c r="A43" s="104"/>
      <c r="B43" s="114"/>
      <c r="C43" s="456"/>
      <c r="D43" s="456"/>
      <c r="E43" s="456"/>
      <c r="F43" s="456"/>
      <c r="G43" s="456"/>
      <c r="H43" s="456"/>
      <c r="I43" s="456"/>
      <c r="J43" s="456"/>
      <c r="K43" s="114"/>
      <c r="L43" s="114"/>
      <c r="M43" s="114"/>
      <c r="N43" s="104"/>
      <c r="O43" s="104"/>
      <c r="P43" s="116"/>
      <c r="Q43" s="104"/>
      <c r="R43" s="104"/>
      <c r="S43" s="104"/>
      <c r="T43" s="104"/>
      <c r="U43" s="370"/>
      <c r="V43" s="370"/>
      <c r="W43" s="370"/>
      <c r="X43" s="370"/>
      <c r="Y43" s="370"/>
      <c r="Z43" s="370"/>
      <c r="AA43" s="370"/>
      <c r="AB43" s="370"/>
      <c r="AC43" s="370"/>
    </row>
    <row r="44" spans="1:29" ht="16.5" customHeight="1">
      <c r="A44" s="104"/>
      <c r="B44" s="114"/>
      <c r="C44" s="456"/>
      <c r="D44" s="456"/>
      <c r="E44" s="456"/>
      <c r="F44" s="456"/>
      <c r="G44" s="456"/>
      <c r="H44" s="456"/>
      <c r="I44" s="456"/>
      <c r="J44" s="456"/>
      <c r="K44" s="114"/>
      <c r="L44" s="114"/>
      <c r="M44" s="114"/>
      <c r="N44" s="104"/>
      <c r="O44" s="104"/>
      <c r="P44" s="116"/>
      <c r="Q44" s="104"/>
      <c r="R44" s="104"/>
      <c r="S44" s="104"/>
      <c r="T44" s="104"/>
      <c r="U44" s="370"/>
      <c r="V44" s="370"/>
      <c r="W44" s="370"/>
      <c r="X44" s="370"/>
      <c r="Y44" s="370"/>
      <c r="Z44" s="370"/>
      <c r="AA44" s="370"/>
      <c r="AB44" s="370"/>
      <c r="AC44" s="370"/>
    </row>
    <row r="45" spans="1:29" ht="12.75" customHeight="1">
      <c r="A45" s="104"/>
      <c r="B45" s="114"/>
      <c r="C45" s="456"/>
      <c r="D45" s="456"/>
      <c r="E45" s="456"/>
      <c r="F45" s="456"/>
      <c r="G45" s="456"/>
      <c r="H45" s="456"/>
      <c r="I45" s="456"/>
      <c r="J45" s="456"/>
      <c r="K45" s="114"/>
      <c r="L45" s="114"/>
      <c r="M45" s="114"/>
      <c r="N45" s="104"/>
      <c r="O45" s="104"/>
      <c r="P45" s="116"/>
      <c r="Q45" s="104"/>
      <c r="R45" s="104"/>
      <c r="S45" s="104"/>
      <c r="T45" s="104"/>
      <c r="U45" s="370"/>
      <c r="V45" s="370"/>
      <c r="W45" s="370"/>
      <c r="X45" s="370"/>
      <c r="Y45" s="370"/>
      <c r="Z45" s="370"/>
      <c r="AA45" s="370"/>
      <c r="AB45" s="370"/>
      <c r="AC45" s="370"/>
    </row>
    <row r="46" spans="1:29" ht="12.75" customHeight="1">
      <c r="A46" s="104"/>
      <c r="B46" s="114"/>
      <c r="C46" s="456"/>
      <c r="D46" s="456"/>
      <c r="E46" s="456"/>
      <c r="F46" s="456"/>
      <c r="G46" s="456"/>
      <c r="H46" s="456"/>
      <c r="I46" s="456"/>
      <c r="J46" s="456"/>
      <c r="K46" s="114"/>
      <c r="L46" s="114"/>
      <c r="M46" s="114"/>
      <c r="N46" s="104"/>
      <c r="O46" s="104"/>
      <c r="P46" s="104"/>
      <c r="Q46" s="104"/>
      <c r="R46" s="104"/>
      <c r="S46" s="104"/>
      <c r="T46" s="104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104"/>
      <c r="B47" s="114"/>
      <c r="C47" s="456"/>
      <c r="D47" s="456"/>
      <c r="E47" s="456"/>
      <c r="F47" s="456"/>
      <c r="G47" s="456"/>
      <c r="H47" s="456"/>
      <c r="I47" s="456"/>
      <c r="J47" s="456"/>
      <c r="K47" s="114"/>
      <c r="L47" s="114"/>
      <c r="M47" s="114"/>
      <c r="N47" s="104"/>
      <c r="O47" s="104"/>
      <c r="P47" s="104"/>
      <c r="Q47" s="104"/>
      <c r="R47" s="104"/>
      <c r="S47" s="104"/>
      <c r="T47" s="104"/>
      <c r="U47" s="370"/>
      <c r="V47" s="370"/>
      <c r="W47" s="370"/>
      <c r="X47" s="370"/>
      <c r="Y47" s="370"/>
      <c r="Z47" s="370"/>
      <c r="AA47" s="370"/>
      <c r="AB47" s="370"/>
      <c r="AC47" s="370"/>
    </row>
    <row r="48" spans="1:29" ht="12.75" customHeight="1">
      <c r="A48" s="104"/>
      <c r="B48" s="114"/>
      <c r="C48" s="456"/>
      <c r="D48" s="456"/>
      <c r="E48" s="456"/>
      <c r="F48" s="456"/>
      <c r="G48" s="456"/>
      <c r="H48" s="456"/>
      <c r="I48" s="456"/>
      <c r="J48" s="456"/>
      <c r="K48" s="114"/>
      <c r="L48" s="114"/>
      <c r="M48" s="114"/>
      <c r="N48" s="104"/>
      <c r="O48" s="104"/>
      <c r="P48" s="104"/>
      <c r="Q48" s="104"/>
      <c r="R48" s="104"/>
      <c r="S48" s="104"/>
      <c r="T48" s="104"/>
      <c r="U48" s="370"/>
      <c r="V48" s="370"/>
      <c r="W48" s="370"/>
      <c r="X48" s="370"/>
      <c r="Y48" s="370"/>
      <c r="Z48" s="370"/>
      <c r="AA48" s="370"/>
      <c r="AB48" s="370"/>
      <c r="AC48" s="370"/>
    </row>
    <row r="49" spans="1:29" ht="12.75" customHeight="1">
      <c r="A49" s="10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04"/>
      <c r="O49" s="104"/>
      <c r="P49" s="104"/>
      <c r="Q49" s="104"/>
      <c r="R49" s="104"/>
      <c r="S49" s="104"/>
      <c r="T49" s="104"/>
      <c r="U49" s="370"/>
      <c r="V49" s="370"/>
      <c r="W49" s="370"/>
      <c r="X49" s="370"/>
      <c r="Y49" s="370"/>
      <c r="Z49" s="370"/>
      <c r="AA49" s="370"/>
      <c r="AB49" s="370"/>
      <c r="AC49" s="370"/>
    </row>
    <row r="50" spans="1:29" ht="12.75" customHeight="1">
      <c r="A50" s="10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04"/>
      <c r="O50" s="104"/>
      <c r="P50" s="104"/>
      <c r="Q50" s="104"/>
      <c r="R50" s="104"/>
      <c r="S50" s="104"/>
      <c r="T50" s="104"/>
      <c r="U50" s="370"/>
      <c r="V50" s="370"/>
      <c r="W50" s="370"/>
      <c r="X50" s="370"/>
      <c r="Y50" s="370"/>
      <c r="Z50" s="370"/>
      <c r="AA50" s="370"/>
      <c r="AB50" s="370"/>
      <c r="AC50" s="370"/>
    </row>
    <row r="51" spans="1:29" ht="12.75" customHeight="1">
      <c r="A51" s="10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04"/>
      <c r="O51" s="104"/>
      <c r="P51" s="104"/>
      <c r="Q51" s="104"/>
      <c r="R51" s="104"/>
      <c r="S51" s="104"/>
      <c r="T51" s="104"/>
      <c r="U51" s="370"/>
      <c r="V51" s="370"/>
      <c r="W51" s="370"/>
      <c r="X51" s="370"/>
      <c r="Y51" s="370"/>
      <c r="Z51" s="370"/>
      <c r="AA51" s="370"/>
      <c r="AB51" s="370"/>
      <c r="AC51" s="370"/>
    </row>
    <row r="52" spans="1:29" ht="12.75" customHeight="1">
      <c r="A52" s="10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04"/>
      <c r="O52" s="104"/>
      <c r="P52" s="104"/>
      <c r="Q52" s="104"/>
      <c r="R52" s="104"/>
      <c r="S52" s="104"/>
      <c r="T52" s="104"/>
      <c r="U52" s="370"/>
      <c r="V52" s="370"/>
      <c r="W52" s="370"/>
      <c r="X52" s="370"/>
      <c r="Y52" s="370"/>
      <c r="Z52" s="370"/>
      <c r="AA52" s="370"/>
      <c r="AB52" s="370"/>
      <c r="AC52" s="370"/>
    </row>
    <row r="53" spans="1:29" ht="12.75" customHeight="1">
      <c r="A53" s="10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04"/>
      <c r="O53" s="104"/>
      <c r="P53" s="104"/>
      <c r="Q53" s="104"/>
      <c r="R53" s="104"/>
      <c r="S53" s="104"/>
      <c r="T53" s="104"/>
      <c r="U53" s="370"/>
      <c r="V53" s="370"/>
      <c r="W53" s="370"/>
      <c r="X53" s="370"/>
      <c r="Y53" s="370"/>
      <c r="Z53" s="370"/>
      <c r="AA53" s="370"/>
      <c r="AB53" s="370"/>
      <c r="AC53" s="370"/>
    </row>
    <row r="54" spans="1:29" ht="12.75" customHeight="1">
      <c r="A54" s="10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04"/>
      <c r="O54" s="104"/>
      <c r="P54" s="104"/>
      <c r="Q54" s="104"/>
      <c r="R54" s="104"/>
      <c r="S54" s="104"/>
      <c r="T54" s="104"/>
      <c r="U54" s="370"/>
      <c r="V54" s="370"/>
      <c r="W54" s="370"/>
      <c r="X54" s="370"/>
      <c r="Y54" s="370"/>
      <c r="Z54" s="370"/>
      <c r="AA54" s="370"/>
      <c r="AB54" s="370"/>
      <c r="AC54" s="370"/>
    </row>
    <row r="55" spans="1:29" ht="12.75" customHeight="1">
      <c r="A55" s="10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04"/>
      <c r="O55" s="104"/>
      <c r="P55" s="104"/>
      <c r="Q55" s="104"/>
      <c r="R55" s="104"/>
      <c r="S55" s="104"/>
      <c r="T55" s="104"/>
      <c r="U55" s="370"/>
      <c r="V55" s="370"/>
      <c r="W55" s="370"/>
      <c r="X55" s="370"/>
      <c r="Y55" s="370"/>
      <c r="Z55" s="370"/>
      <c r="AA55" s="370"/>
      <c r="AB55" s="370"/>
      <c r="AC55" s="370"/>
    </row>
    <row r="56" spans="1:29" ht="12.75" customHeight="1">
      <c r="A56" s="10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04"/>
      <c r="O56" s="104"/>
      <c r="P56" s="104"/>
      <c r="Q56" s="104"/>
      <c r="R56" s="104"/>
      <c r="S56" s="104"/>
      <c r="T56" s="104"/>
      <c r="U56" s="370"/>
      <c r="V56" s="370"/>
      <c r="W56" s="370"/>
      <c r="X56" s="370"/>
      <c r="Y56" s="370"/>
      <c r="Z56" s="370"/>
      <c r="AA56" s="370"/>
      <c r="AB56" s="370"/>
      <c r="AC56" s="370"/>
    </row>
    <row r="57" spans="1:29" ht="12.75" customHeight="1">
      <c r="A57" s="10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04"/>
      <c r="O57" s="104"/>
      <c r="P57" s="104"/>
      <c r="Q57" s="104"/>
      <c r="R57" s="104"/>
      <c r="S57" s="104"/>
      <c r="T57" s="104"/>
      <c r="U57" s="370"/>
      <c r="V57" s="370"/>
      <c r="W57" s="370"/>
      <c r="X57" s="370"/>
      <c r="Y57" s="370"/>
      <c r="Z57" s="370"/>
      <c r="AA57" s="370"/>
      <c r="AB57" s="370"/>
      <c r="AC57" s="370"/>
    </row>
    <row r="58" spans="1:29" ht="12.75" customHeight="1">
      <c r="A58" s="10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04"/>
      <c r="O58" s="104"/>
      <c r="P58" s="104"/>
      <c r="Q58" s="104"/>
      <c r="R58" s="104"/>
      <c r="S58" s="104"/>
      <c r="T58" s="104"/>
      <c r="U58" s="370"/>
      <c r="V58" s="370"/>
      <c r="W58" s="370"/>
      <c r="X58" s="370"/>
      <c r="Y58" s="370"/>
      <c r="Z58" s="370"/>
      <c r="AA58" s="370"/>
      <c r="AB58" s="370"/>
      <c r="AC58" s="370"/>
    </row>
    <row r="59" spans="1:29" ht="12.75" customHeight="1">
      <c r="A59" s="10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04"/>
      <c r="O59" s="104"/>
      <c r="P59" s="104"/>
      <c r="Q59" s="104"/>
      <c r="R59" s="104"/>
      <c r="S59" s="104"/>
      <c r="T59" s="104"/>
      <c r="U59" s="370"/>
      <c r="V59" s="370"/>
      <c r="W59" s="370"/>
      <c r="X59" s="370"/>
      <c r="Y59" s="370"/>
      <c r="Z59" s="370"/>
      <c r="AA59" s="370"/>
      <c r="AB59" s="370"/>
      <c r="AC59" s="370"/>
    </row>
    <row r="62" spans="1:29" ht="20.25" customHeight="1"/>
    <row r="63" spans="1:29" ht="15.75" customHeight="1"/>
    <row r="64" spans="1:2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20.25" customHeight="1"/>
    <row r="72" ht="15.75" customHeight="1"/>
    <row r="73" ht="15.75" customHeight="1"/>
    <row r="74" ht="15.75" customHeight="1"/>
    <row r="75" ht="15.75" customHeight="1"/>
    <row r="76" ht="18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 selectLockedCells="1" selectUnlockedCells="1"/>
  <sortState ref="B6:L38">
    <sortCondition descending="1" ref="L6:L38"/>
  </sortState>
  <mergeCells count="11">
    <mergeCell ref="A1:A3"/>
    <mergeCell ref="B1:M1"/>
    <mergeCell ref="B2:M2"/>
    <mergeCell ref="B3:M3"/>
    <mergeCell ref="A4:M4"/>
    <mergeCell ref="O5:R15"/>
    <mergeCell ref="O19:R29"/>
    <mergeCell ref="C42:J48"/>
    <mergeCell ref="A5:A33"/>
    <mergeCell ref="B5:F5"/>
    <mergeCell ref="G5:K5"/>
  </mergeCells>
  <pageMargins left="0.39370078740157483" right="0.39370078740157483" top="0.59055118110236227" bottom="0.59055118110236227" header="0.51181102362204722" footer="0.51181102362204722"/>
  <pageSetup paperSize="9" scale="81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workbookViewId="0">
      <selection activeCell="O6" sqref="O6:R14"/>
    </sheetView>
  </sheetViews>
  <sheetFormatPr defaultRowHeight="12.75"/>
  <cols>
    <col min="1" max="1" width="8.7109375" customWidth="1"/>
    <col min="2" max="2" width="22.85546875" customWidth="1"/>
    <col min="3" max="3" width="27.5703125" customWidth="1"/>
    <col min="4" max="4" width="7.42578125" customWidth="1"/>
    <col min="5" max="5" width="6.85546875" customWidth="1"/>
    <col min="6" max="6" width="8.7109375" customWidth="1"/>
    <col min="7" max="10" width="6" customWidth="1"/>
    <col min="11" max="11" width="8.140625" customWidth="1"/>
    <col min="12" max="12" width="10.7109375" customWidth="1"/>
    <col min="13" max="13" width="7.7109375" customWidth="1"/>
  </cols>
  <sheetData>
    <row r="1" spans="1:22" ht="21" thickTop="1">
      <c r="A1" s="457"/>
      <c r="B1" s="465" t="s">
        <v>29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7"/>
      <c r="N1" s="104"/>
      <c r="O1" s="105"/>
      <c r="P1" s="106"/>
      <c r="Q1" s="107"/>
      <c r="R1" s="104"/>
      <c r="S1" s="104"/>
      <c r="T1" s="104"/>
      <c r="U1" s="356"/>
      <c r="V1" s="356"/>
    </row>
    <row r="2" spans="1:22" ht="20.25">
      <c r="A2" s="457"/>
      <c r="B2" s="468" t="s">
        <v>30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0"/>
      <c r="N2" s="104"/>
      <c r="O2" s="110"/>
      <c r="P2" s="110"/>
      <c r="Q2" s="110"/>
      <c r="R2" s="110"/>
      <c r="S2" s="110"/>
      <c r="T2" s="104"/>
      <c r="U2" s="356"/>
      <c r="V2" s="356"/>
    </row>
    <row r="3" spans="1:22" ht="21" thickBot="1">
      <c r="A3" s="457"/>
      <c r="B3" s="471" t="s">
        <v>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3"/>
      <c r="N3" s="104"/>
      <c r="O3" s="110"/>
      <c r="P3" s="110"/>
      <c r="Q3" s="110"/>
      <c r="R3" s="110"/>
      <c r="S3" s="110"/>
      <c r="T3" s="104"/>
      <c r="U3" s="356"/>
      <c r="V3" s="356"/>
    </row>
    <row r="4" spans="1:22" ht="16.5" thickTop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108"/>
      <c r="O4" s="110"/>
      <c r="P4" s="110"/>
      <c r="Q4" s="110"/>
      <c r="R4" s="110"/>
      <c r="S4" s="110"/>
      <c r="T4" s="104"/>
      <c r="U4" s="356"/>
      <c r="V4" s="356"/>
    </row>
    <row r="5" spans="1:22" ht="16.5" thickBo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109"/>
      <c r="O5" s="110"/>
      <c r="P5" s="110"/>
      <c r="Q5" s="110"/>
      <c r="R5" s="110"/>
      <c r="S5" s="110"/>
      <c r="T5" s="104"/>
      <c r="U5" s="356"/>
      <c r="V5" s="356"/>
    </row>
    <row r="6" spans="1:22" ht="21" thickTop="1" thickBot="1">
      <c r="A6" s="458"/>
      <c r="B6" s="460"/>
      <c r="C6" s="461"/>
      <c r="D6" s="461"/>
      <c r="E6" s="461"/>
      <c r="F6" s="461"/>
      <c r="G6" s="474" t="s">
        <v>3</v>
      </c>
      <c r="H6" s="474"/>
      <c r="I6" s="474"/>
      <c r="J6" s="474"/>
      <c r="K6" s="474"/>
      <c r="L6" s="103" t="s">
        <v>23</v>
      </c>
      <c r="M6" s="119" t="s">
        <v>14</v>
      </c>
      <c r="N6" s="104"/>
      <c r="O6" s="464"/>
      <c r="P6" s="464"/>
      <c r="Q6" s="464"/>
      <c r="R6" s="464"/>
      <c r="S6" s="110"/>
      <c r="T6" s="104"/>
      <c r="U6" s="356"/>
      <c r="V6" s="356"/>
    </row>
    <row r="7" spans="1:22" ht="15.75">
      <c r="A7" s="458"/>
      <c r="B7" s="185" t="s">
        <v>41</v>
      </c>
      <c r="C7" s="186" t="s">
        <v>37</v>
      </c>
      <c r="D7" s="80">
        <v>61.6</v>
      </c>
      <c r="E7" s="188">
        <v>1995</v>
      </c>
      <c r="F7" s="82">
        <f t="shared" ref="F7:F14" si="0">10^(0.783497476*((LOG((D7/153.655)/LOG(10))*(LOG((D7/153.655)/LOG(10))))))</f>
        <v>1.3288167499807382</v>
      </c>
      <c r="G7" s="380">
        <v>82</v>
      </c>
      <c r="H7" s="144">
        <v>85</v>
      </c>
      <c r="I7" s="189">
        <v>90</v>
      </c>
      <c r="J7" s="383">
        <v>-93</v>
      </c>
      <c r="K7" s="73">
        <f t="shared" ref="K7:K14" si="1">IF(MAX(G7:J7)&lt;0,0,MAX(G7:J7))</f>
        <v>90</v>
      </c>
      <c r="L7" s="88">
        <f t="shared" ref="L7:L14" si="2">K7*F7</f>
        <v>119.59350749826643</v>
      </c>
      <c r="M7" s="118">
        <f t="shared" ref="M7:M14" si="3">RANK(L7,$L$7:$L$14,0)</f>
        <v>1</v>
      </c>
      <c r="N7" s="104"/>
      <c r="O7" s="464"/>
      <c r="P7" s="464"/>
      <c r="Q7" s="464"/>
      <c r="R7" s="464"/>
      <c r="S7" s="110"/>
      <c r="T7" s="104"/>
      <c r="U7" s="356"/>
      <c r="V7" s="356"/>
    </row>
    <row r="8" spans="1:22" ht="15.75">
      <c r="A8" s="458"/>
      <c r="B8" s="101" t="s">
        <v>42</v>
      </c>
      <c r="C8" s="501" t="s">
        <v>79</v>
      </c>
      <c r="D8" s="78">
        <v>67</v>
      </c>
      <c r="E8" s="81">
        <v>1984</v>
      </c>
      <c r="F8" s="65">
        <f t="shared" si="0"/>
        <v>1.2641763212710913</v>
      </c>
      <c r="G8" s="90">
        <v>85</v>
      </c>
      <c r="H8" s="91">
        <v>89</v>
      </c>
      <c r="I8" s="93">
        <v>93</v>
      </c>
      <c r="J8" s="87">
        <v>-95</v>
      </c>
      <c r="K8" s="58">
        <f t="shared" si="1"/>
        <v>93</v>
      </c>
      <c r="L8" s="89">
        <f t="shared" si="2"/>
        <v>117.56839787821148</v>
      </c>
      <c r="M8" s="59">
        <f t="shared" si="3"/>
        <v>2</v>
      </c>
      <c r="N8" s="104"/>
      <c r="O8" s="464"/>
      <c r="P8" s="464"/>
      <c r="Q8" s="464"/>
      <c r="R8" s="464"/>
      <c r="S8" s="110"/>
      <c r="T8" s="104"/>
      <c r="U8" s="356"/>
      <c r="V8" s="356"/>
    </row>
    <row r="9" spans="1:22" ht="15.75">
      <c r="A9" s="458"/>
      <c r="B9" s="64" t="s">
        <v>39</v>
      </c>
      <c r="C9" s="70" t="s">
        <v>80</v>
      </c>
      <c r="D9" s="78">
        <v>64.8</v>
      </c>
      <c r="E9" s="75">
        <v>1990</v>
      </c>
      <c r="F9" s="65">
        <f t="shared" si="0"/>
        <v>1.2887322545071911</v>
      </c>
      <c r="G9" s="84">
        <v>75</v>
      </c>
      <c r="H9" s="68">
        <v>-79</v>
      </c>
      <c r="I9" s="68">
        <v>79</v>
      </c>
      <c r="J9" s="86">
        <v>81</v>
      </c>
      <c r="K9" s="58">
        <f t="shared" si="1"/>
        <v>81</v>
      </c>
      <c r="L9" s="89">
        <f t="shared" si="2"/>
        <v>104.38731261508248</v>
      </c>
      <c r="M9" s="59">
        <f t="shared" si="3"/>
        <v>3</v>
      </c>
      <c r="N9" s="104"/>
      <c r="O9" s="464"/>
      <c r="P9" s="464"/>
      <c r="Q9" s="464"/>
      <c r="R9" s="464"/>
      <c r="S9" s="110"/>
      <c r="T9" s="104"/>
      <c r="U9" s="356"/>
      <c r="V9" s="356"/>
    </row>
    <row r="10" spans="1:22" ht="15.75">
      <c r="A10" s="458"/>
      <c r="B10" s="160" t="s">
        <v>32</v>
      </c>
      <c r="C10" s="70" t="s">
        <v>78</v>
      </c>
      <c r="D10" s="78">
        <v>61.6</v>
      </c>
      <c r="E10" s="187">
        <v>1995</v>
      </c>
      <c r="F10" s="65">
        <f t="shared" si="0"/>
        <v>1.3288167499807382</v>
      </c>
      <c r="G10" s="83">
        <v>74</v>
      </c>
      <c r="H10" s="71">
        <v>-77</v>
      </c>
      <c r="I10" s="71">
        <v>78</v>
      </c>
      <c r="J10" s="85">
        <v>-81</v>
      </c>
      <c r="K10" s="58">
        <f t="shared" si="1"/>
        <v>78</v>
      </c>
      <c r="L10" s="89">
        <f t="shared" si="2"/>
        <v>103.64770649849758</v>
      </c>
      <c r="M10" s="59">
        <f t="shared" si="3"/>
        <v>4</v>
      </c>
      <c r="N10" s="104"/>
      <c r="O10" s="464"/>
      <c r="P10" s="464"/>
      <c r="Q10" s="464"/>
      <c r="R10" s="464"/>
      <c r="S10" s="110"/>
      <c r="T10" s="104"/>
      <c r="U10" s="356"/>
      <c r="V10" s="356"/>
    </row>
    <row r="11" spans="1:22" ht="15.75">
      <c r="A11" s="458"/>
      <c r="B11" s="101" t="s">
        <v>40</v>
      </c>
      <c r="C11" s="70" t="s">
        <v>80</v>
      </c>
      <c r="D11" s="78">
        <v>53.5</v>
      </c>
      <c r="E11" s="81">
        <v>1991</v>
      </c>
      <c r="F11" s="65">
        <f t="shared" si="0"/>
        <v>1.4604545484280793</v>
      </c>
      <c r="G11" s="90">
        <v>60</v>
      </c>
      <c r="H11" s="91">
        <v>63</v>
      </c>
      <c r="I11" s="92">
        <v>67</v>
      </c>
      <c r="J11" s="87">
        <v>-70</v>
      </c>
      <c r="K11" s="58">
        <f t="shared" si="1"/>
        <v>67</v>
      </c>
      <c r="L11" s="89">
        <f t="shared" si="2"/>
        <v>97.850454744681315</v>
      </c>
      <c r="M11" s="59">
        <f t="shared" si="3"/>
        <v>5</v>
      </c>
      <c r="N11" s="104"/>
      <c r="O11" s="464"/>
      <c r="P11" s="464"/>
      <c r="Q11" s="464"/>
      <c r="R11" s="464"/>
      <c r="S11" s="110"/>
      <c r="T11" s="104"/>
      <c r="U11" s="356"/>
      <c r="V11" s="356"/>
    </row>
    <row r="12" spans="1:22" ht="15.75">
      <c r="A12" s="458"/>
      <c r="B12" s="64" t="s">
        <v>38</v>
      </c>
      <c r="C12" s="70" t="s">
        <v>37</v>
      </c>
      <c r="D12" s="78">
        <v>56.9</v>
      </c>
      <c r="E12" s="75">
        <v>1991</v>
      </c>
      <c r="F12" s="65">
        <f t="shared" si="0"/>
        <v>1.3990615654748617</v>
      </c>
      <c r="G12" s="84">
        <v>57</v>
      </c>
      <c r="H12" s="68">
        <v>61</v>
      </c>
      <c r="I12" s="68">
        <v>-63</v>
      </c>
      <c r="J12" s="86">
        <v>-63</v>
      </c>
      <c r="K12" s="58">
        <f t="shared" si="1"/>
        <v>61</v>
      </c>
      <c r="L12" s="89">
        <f t="shared" si="2"/>
        <v>85.342755493966564</v>
      </c>
      <c r="M12" s="59">
        <f t="shared" si="3"/>
        <v>6</v>
      </c>
      <c r="N12" s="104"/>
      <c r="O12" s="464"/>
      <c r="P12" s="464"/>
      <c r="Q12" s="464"/>
      <c r="R12" s="464"/>
      <c r="S12" s="107"/>
      <c r="T12" s="104"/>
      <c r="U12" s="356"/>
      <c r="V12" s="356"/>
    </row>
    <row r="13" spans="1:22" ht="15.75">
      <c r="A13" s="458"/>
      <c r="B13" s="100" t="s">
        <v>35</v>
      </c>
      <c r="C13" s="69" t="s">
        <v>36</v>
      </c>
      <c r="D13" s="78">
        <v>57.5</v>
      </c>
      <c r="E13" s="75">
        <v>1985</v>
      </c>
      <c r="F13" s="65">
        <f t="shared" si="0"/>
        <v>1.3892271492879802</v>
      </c>
      <c r="G13" s="84">
        <v>57</v>
      </c>
      <c r="H13" s="68">
        <v>61</v>
      </c>
      <c r="I13" s="74">
        <v>-63</v>
      </c>
      <c r="J13" s="86">
        <v>-63</v>
      </c>
      <c r="K13" s="58">
        <f t="shared" si="1"/>
        <v>61</v>
      </c>
      <c r="L13" s="89">
        <f t="shared" si="2"/>
        <v>84.742856106566791</v>
      </c>
      <c r="M13" s="59">
        <f t="shared" si="3"/>
        <v>7</v>
      </c>
      <c r="N13" s="104"/>
      <c r="O13" s="464"/>
      <c r="P13" s="464"/>
      <c r="Q13" s="464"/>
      <c r="R13" s="464"/>
      <c r="S13" s="104"/>
      <c r="T13" s="104"/>
      <c r="U13" s="356"/>
      <c r="V13" s="356"/>
    </row>
    <row r="14" spans="1:22" ht="16.5" thickBot="1">
      <c r="A14" s="458"/>
      <c r="B14" s="358" t="s">
        <v>33</v>
      </c>
      <c r="C14" s="502" t="s">
        <v>79</v>
      </c>
      <c r="D14" s="120">
        <v>84.8</v>
      </c>
      <c r="E14" s="123">
        <v>2000</v>
      </c>
      <c r="F14" s="66">
        <f t="shared" si="0"/>
        <v>1.1277523169507035</v>
      </c>
      <c r="G14" s="381">
        <v>-45</v>
      </c>
      <c r="H14" s="382">
        <v>45</v>
      </c>
      <c r="I14" s="382">
        <v>50</v>
      </c>
      <c r="J14" s="384">
        <v>-55</v>
      </c>
      <c r="K14" s="62">
        <f t="shared" si="1"/>
        <v>50</v>
      </c>
      <c r="L14" s="127">
        <f t="shared" si="2"/>
        <v>56.38761584753518</v>
      </c>
      <c r="M14" s="63">
        <f t="shared" si="3"/>
        <v>8</v>
      </c>
      <c r="N14" s="104"/>
      <c r="O14" s="464"/>
      <c r="P14" s="464"/>
      <c r="Q14" s="464"/>
      <c r="R14" s="464"/>
      <c r="S14" s="104"/>
      <c r="T14" s="104"/>
      <c r="U14" s="356"/>
      <c r="V14" s="356"/>
    </row>
    <row r="15" spans="1:22" ht="16.5" hidden="1" thickTop="1">
      <c r="A15" s="458"/>
      <c r="B15" s="138"/>
      <c r="C15" s="139"/>
      <c r="D15" s="128">
        <v>33</v>
      </c>
      <c r="E15" s="140"/>
      <c r="F15" s="129">
        <f t="shared" ref="F15:F24" si="4">10^(0.783497476*((LOG((D15/153.655)/LOG(10))*(LOG((D15/153.655)/LOG(10))))))</f>
        <v>2.2369159547690769</v>
      </c>
      <c r="G15" s="141"/>
      <c r="H15" s="134"/>
      <c r="I15" s="142"/>
      <c r="J15" s="135"/>
      <c r="K15" s="132">
        <f t="shared" ref="K15:K24" si="5">IF(MAX(G15:J15)&lt;0,0,MAX(G15:J15))</f>
        <v>0</v>
      </c>
      <c r="L15" s="133">
        <f t="shared" ref="L15:L24" si="6">K15*F15</f>
        <v>0</v>
      </c>
      <c r="M15" s="118">
        <f t="shared" ref="M15:M24" si="7">RANK(L15,$L$7:$L$24,0)</f>
        <v>9</v>
      </c>
      <c r="N15" s="104"/>
      <c r="O15" s="456"/>
      <c r="P15" s="456"/>
      <c r="Q15" s="456"/>
      <c r="R15" s="456"/>
      <c r="S15" s="104"/>
      <c r="T15" s="104"/>
      <c r="U15" s="356"/>
      <c r="V15" s="356"/>
    </row>
    <row r="16" spans="1:22" ht="15.75" hidden="1">
      <c r="A16" s="458"/>
      <c r="B16" s="102"/>
      <c r="C16" s="70"/>
      <c r="D16" s="78">
        <v>33</v>
      </c>
      <c r="E16" s="76"/>
      <c r="F16" s="65">
        <f t="shared" si="4"/>
        <v>2.2369159547690769</v>
      </c>
      <c r="G16" s="94"/>
      <c r="H16" s="95"/>
      <c r="I16" s="98"/>
      <c r="J16" s="87"/>
      <c r="K16" s="58">
        <f t="shared" si="5"/>
        <v>0</v>
      </c>
      <c r="L16" s="89">
        <f t="shared" si="6"/>
        <v>0</v>
      </c>
      <c r="M16" s="59">
        <f t="shared" si="7"/>
        <v>9</v>
      </c>
      <c r="N16" s="104"/>
      <c r="O16" s="456"/>
      <c r="P16" s="456"/>
      <c r="Q16" s="456"/>
      <c r="R16" s="456"/>
      <c r="S16" s="104"/>
      <c r="T16" s="104"/>
      <c r="U16" s="356"/>
      <c r="V16" s="356"/>
    </row>
    <row r="17" spans="1:22" ht="15.75" hidden="1">
      <c r="A17" s="458"/>
      <c r="B17" s="102"/>
      <c r="C17" s="69"/>
      <c r="D17" s="78">
        <v>33</v>
      </c>
      <c r="E17" s="76"/>
      <c r="F17" s="65">
        <f t="shared" si="4"/>
        <v>2.2369159547690769</v>
      </c>
      <c r="G17" s="84"/>
      <c r="H17" s="68"/>
      <c r="I17" s="67"/>
      <c r="J17" s="86"/>
      <c r="K17" s="58">
        <f t="shared" si="5"/>
        <v>0</v>
      </c>
      <c r="L17" s="89">
        <f t="shared" si="6"/>
        <v>0</v>
      </c>
      <c r="M17" s="59">
        <f t="shared" si="7"/>
        <v>9</v>
      </c>
      <c r="N17" s="104"/>
      <c r="O17" s="456"/>
      <c r="P17" s="456"/>
      <c r="Q17" s="456"/>
      <c r="R17" s="456"/>
      <c r="S17" s="104"/>
      <c r="T17" s="104"/>
      <c r="U17" s="356"/>
      <c r="V17" s="356"/>
    </row>
    <row r="18" spans="1:22" ht="15.75" hidden="1">
      <c r="A18" s="458"/>
      <c r="B18" s="102"/>
      <c r="C18" s="70"/>
      <c r="D18" s="78">
        <v>33</v>
      </c>
      <c r="E18" s="76"/>
      <c r="F18" s="65">
        <f t="shared" si="4"/>
        <v>2.2369159547690769</v>
      </c>
      <c r="G18" s="94"/>
      <c r="H18" s="95"/>
      <c r="I18" s="67"/>
      <c r="J18" s="87"/>
      <c r="K18" s="58">
        <f t="shared" si="5"/>
        <v>0</v>
      </c>
      <c r="L18" s="89">
        <f t="shared" si="6"/>
        <v>0</v>
      </c>
      <c r="M18" s="59">
        <f t="shared" si="7"/>
        <v>9</v>
      </c>
      <c r="N18" s="104"/>
      <c r="O18" s="456"/>
      <c r="P18" s="456"/>
      <c r="Q18" s="456"/>
      <c r="R18" s="456"/>
      <c r="S18" s="104"/>
      <c r="T18" s="104"/>
      <c r="U18" s="356"/>
      <c r="V18" s="356"/>
    </row>
    <row r="19" spans="1:22" ht="15.75" hidden="1">
      <c r="A19" s="458"/>
      <c r="B19" s="102"/>
      <c r="C19" s="69"/>
      <c r="D19" s="78">
        <v>33</v>
      </c>
      <c r="E19" s="76"/>
      <c r="F19" s="65">
        <f t="shared" si="4"/>
        <v>2.2369159547690769</v>
      </c>
      <c r="G19" s="84"/>
      <c r="H19" s="68"/>
      <c r="I19" s="68"/>
      <c r="J19" s="86"/>
      <c r="K19" s="58">
        <f t="shared" si="5"/>
        <v>0</v>
      </c>
      <c r="L19" s="89">
        <f t="shared" si="6"/>
        <v>0</v>
      </c>
      <c r="M19" s="59">
        <f t="shared" si="7"/>
        <v>9</v>
      </c>
      <c r="N19" s="104"/>
      <c r="O19" s="111"/>
      <c r="P19" s="112"/>
      <c r="Q19" s="113"/>
      <c r="R19" s="104"/>
      <c r="S19" s="104"/>
      <c r="T19" s="104"/>
      <c r="U19" s="356"/>
      <c r="V19" s="356"/>
    </row>
    <row r="20" spans="1:22" ht="15.75" hidden="1">
      <c r="A20" s="458"/>
      <c r="B20" s="102"/>
      <c r="C20" s="70"/>
      <c r="D20" s="78">
        <v>33</v>
      </c>
      <c r="E20" s="76"/>
      <c r="F20" s="65">
        <f t="shared" si="4"/>
        <v>2.2369159547690769</v>
      </c>
      <c r="G20" s="94"/>
      <c r="H20" s="95"/>
      <c r="I20" s="95"/>
      <c r="J20" s="87"/>
      <c r="K20" s="58">
        <f t="shared" si="5"/>
        <v>0</v>
      </c>
      <c r="L20" s="89">
        <f t="shared" si="6"/>
        <v>0</v>
      </c>
      <c r="M20" s="59">
        <f t="shared" si="7"/>
        <v>9</v>
      </c>
      <c r="N20" s="104"/>
      <c r="O20" s="111"/>
      <c r="P20" s="112"/>
      <c r="Q20" s="113"/>
      <c r="R20" s="104"/>
      <c r="S20" s="104"/>
      <c r="T20" s="104"/>
      <c r="U20" s="356"/>
      <c r="V20" s="356"/>
    </row>
    <row r="21" spans="1:22" ht="15.75" hidden="1">
      <c r="A21" s="458"/>
      <c r="B21" s="101"/>
      <c r="C21" s="70"/>
      <c r="D21" s="78">
        <v>33</v>
      </c>
      <c r="E21" s="81"/>
      <c r="F21" s="65">
        <f t="shared" si="4"/>
        <v>2.2369159547690769</v>
      </c>
      <c r="G21" s="90"/>
      <c r="H21" s="91"/>
      <c r="I21" s="91"/>
      <c r="J21" s="87"/>
      <c r="K21" s="58">
        <f t="shared" si="5"/>
        <v>0</v>
      </c>
      <c r="L21" s="89">
        <f t="shared" si="6"/>
        <v>0</v>
      </c>
      <c r="M21" s="59">
        <f t="shared" si="7"/>
        <v>9</v>
      </c>
      <c r="N21" s="104"/>
      <c r="O21" s="111"/>
      <c r="P21" s="112"/>
      <c r="Q21" s="113"/>
      <c r="R21" s="104"/>
      <c r="S21" s="104"/>
      <c r="T21" s="104"/>
      <c r="U21" s="356"/>
      <c r="V21" s="356"/>
    </row>
    <row r="22" spans="1:22" ht="15.75" hidden="1">
      <c r="A22" s="458"/>
      <c r="B22" s="100"/>
      <c r="C22" s="69"/>
      <c r="D22" s="78">
        <v>33</v>
      </c>
      <c r="E22" s="75"/>
      <c r="F22" s="65">
        <f t="shared" si="4"/>
        <v>2.2369159547690769</v>
      </c>
      <c r="G22" s="84"/>
      <c r="H22" s="68"/>
      <c r="I22" s="68"/>
      <c r="J22" s="86"/>
      <c r="K22" s="58">
        <f t="shared" si="5"/>
        <v>0</v>
      </c>
      <c r="L22" s="89">
        <f t="shared" si="6"/>
        <v>0</v>
      </c>
      <c r="M22" s="59">
        <f t="shared" si="7"/>
        <v>9</v>
      </c>
      <c r="N22" s="104"/>
      <c r="O22" s="111"/>
      <c r="P22" s="112"/>
      <c r="Q22" s="113"/>
      <c r="R22" s="104"/>
      <c r="S22" s="104"/>
      <c r="T22" s="104"/>
      <c r="U22" s="356"/>
      <c r="V22" s="356"/>
    </row>
    <row r="23" spans="1:22" ht="15.75" hidden="1">
      <c r="A23" s="458"/>
      <c r="B23" s="101"/>
      <c r="C23" s="70"/>
      <c r="D23" s="78">
        <v>33</v>
      </c>
      <c r="E23" s="81"/>
      <c r="F23" s="65">
        <f t="shared" si="4"/>
        <v>2.2369159547690769</v>
      </c>
      <c r="G23" s="96"/>
      <c r="H23" s="92"/>
      <c r="I23" s="92"/>
      <c r="J23" s="87"/>
      <c r="K23" s="58">
        <f t="shared" si="5"/>
        <v>0</v>
      </c>
      <c r="L23" s="89">
        <f t="shared" si="6"/>
        <v>0</v>
      </c>
      <c r="M23" s="59">
        <f t="shared" si="7"/>
        <v>9</v>
      </c>
      <c r="N23" s="104"/>
      <c r="O23" s="111"/>
      <c r="P23" s="112"/>
      <c r="Q23" s="113"/>
      <c r="R23" s="104"/>
      <c r="S23" s="104"/>
      <c r="T23" s="104"/>
      <c r="U23" s="356"/>
      <c r="V23" s="356"/>
    </row>
    <row r="24" spans="1:22" ht="16.5" hidden="1" thickBot="1">
      <c r="A24" s="458"/>
      <c r="B24" s="121"/>
      <c r="C24" s="122"/>
      <c r="D24" s="120">
        <v>33</v>
      </c>
      <c r="E24" s="123"/>
      <c r="F24" s="66">
        <f t="shared" si="4"/>
        <v>2.2369159547690769</v>
      </c>
      <c r="G24" s="124"/>
      <c r="H24" s="125"/>
      <c r="I24" s="125"/>
      <c r="J24" s="126"/>
      <c r="K24" s="62">
        <f t="shared" si="5"/>
        <v>0</v>
      </c>
      <c r="L24" s="127">
        <f t="shared" si="6"/>
        <v>0</v>
      </c>
      <c r="M24" s="63">
        <f t="shared" si="7"/>
        <v>9</v>
      </c>
      <c r="N24" s="104"/>
      <c r="O24" s="111"/>
      <c r="P24" s="112"/>
      <c r="Q24" s="111"/>
      <c r="R24" s="104"/>
      <c r="S24" s="104"/>
      <c r="T24" s="104"/>
      <c r="U24" s="356"/>
      <c r="V24" s="356"/>
    </row>
    <row r="25" spans="1:22" ht="17.25" thickTop="1" thickBot="1">
      <c r="A25" s="104"/>
      <c r="B25" s="114"/>
      <c r="C25" s="114"/>
      <c r="D25" s="114"/>
      <c r="E25" s="114"/>
      <c r="F25" s="115"/>
      <c r="G25" s="114"/>
      <c r="H25" s="114"/>
      <c r="I25" s="114"/>
      <c r="J25" s="114"/>
      <c r="K25" s="114"/>
      <c r="L25" s="114"/>
      <c r="M25" s="114"/>
      <c r="N25" s="104"/>
      <c r="O25" s="104"/>
      <c r="P25" s="116"/>
      <c r="Q25" s="104"/>
      <c r="R25" s="104"/>
      <c r="S25" s="104"/>
      <c r="T25" s="104"/>
      <c r="U25" s="356"/>
      <c r="V25" s="356"/>
    </row>
    <row r="26" spans="1:22" s="357" customFormat="1" ht="15.75">
      <c r="A26" s="370"/>
      <c r="B26" s="367" t="s">
        <v>119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9"/>
      <c r="N26" s="371"/>
      <c r="O26" s="371"/>
      <c r="P26" s="371"/>
      <c r="Q26" s="371"/>
      <c r="R26" s="370"/>
      <c r="S26" s="370"/>
      <c r="T26" s="370"/>
      <c r="U26" s="356"/>
      <c r="V26" s="356"/>
    </row>
    <row r="27" spans="1:22" s="357" customFormat="1" ht="16.5" thickBot="1">
      <c r="A27" s="370"/>
      <c r="B27" s="244" t="s">
        <v>120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6"/>
      <c r="N27" s="371"/>
      <c r="O27" s="371"/>
      <c r="P27" s="371"/>
      <c r="Q27" s="371"/>
      <c r="R27" s="370"/>
      <c r="S27" s="370"/>
      <c r="T27" s="370"/>
      <c r="U27" s="356"/>
      <c r="V27" s="356"/>
    </row>
    <row r="28" spans="1:22" ht="15.75">
      <c r="A28" s="104"/>
      <c r="B28" s="114"/>
      <c r="C28" s="456"/>
      <c r="D28" s="456"/>
      <c r="E28" s="456"/>
      <c r="F28" s="456"/>
      <c r="G28" s="456"/>
      <c r="H28" s="456"/>
      <c r="I28" s="456"/>
      <c r="J28" s="456"/>
      <c r="K28" s="114"/>
      <c r="L28" s="114"/>
      <c r="M28" s="114"/>
      <c r="N28" s="107"/>
      <c r="O28" s="107"/>
      <c r="P28" s="372"/>
      <c r="Q28" s="107"/>
      <c r="R28" s="104"/>
      <c r="S28" s="104"/>
      <c r="T28" s="104"/>
      <c r="U28" s="356"/>
      <c r="V28" s="356"/>
    </row>
    <row r="29" spans="1:22" ht="15.75">
      <c r="A29" s="104"/>
      <c r="B29" s="114"/>
      <c r="C29" s="456"/>
      <c r="D29" s="456"/>
      <c r="E29" s="456"/>
      <c r="F29" s="456"/>
      <c r="G29" s="456"/>
      <c r="H29" s="456"/>
      <c r="I29" s="456"/>
      <c r="J29" s="456"/>
      <c r="K29" s="114"/>
      <c r="L29" s="114"/>
      <c r="M29" s="114"/>
      <c r="N29" s="104"/>
      <c r="O29" s="104"/>
      <c r="P29" s="116"/>
      <c r="Q29" s="104"/>
      <c r="R29" s="104"/>
      <c r="S29" s="104"/>
      <c r="T29" s="104"/>
      <c r="U29" s="356"/>
      <c r="V29" s="356"/>
    </row>
    <row r="30" spans="1:22" ht="15.75">
      <c r="A30" s="104"/>
      <c r="B30" s="114"/>
      <c r="C30" s="456"/>
      <c r="D30" s="456"/>
      <c r="E30" s="456"/>
      <c r="F30" s="456"/>
      <c r="G30" s="456"/>
      <c r="H30" s="456"/>
      <c r="I30" s="456"/>
      <c r="J30" s="456"/>
      <c r="K30" s="114"/>
      <c r="L30" s="114"/>
      <c r="M30" s="114"/>
      <c r="N30" s="104"/>
      <c r="O30" s="104"/>
      <c r="P30" s="116"/>
      <c r="Q30" s="104"/>
      <c r="R30" s="104"/>
      <c r="S30" s="104"/>
      <c r="T30" s="104"/>
      <c r="U30" s="356"/>
      <c r="V30" s="356"/>
    </row>
    <row r="31" spans="1:22" ht="15.75">
      <c r="A31" s="104"/>
      <c r="B31" s="114"/>
      <c r="C31" s="456"/>
      <c r="D31" s="456"/>
      <c r="E31" s="456"/>
      <c r="F31" s="456"/>
      <c r="G31" s="456"/>
      <c r="H31" s="456"/>
      <c r="I31" s="456"/>
      <c r="J31" s="456"/>
      <c r="K31" s="114"/>
      <c r="L31" s="114"/>
      <c r="M31" s="114"/>
      <c r="N31" s="104"/>
      <c r="O31" s="104"/>
      <c r="P31" s="116"/>
      <c r="Q31" s="104"/>
      <c r="R31" s="104"/>
      <c r="S31" s="104"/>
      <c r="T31" s="104"/>
      <c r="U31" s="356"/>
      <c r="V31" s="356"/>
    </row>
    <row r="32" spans="1:22" ht="15.75">
      <c r="A32" s="104"/>
      <c r="B32" s="114"/>
      <c r="C32" s="456"/>
      <c r="D32" s="456"/>
      <c r="E32" s="456"/>
      <c r="F32" s="456"/>
      <c r="G32" s="456"/>
      <c r="H32" s="456"/>
      <c r="I32" s="456"/>
      <c r="J32" s="456"/>
      <c r="K32" s="114"/>
      <c r="L32" s="114"/>
      <c r="M32" s="114"/>
      <c r="N32" s="104"/>
      <c r="O32" s="104"/>
      <c r="P32" s="104"/>
      <c r="Q32" s="104"/>
      <c r="R32" s="104"/>
      <c r="S32" s="104"/>
      <c r="T32" s="104"/>
      <c r="U32" s="356"/>
      <c r="V32" s="356"/>
    </row>
    <row r="33" spans="1:22" ht="15.75">
      <c r="A33" s="104"/>
      <c r="B33" s="114"/>
      <c r="C33" s="456"/>
      <c r="D33" s="456"/>
      <c r="E33" s="456"/>
      <c r="F33" s="456"/>
      <c r="G33" s="456"/>
      <c r="H33" s="456"/>
      <c r="I33" s="456"/>
      <c r="J33" s="456"/>
      <c r="K33" s="114"/>
      <c r="L33" s="114"/>
      <c r="M33" s="114"/>
      <c r="N33" s="104"/>
      <c r="O33" s="104"/>
      <c r="P33" s="104"/>
      <c r="Q33" s="104"/>
      <c r="R33" s="104"/>
      <c r="S33" s="104"/>
      <c r="T33" s="104"/>
      <c r="U33" s="356"/>
      <c r="V33" s="356"/>
    </row>
    <row r="34" spans="1:22" ht="15.75">
      <c r="A34" s="104"/>
      <c r="B34" s="114"/>
      <c r="C34" s="456"/>
      <c r="D34" s="456"/>
      <c r="E34" s="456"/>
      <c r="F34" s="456"/>
      <c r="G34" s="456"/>
      <c r="H34" s="456"/>
      <c r="I34" s="456"/>
      <c r="J34" s="456"/>
      <c r="K34" s="114"/>
      <c r="L34" s="114"/>
      <c r="M34" s="114"/>
      <c r="N34" s="104"/>
      <c r="O34" s="104"/>
      <c r="P34" s="104"/>
      <c r="Q34" s="104"/>
      <c r="R34" s="104"/>
      <c r="S34" s="104"/>
      <c r="T34" s="104"/>
      <c r="U34" s="356"/>
      <c r="V34" s="356"/>
    </row>
    <row r="35" spans="1:22" ht="15.75">
      <c r="A35" s="10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04"/>
      <c r="O35" s="104"/>
      <c r="P35" s="104"/>
      <c r="Q35" s="104"/>
      <c r="R35" s="104"/>
      <c r="S35" s="104"/>
      <c r="T35" s="104"/>
      <c r="U35" s="356"/>
      <c r="V35" s="356"/>
    </row>
    <row r="36" spans="1:22" ht="15.75">
      <c r="A36" s="10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04"/>
      <c r="O36" s="104"/>
      <c r="P36" s="104"/>
      <c r="Q36" s="104"/>
      <c r="R36" s="104"/>
      <c r="S36" s="104"/>
      <c r="T36" s="104"/>
      <c r="U36" s="356"/>
      <c r="V36" s="356"/>
    </row>
    <row r="37" spans="1:22" ht="15.75">
      <c r="A37" s="10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04"/>
      <c r="O37" s="104"/>
      <c r="P37" s="104"/>
      <c r="Q37" s="104"/>
      <c r="R37" s="104"/>
      <c r="S37" s="104"/>
      <c r="T37" s="104"/>
      <c r="U37" s="356"/>
      <c r="V37" s="356"/>
    </row>
    <row r="38" spans="1:22" ht="15.75">
      <c r="A38" s="10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04"/>
      <c r="O38" s="104"/>
      <c r="P38" s="104"/>
      <c r="Q38" s="104"/>
      <c r="R38" s="104"/>
      <c r="S38" s="104"/>
      <c r="T38" s="104"/>
      <c r="U38" s="356"/>
      <c r="V38" s="356"/>
    </row>
    <row r="39" spans="1:22" ht="15.75">
      <c r="A39" s="10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04"/>
      <c r="O39" s="104"/>
      <c r="P39" s="104"/>
      <c r="Q39" s="104"/>
      <c r="R39" s="104"/>
      <c r="S39" s="104"/>
      <c r="T39" s="104"/>
      <c r="U39" s="356"/>
      <c r="V39" s="356"/>
    </row>
    <row r="40" spans="1:22" ht="15.75">
      <c r="A40" s="10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04"/>
      <c r="O40" s="104"/>
      <c r="P40" s="104"/>
      <c r="Q40" s="104"/>
      <c r="R40" s="104"/>
      <c r="S40" s="104"/>
      <c r="T40" s="104"/>
      <c r="U40" s="356"/>
      <c r="V40" s="356"/>
    </row>
    <row r="41" spans="1:22" ht="15.75">
      <c r="A41" s="10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04"/>
      <c r="O41" s="104"/>
      <c r="P41" s="104"/>
      <c r="Q41" s="104"/>
      <c r="R41" s="104"/>
      <c r="S41" s="104"/>
      <c r="T41" s="104"/>
      <c r="U41" s="356"/>
      <c r="V41" s="356"/>
    </row>
    <row r="42" spans="1:22" ht="15.75">
      <c r="A42" s="10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04"/>
      <c r="O42" s="104"/>
      <c r="P42" s="104"/>
      <c r="Q42" s="104"/>
      <c r="R42" s="104"/>
      <c r="S42" s="104"/>
      <c r="T42" s="104"/>
      <c r="U42" s="356"/>
      <c r="V42" s="356"/>
    </row>
    <row r="43" spans="1:22" ht="15.75">
      <c r="A43" s="10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04"/>
      <c r="O43" s="104"/>
      <c r="P43" s="104"/>
      <c r="Q43" s="104"/>
      <c r="R43" s="104"/>
      <c r="S43" s="104"/>
      <c r="T43" s="104"/>
      <c r="U43" s="356"/>
      <c r="V43" s="356"/>
    </row>
    <row r="44" spans="1:22" ht="15.75">
      <c r="A44" s="10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04"/>
      <c r="O44" s="104"/>
      <c r="P44" s="104"/>
      <c r="Q44" s="104"/>
      <c r="R44" s="104"/>
      <c r="S44" s="104"/>
      <c r="T44" s="104"/>
      <c r="U44" s="356"/>
      <c r="V44" s="356"/>
    </row>
    <row r="45" spans="1:22" ht="15.75">
      <c r="A45" s="10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04"/>
      <c r="O45" s="104"/>
      <c r="P45" s="104"/>
      <c r="Q45" s="104"/>
      <c r="R45" s="104"/>
      <c r="S45" s="104"/>
      <c r="T45" s="104"/>
      <c r="U45" s="356"/>
      <c r="V45" s="356"/>
    </row>
  </sheetData>
  <sortState ref="B7:L14">
    <sortCondition descending="1" ref="L7:L14"/>
  </sortState>
  <mergeCells count="12">
    <mergeCell ref="O6:R14"/>
    <mergeCell ref="O15:R18"/>
    <mergeCell ref="C28:J34"/>
    <mergeCell ref="A1:A3"/>
    <mergeCell ref="B1:M1"/>
    <mergeCell ref="B2:M2"/>
    <mergeCell ref="B3:M3"/>
    <mergeCell ref="A4:M4"/>
    <mergeCell ref="A5:A24"/>
    <mergeCell ref="B5:M5"/>
    <mergeCell ref="B6:F6"/>
    <mergeCell ref="G6:K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Normal="100" workbookViewId="0">
      <selection activeCell="AB26" sqref="AB26"/>
    </sheetView>
  </sheetViews>
  <sheetFormatPr defaultColWidth="8.7109375" defaultRowHeight="12.75" customHeight="1"/>
  <cols>
    <col min="1" max="1" width="8.7109375" style="1"/>
    <col min="2" max="2" width="19.28515625" style="1" customWidth="1"/>
    <col min="3" max="3" width="22.85546875" style="1" customWidth="1"/>
    <col min="4" max="4" width="7.42578125" style="1" customWidth="1"/>
    <col min="5" max="5" width="6.85546875" style="1" customWidth="1"/>
    <col min="6" max="6" width="0" style="55" hidden="1" customWidth="1"/>
    <col min="7" max="10" width="6" style="1" customWidth="1"/>
    <col min="11" max="11" width="8.140625" style="1" customWidth="1"/>
    <col min="12" max="12" width="10.5703125" style="1" customWidth="1"/>
    <col min="13" max="13" width="7.7109375" style="1" customWidth="1"/>
    <col min="14" max="14" width="4.85546875" style="1" customWidth="1"/>
    <col min="15" max="15" width="7.5703125" style="1" customWidth="1"/>
    <col min="16" max="16" width="12" style="56" customWidth="1"/>
    <col min="17" max="16384" width="8.7109375" style="1"/>
  </cols>
  <sheetData>
    <row r="1" spans="1:27" ht="20.25" customHeight="1" thickTop="1">
      <c r="A1" s="457"/>
      <c r="B1" s="465" t="s">
        <v>29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7"/>
      <c r="N1" s="104"/>
      <c r="O1" s="105"/>
      <c r="P1" s="106"/>
      <c r="Q1" s="107"/>
      <c r="R1" s="104"/>
      <c r="S1" s="104"/>
      <c r="T1" s="104"/>
      <c r="U1" s="370"/>
      <c r="V1" s="370"/>
      <c r="W1" s="370"/>
      <c r="X1" s="370"/>
      <c r="Y1" s="370"/>
      <c r="Z1" s="370"/>
      <c r="AA1" s="370"/>
    </row>
    <row r="2" spans="1:27" ht="20.25" customHeight="1">
      <c r="A2" s="457"/>
      <c r="B2" s="468" t="s">
        <v>135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0"/>
      <c r="N2" s="104"/>
      <c r="O2" s="110"/>
      <c r="P2" s="110"/>
      <c r="Q2" s="110"/>
      <c r="R2" s="110"/>
      <c r="S2" s="110"/>
      <c r="T2" s="104"/>
      <c r="U2" s="370"/>
      <c r="V2" s="370"/>
      <c r="W2" s="370"/>
      <c r="X2" s="370"/>
      <c r="Y2" s="370"/>
      <c r="Z2" s="370"/>
      <c r="AA2" s="370"/>
    </row>
    <row r="3" spans="1:27" ht="20.25" customHeight="1" thickBot="1">
      <c r="A3" s="457"/>
      <c r="B3" s="471" t="s">
        <v>131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3"/>
      <c r="N3" s="104"/>
      <c r="O3" s="110"/>
      <c r="P3" s="110"/>
      <c r="Q3" s="110"/>
      <c r="R3" s="110"/>
      <c r="S3" s="110"/>
      <c r="T3" s="104"/>
      <c r="U3" s="370"/>
      <c r="V3" s="370"/>
      <c r="W3" s="370"/>
      <c r="X3" s="370"/>
      <c r="Y3" s="370"/>
      <c r="Z3" s="370"/>
      <c r="AA3" s="370"/>
    </row>
    <row r="4" spans="1:27" ht="25.5" customHeight="1" thickTop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108"/>
      <c r="O4" s="110"/>
      <c r="P4" s="110"/>
      <c r="Q4" s="110"/>
      <c r="R4" s="110"/>
      <c r="S4" s="110"/>
      <c r="T4" s="104"/>
      <c r="U4" s="370"/>
      <c r="V4" s="370"/>
      <c r="W4" s="370"/>
      <c r="X4" s="370"/>
      <c r="Y4" s="370"/>
      <c r="Z4" s="370"/>
      <c r="AA4" s="370"/>
    </row>
    <row r="5" spans="1:27" ht="16.5" customHeight="1" thickBo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109"/>
      <c r="O5" s="110"/>
      <c r="P5" s="110"/>
      <c r="Q5" s="110"/>
      <c r="R5" s="110"/>
      <c r="S5" s="110"/>
      <c r="T5" s="104"/>
      <c r="U5" s="370"/>
      <c r="V5" s="370"/>
      <c r="W5" s="370"/>
      <c r="X5" s="370"/>
      <c r="Y5" s="370"/>
      <c r="Z5" s="370"/>
      <c r="AA5" s="370"/>
    </row>
    <row r="6" spans="1:27" ht="16.5" customHeight="1" thickTop="1" thickBot="1">
      <c r="A6" s="458"/>
      <c r="B6" s="460"/>
      <c r="C6" s="461"/>
      <c r="D6" s="461"/>
      <c r="E6" s="461"/>
      <c r="F6" s="462"/>
      <c r="G6" s="463" t="s">
        <v>3</v>
      </c>
      <c r="H6" s="463"/>
      <c r="I6" s="463"/>
      <c r="J6" s="463"/>
      <c r="K6" s="463"/>
      <c r="L6" s="103" t="s">
        <v>23</v>
      </c>
      <c r="M6" s="158" t="s">
        <v>14</v>
      </c>
      <c r="N6" s="104"/>
      <c r="O6" s="464"/>
      <c r="P6" s="464"/>
      <c r="Q6" s="464"/>
      <c r="R6" s="464"/>
      <c r="S6" s="110"/>
      <c r="T6" s="104"/>
      <c r="U6" s="370"/>
      <c r="V6" s="370"/>
      <c r="W6" s="370"/>
      <c r="X6" s="370"/>
      <c r="Y6" s="370"/>
      <c r="Z6" s="370"/>
      <c r="AA6" s="370"/>
    </row>
    <row r="7" spans="1:27" ht="16.5" customHeight="1">
      <c r="A7" s="458"/>
      <c r="B7" s="170" t="s">
        <v>66</v>
      </c>
      <c r="C7" s="171" t="s">
        <v>92</v>
      </c>
      <c r="D7" s="80">
        <v>77.400000000000006</v>
      </c>
      <c r="E7" s="172">
        <v>1998</v>
      </c>
      <c r="F7" s="89">
        <f t="shared" ref="F7:F34" si="0">10^(0.75194503*((LOG((D7/175.508)/LOG(10))*(LOG((D7/175.508)/LOG(10))))))</f>
        <v>1.2446891948537164</v>
      </c>
      <c r="G7" s="141">
        <v>150</v>
      </c>
      <c r="H7" s="130">
        <v>155</v>
      </c>
      <c r="I7" s="143">
        <v>-160</v>
      </c>
      <c r="J7" s="131">
        <v>-160</v>
      </c>
      <c r="K7" s="132">
        <f t="shared" ref="K7:K34" si="1">IF(MAX(G7:J7)&lt;0,0,MAX(G7:J7))</f>
        <v>155</v>
      </c>
      <c r="L7" s="88">
        <f t="shared" ref="L7:L34" si="2">K7*F7</f>
        <v>192.92682520232606</v>
      </c>
      <c r="M7" s="159">
        <f t="shared" ref="M7:M34" si="3">RANK(L7,$L$7:$L$34,0)</f>
        <v>1</v>
      </c>
      <c r="N7" s="104"/>
      <c r="O7" s="464"/>
      <c r="P7" s="464"/>
      <c r="Q7" s="464"/>
      <c r="R7" s="464"/>
      <c r="S7" s="110"/>
      <c r="T7" s="104"/>
      <c r="U7" s="370"/>
      <c r="V7" s="370"/>
      <c r="W7" s="370"/>
      <c r="X7" s="370"/>
      <c r="Y7" s="370"/>
      <c r="Z7" s="370"/>
      <c r="AA7" s="370"/>
    </row>
    <row r="8" spans="1:27" ht="16.5" customHeight="1">
      <c r="A8" s="458"/>
      <c r="B8" s="167" t="s">
        <v>69</v>
      </c>
      <c r="C8" s="163" t="s">
        <v>24</v>
      </c>
      <c r="D8" s="78">
        <v>84.9</v>
      </c>
      <c r="E8" s="155">
        <v>1997</v>
      </c>
      <c r="F8" s="89">
        <f t="shared" si="0"/>
        <v>1.1879447600365036</v>
      </c>
      <c r="G8" s="84">
        <v>147</v>
      </c>
      <c r="H8" s="68">
        <v>155</v>
      </c>
      <c r="I8" s="67">
        <v>160</v>
      </c>
      <c r="J8" s="86">
        <v>-163</v>
      </c>
      <c r="K8" s="58">
        <f t="shared" si="1"/>
        <v>160</v>
      </c>
      <c r="L8" s="89">
        <f t="shared" si="2"/>
        <v>190.07116160584059</v>
      </c>
      <c r="M8" s="59">
        <f t="shared" si="3"/>
        <v>2</v>
      </c>
      <c r="N8" s="104"/>
      <c r="O8" s="464"/>
      <c r="P8" s="464"/>
      <c r="Q8" s="464"/>
      <c r="R8" s="464"/>
      <c r="S8" s="110"/>
      <c r="T8" s="104"/>
      <c r="U8" s="370"/>
      <c r="V8" s="370"/>
      <c r="W8" s="370"/>
      <c r="X8" s="370"/>
      <c r="Y8" s="370"/>
      <c r="Z8" s="370"/>
      <c r="AA8" s="370"/>
    </row>
    <row r="9" spans="1:27" ht="16.5" customHeight="1">
      <c r="A9" s="458"/>
      <c r="B9" s="162" t="s">
        <v>25</v>
      </c>
      <c r="C9" s="163" t="s">
        <v>24</v>
      </c>
      <c r="D9" s="78">
        <v>76.5</v>
      </c>
      <c r="E9" s="153">
        <v>2002</v>
      </c>
      <c r="F9" s="89">
        <f t="shared" si="0"/>
        <v>1.2525539181414624</v>
      </c>
      <c r="G9" s="90">
        <v>99</v>
      </c>
      <c r="H9" s="150">
        <v>104</v>
      </c>
      <c r="I9" s="150">
        <v>107</v>
      </c>
      <c r="J9" s="87" t="s">
        <v>72</v>
      </c>
      <c r="K9" s="58">
        <f t="shared" si="1"/>
        <v>107</v>
      </c>
      <c r="L9" s="89">
        <f t="shared" si="2"/>
        <v>134.02326924113649</v>
      </c>
      <c r="M9" s="59">
        <f t="shared" si="3"/>
        <v>3</v>
      </c>
      <c r="N9" s="104"/>
      <c r="O9" s="464"/>
      <c r="P9" s="464"/>
      <c r="Q9" s="464"/>
      <c r="R9" s="464"/>
      <c r="S9" s="110"/>
      <c r="T9" s="104"/>
      <c r="U9" s="370"/>
      <c r="V9" s="370"/>
      <c r="W9" s="370"/>
      <c r="X9" s="370"/>
      <c r="Y9" s="370"/>
      <c r="Z9" s="370"/>
      <c r="AA9" s="370"/>
    </row>
    <row r="10" spans="1:27" ht="16.5" customHeight="1">
      <c r="A10" s="458"/>
      <c r="B10" s="162" t="s">
        <v>62</v>
      </c>
      <c r="C10" s="163" t="s">
        <v>78</v>
      </c>
      <c r="D10" s="78">
        <v>69.8</v>
      </c>
      <c r="E10" s="153">
        <v>1998</v>
      </c>
      <c r="F10" s="89">
        <f t="shared" si="0"/>
        <v>1.3200091301642007</v>
      </c>
      <c r="G10" s="83">
        <v>97</v>
      </c>
      <c r="H10" s="91">
        <v>-101</v>
      </c>
      <c r="I10" s="91">
        <v>101</v>
      </c>
      <c r="J10" s="87">
        <v>-104</v>
      </c>
      <c r="K10" s="58">
        <f t="shared" si="1"/>
        <v>101</v>
      </c>
      <c r="L10" s="89">
        <f t="shared" si="2"/>
        <v>133.32092214658428</v>
      </c>
      <c r="M10" s="59">
        <f t="shared" si="3"/>
        <v>4</v>
      </c>
      <c r="N10" s="104"/>
      <c r="O10" s="464"/>
      <c r="P10" s="464"/>
      <c r="Q10" s="464"/>
      <c r="R10" s="464"/>
      <c r="S10" s="110"/>
      <c r="T10" s="104"/>
      <c r="U10" s="370"/>
      <c r="V10" s="370"/>
      <c r="W10" s="370"/>
      <c r="X10" s="370"/>
      <c r="Y10" s="370"/>
      <c r="Z10" s="370"/>
      <c r="AA10" s="370"/>
    </row>
    <row r="11" spans="1:27" ht="16.5" customHeight="1">
      <c r="A11" s="458"/>
      <c r="B11" s="162" t="s">
        <v>76</v>
      </c>
      <c r="C11" s="163" t="s">
        <v>91</v>
      </c>
      <c r="D11" s="149">
        <v>80</v>
      </c>
      <c r="E11" s="153">
        <v>2002</v>
      </c>
      <c r="F11" s="89">
        <f t="shared" si="0"/>
        <v>1.2233284377549736</v>
      </c>
      <c r="G11" s="151">
        <v>105</v>
      </c>
      <c r="H11" s="150">
        <v>-110</v>
      </c>
      <c r="I11" s="150">
        <v>-110</v>
      </c>
      <c r="J11" s="87" t="s">
        <v>72</v>
      </c>
      <c r="K11" s="58">
        <f t="shared" si="1"/>
        <v>105</v>
      </c>
      <c r="L11" s="89">
        <f t="shared" si="2"/>
        <v>128.44948596427221</v>
      </c>
      <c r="M11" s="59">
        <f t="shared" si="3"/>
        <v>5</v>
      </c>
      <c r="N11" s="104"/>
      <c r="O11" s="464"/>
      <c r="P11" s="464"/>
      <c r="Q11" s="464"/>
      <c r="R11" s="464"/>
      <c r="S11" s="110"/>
      <c r="T11" s="104"/>
      <c r="U11" s="370"/>
      <c r="V11" s="370"/>
      <c r="W11" s="370"/>
      <c r="X11" s="370"/>
      <c r="Y11" s="370"/>
      <c r="Z11" s="370"/>
      <c r="AA11" s="370"/>
    </row>
    <row r="12" spans="1:27" ht="16.5" customHeight="1">
      <c r="A12" s="458"/>
      <c r="B12" s="162" t="s">
        <v>74</v>
      </c>
      <c r="C12" s="164" t="s">
        <v>91</v>
      </c>
      <c r="D12" s="149">
        <v>67.099999999999994</v>
      </c>
      <c r="E12" s="153">
        <v>2004</v>
      </c>
      <c r="F12" s="89">
        <f t="shared" si="0"/>
        <v>1.3524319889653047</v>
      </c>
      <c r="G12" s="90">
        <v>80</v>
      </c>
      <c r="H12" s="150">
        <v>85</v>
      </c>
      <c r="I12" s="150">
        <v>88</v>
      </c>
      <c r="J12" s="86" t="s">
        <v>72</v>
      </c>
      <c r="K12" s="58">
        <f t="shared" si="1"/>
        <v>88</v>
      </c>
      <c r="L12" s="89">
        <f t="shared" si="2"/>
        <v>119.01401502894682</v>
      </c>
      <c r="M12" s="59">
        <f t="shared" si="3"/>
        <v>6</v>
      </c>
      <c r="N12" s="104"/>
      <c r="O12" s="464"/>
      <c r="P12" s="464"/>
      <c r="Q12" s="464"/>
      <c r="R12" s="464"/>
      <c r="S12" s="107"/>
      <c r="T12" s="104"/>
      <c r="U12" s="370"/>
      <c r="V12" s="370"/>
      <c r="W12" s="370"/>
      <c r="X12" s="370"/>
      <c r="Y12" s="370"/>
      <c r="Z12" s="370"/>
      <c r="AA12" s="370"/>
    </row>
    <row r="13" spans="1:27" ht="16.5" customHeight="1">
      <c r="A13" s="458"/>
      <c r="B13" s="166" t="s">
        <v>45</v>
      </c>
      <c r="C13" s="164" t="s">
        <v>34</v>
      </c>
      <c r="D13" s="78">
        <v>83.4</v>
      </c>
      <c r="E13" s="154">
        <v>1999</v>
      </c>
      <c r="F13" s="89">
        <f t="shared" si="0"/>
        <v>1.1981556918647693</v>
      </c>
      <c r="G13" s="84">
        <v>89</v>
      </c>
      <c r="H13" s="91">
        <v>94</v>
      </c>
      <c r="I13" s="92">
        <v>98</v>
      </c>
      <c r="J13" s="87">
        <v>-101</v>
      </c>
      <c r="K13" s="58">
        <f t="shared" si="1"/>
        <v>98</v>
      </c>
      <c r="L13" s="89">
        <f t="shared" si="2"/>
        <v>117.4192578027474</v>
      </c>
      <c r="M13" s="59">
        <f t="shared" si="3"/>
        <v>7</v>
      </c>
      <c r="N13" s="104"/>
      <c r="O13" s="464"/>
      <c r="P13" s="464"/>
      <c r="Q13" s="464"/>
      <c r="R13" s="464"/>
      <c r="S13" s="104"/>
      <c r="T13" s="104"/>
      <c r="U13" s="370"/>
      <c r="V13" s="370"/>
      <c r="W13" s="370"/>
      <c r="X13" s="370"/>
      <c r="Y13" s="370"/>
      <c r="Z13" s="370"/>
      <c r="AA13" s="370"/>
    </row>
    <row r="14" spans="1:27" ht="15.75" customHeight="1">
      <c r="A14" s="458"/>
      <c r="B14" s="169" t="s">
        <v>43</v>
      </c>
      <c r="C14" s="163" t="s">
        <v>44</v>
      </c>
      <c r="D14" s="78">
        <v>82.7</v>
      </c>
      <c r="E14" s="161">
        <v>2000</v>
      </c>
      <c r="F14" s="89">
        <f t="shared" si="0"/>
        <v>1.203101263708146</v>
      </c>
      <c r="G14" s="83">
        <v>85</v>
      </c>
      <c r="H14" s="68">
        <v>90</v>
      </c>
      <c r="I14" s="173">
        <v>-95</v>
      </c>
      <c r="J14" s="86">
        <v>-97</v>
      </c>
      <c r="K14" s="58">
        <f t="shared" si="1"/>
        <v>90</v>
      </c>
      <c r="L14" s="89">
        <f t="shared" si="2"/>
        <v>108.27911373373314</v>
      </c>
      <c r="M14" s="59">
        <f t="shared" si="3"/>
        <v>8</v>
      </c>
      <c r="N14" s="104"/>
      <c r="O14" s="464"/>
      <c r="P14" s="464"/>
      <c r="Q14" s="464"/>
      <c r="R14" s="464"/>
      <c r="S14" s="104"/>
      <c r="T14" s="104"/>
      <c r="U14" s="370"/>
      <c r="V14" s="370"/>
      <c r="W14" s="370"/>
      <c r="X14" s="370"/>
      <c r="Y14" s="370"/>
      <c r="Z14" s="370"/>
      <c r="AA14" s="370"/>
    </row>
    <row r="15" spans="1:27" ht="16.5" customHeight="1">
      <c r="A15" s="458"/>
      <c r="B15" s="162" t="s">
        <v>87</v>
      </c>
      <c r="C15" s="163" t="s">
        <v>94</v>
      </c>
      <c r="D15" s="78">
        <v>83.9</v>
      </c>
      <c r="E15" s="156">
        <v>2002</v>
      </c>
      <c r="F15" s="89">
        <f t="shared" si="0"/>
        <v>1.1946944090204599</v>
      </c>
      <c r="G15" s="90">
        <v>75</v>
      </c>
      <c r="H15" s="130">
        <v>80</v>
      </c>
      <c r="I15" s="176">
        <v>85</v>
      </c>
      <c r="J15" s="87" t="s">
        <v>72</v>
      </c>
      <c r="K15" s="58">
        <f t="shared" si="1"/>
        <v>85</v>
      </c>
      <c r="L15" s="89">
        <f t="shared" si="2"/>
        <v>101.54902476673909</v>
      </c>
      <c r="M15" s="59">
        <f t="shared" si="3"/>
        <v>9</v>
      </c>
      <c r="N15" s="104"/>
      <c r="O15" s="464"/>
      <c r="P15" s="464"/>
      <c r="Q15" s="464"/>
      <c r="R15" s="464"/>
      <c r="S15" s="104"/>
      <c r="T15" s="104"/>
      <c r="U15" s="370"/>
      <c r="V15" s="370"/>
      <c r="W15" s="370"/>
      <c r="X15" s="370"/>
      <c r="Y15" s="370"/>
      <c r="Z15" s="370"/>
      <c r="AA15" s="370"/>
    </row>
    <row r="16" spans="1:27" ht="16.5" customHeight="1">
      <c r="A16" s="458"/>
      <c r="B16" s="162" t="s">
        <v>77</v>
      </c>
      <c r="C16" s="163" t="s">
        <v>34</v>
      </c>
      <c r="D16" s="78">
        <v>84</v>
      </c>
      <c r="E16" s="153">
        <v>2003</v>
      </c>
      <c r="F16" s="89">
        <f t="shared" si="0"/>
        <v>1.1940091535934401</v>
      </c>
      <c r="G16" s="90">
        <v>73</v>
      </c>
      <c r="H16" s="150">
        <v>77</v>
      </c>
      <c r="I16" s="152">
        <v>81</v>
      </c>
      <c r="J16" s="87" t="s">
        <v>72</v>
      </c>
      <c r="K16" s="58">
        <f t="shared" si="1"/>
        <v>81</v>
      </c>
      <c r="L16" s="89">
        <f t="shared" si="2"/>
        <v>96.714741441068639</v>
      </c>
      <c r="M16" s="59">
        <f t="shared" si="3"/>
        <v>10</v>
      </c>
      <c r="N16" s="104"/>
      <c r="O16" s="117"/>
      <c r="P16" s="117"/>
      <c r="Q16" s="117"/>
      <c r="R16" s="117"/>
      <c r="S16" s="104"/>
      <c r="T16" s="104"/>
      <c r="U16" s="370"/>
      <c r="V16" s="370"/>
      <c r="W16" s="370"/>
      <c r="X16" s="370"/>
      <c r="Y16" s="370"/>
      <c r="Z16" s="370"/>
      <c r="AA16" s="370"/>
    </row>
    <row r="17" spans="1:27" ht="16.5" customHeight="1">
      <c r="A17" s="458"/>
      <c r="B17" s="60" t="s">
        <v>84</v>
      </c>
      <c r="C17" s="163" t="s">
        <v>92</v>
      </c>
      <c r="D17" s="78">
        <v>66.7</v>
      </c>
      <c r="E17" s="153">
        <v>2002</v>
      </c>
      <c r="F17" s="89">
        <f t="shared" si="0"/>
        <v>1.3575354748947521</v>
      </c>
      <c r="G17" s="90">
        <v>55</v>
      </c>
      <c r="H17" s="91">
        <v>65</v>
      </c>
      <c r="I17" s="175">
        <v>70</v>
      </c>
      <c r="J17" s="87" t="s">
        <v>72</v>
      </c>
      <c r="K17" s="58">
        <f t="shared" si="1"/>
        <v>70</v>
      </c>
      <c r="L17" s="89">
        <f t="shared" si="2"/>
        <v>95.027483242632655</v>
      </c>
      <c r="M17" s="59">
        <f t="shared" si="3"/>
        <v>11</v>
      </c>
      <c r="N17" s="104"/>
      <c r="O17" s="117"/>
      <c r="P17" s="117"/>
      <c r="Q17" s="117"/>
      <c r="R17" s="117"/>
      <c r="S17" s="104"/>
      <c r="T17" s="104"/>
      <c r="U17" s="370"/>
      <c r="V17" s="370"/>
      <c r="W17" s="370"/>
      <c r="X17" s="370"/>
      <c r="Y17" s="370"/>
      <c r="Z17" s="370"/>
      <c r="AA17" s="370"/>
    </row>
    <row r="18" spans="1:27" ht="16.5" customHeight="1">
      <c r="A18" s="458"/>
      <c r="B18" s="57" t="s">
        <v>46</v>
      </c>
      <c r="C18" s="163" t="s">
        <v>34</v>
      </c>
      <c r="D18" s="78">
        <v>78.400000000000006</v>
      </c>
      <c r="E18" s="154">
        <v>2000</v>
      </c>
      <c r="F18" s="89">
        <f t="shared" si="0"/>
        <v>1.2362411313282118</v>
      </c>
      <c r="G18" s="84">
        <v>65</v>
      </c>
      <c r="H18" s="91">
        <v>70</v>
      </c>
      <c r="I18" s="175">
        <v>73</v>
      </c>
      <c r="J18" s="87">
        <v>75</v>
      </c>
      <c r="K18" s="58">
        <f t="shared" si="1"/>
        <v>75</v>
      </c>
      <c r="L18" s="89">
        <f t="shared" si="2"/>
        <v>92.718084849615877</v>
      </c>
      <c r="M18" s="59">
        <f t="shared" si="3"/>
        <v>12</v>
      </c>
      <c r="N18" s="104"/>
      <c r="O18" s="117"/>
      <c r="P18" s="117"/>
      <c r="Q18" s="117"/>
      <c r="R18" s="117"/>
      <c r="S18" s="104"/>
      <c r="T18" s="104"/>
      <c r="U18" s="370"/>
      <c r="V18" s="370"/>
      <c r="W18" s="370"/>
      <c r="X18" s="370"/>
      <c r="Y18" s="370"/>
      <c r="Z18" s="370"/>
      <c r="AA18" s="370"/>
    </row>
    <row r="19" spans="1:27" ht="16.5" customHeight="1">
      <c r="A19" s="458"/>
      <c r="B19" s="60" t="s">
        <v>48</v>
      </c>
      <c r="C19" s="163" t="s">
        <v>36</v>
      </c>
      <c r="D19" s="78">
        <v>64.7</v>
      </c>
      <c r="E19" s="153">
        <v>2000</v>
      </c>
      <c r="F19" s="89">
        <f t="shared" si="0"/>
        <v>1.3843223047160491</v>
      </c>
      <c r="G19" s="90">
        <v>60</v>
      </c>
      <c r="H19" s="68">
        <v>63</v>
      </c>
      <c r="I19" s="68">
        <v>65</v>
      </c>
      <c r="J19" s="87">
        <v>-70</v>
      </c>
      <c r="K19" s="58">
        <f t="shared" si="1"/>
        <v>65</v>
      </c>
      <c r="L19" s="89">
        <f t="shared" si="2"/>
        <v>89.980949806543194</v>
      </c>
      <c r="M19" s="59">
        <f t="shared" si="3"/>
        <v>13</v>
      </c>
      <c r="N19" s="104"/>
      <c r="O19" s="456"/>
      <c r="P19" s="456"/>
      <c r="Q19" s="456"/>
      <c r="R19" s="456"/>
      <c r="S19" s="104"/>
      <c r="T19" s="104"/>
      <c r="U19" s="370"/>
      <c r="V19" s="370"/>
      <c r="W19" s="370"/>
      <c r="X19" s="370"/>
      <c r="Y19" s="370"/>
      <c r="Z19" s="370"/>
      <c r="AA19" s="370"/>
    </row>
    <row r="20" spans="1:27" ht="16.5" customHeight="1">
      <c r="A20" s="458"/>
      <c r="B20" s="162" t="s">
        <v>83</v>
      </c>
      <c r="C20" s="163" t="s">
        <v>92</v>
      </c>
      <c r="D20" s="78">
        <v>58.8</v>
      </c>
      <c r="E20" s="153">
        <v>2002</v>
      </c>
      <c r="F20" s="89">
        <f t="shared" si="0"/>
        <v>1.4777472587238936</v>
      </c>
      <c r="G20" s="96">
        <v>55</v>
      </c>
      <c r="H20" s="92">
        <v>60</v>
      </c>
      <c r="I20" s="97">
        <v>-65</v>
      </c>
      <c r="J20" s="87" t="s">
        <v>72</v>
      </c>
      <c r="K20" s="58">
        <f t="shared" si="1"/>
        <v>60</v>
      </c>
      <c r="L20" s="89">
        <f t="shared" si="2"/>
        <v>88.664835523433609</v>
      </c>
      <c r="M20" s="59">
        <f t="shared" si="3"/>
        <v>14</v>
      </c>
      <c r="N20" s="104"/>
      <c r="O20" s="456"/>
      <c r="P20" s="456"/>
      <c r="Q20" s="456"/>
      <c r="R20" s="456"/>
      <c r="S20" s="104"/>
      <c r="T20" s="104"/>
      <c r="U20" s="370"/>
      <c r="V20" s="370"/>
      <c r="W20" s="370"/>
      <c r="X20" s="370"/>
      <c r="Y20" s="370"/>
      <c r="Z20" s="370"/>
      <c r="AA20" s="370"/>
    </row>
    <row r="21" spans="1:27" ht="16.5" customHeight="1">
      <c r="A21" s="458"/>
      <c r="B21" s="162" t="s">
        <v>75</v>
      </c>
      <c r="C21" s="163" t="s">
        <v>93</v>
      </c>
      <c r="D21" s="149">
        <v>90.3</v>
      </c>
      <c r="E21" s="153">
        <v>2003</v>
      </c>
      <c r="F21" s="89">
        <f t="shared" si="0"/>
        <v>1.1551368811105307</v>
      </c>
      <c r="G21" s="90">
        <v>70</v>
      </c>
      <c r="H21" s="150">
        <v>73</v>
      </c>
      <c r="I21" s="150">
        <v>76</v>
      </c>
      <c r="J21" s="87" t="s">
        <v>72</v>
      </c>
      <c r="K21" s="58">
        <f t="shared" si="1"/>
        <v>76</v>
      </c>
      <c r="L21" s="89">
        <f t="shared" si="2"/>
        <v>87.790402964400329</v>
      </c>
      <c r="M21" s="59">
        <f t="shared" si="3"/>
        <v>15</v>
      </c>
      <c r="N21" s="104"/>
      <c r="O21" s="456"/>
      <c r="P21" s="456"/>
      <c r="Q21" s="456"/>
      <c r="R21" s="456"/>
      <c r="S21" s="104"/>
      <c r="T21" s="104"/>
      <c r="U21" s="370"/>
      <c r="V21" s="370"/>
      <c r="W21" s="370"/>
      <c r="X21" s="370"/>
      <c r="Y21" s="370"/>
      <c r="Z21" s="370"/>
      <c r="AA21" s="370"/>
    </row>
    <row r="22" spans="1:27" ht="16.5" customHeight="1">
      <c r="A22" s="458"/>
      <c r="B22" s="168" t="s">
        <v>81</v>
      </c>
      <c r="C22" s="164" t="s">
        <v>24</v>
      </c>
      <c r="D22" s="78">
        <v>60.9</v>
      </c>
      <c r="E22" s="154">
        <v>2004</v>
      </c>
      <c r="F22" s="89">
        <f t="shared" si="0"/>
        <v>1.4417501764193683</v>
      </c>
      <c r="G22" s="84">
        <v>52</v>
      </c>
      <c r="H22" s="68">
        <v>57</v>
      </c>
      <c r="I22" s="68">
        <v>60</v>
      </c>
      <c r="J22" s="86" t="s">
        <v>72</v>
      </c>
      <c r="K22" s="58">
        <f t="shared" si="1"/>
        <v>60</v>
      </c>
      <c r="L22" s="89">
        <f t="shared" si="2"/>
        <v>86.505010585162097</v>
      </c>
      <c r="M22" s="59">
        <f t="shared" si="3"/>
        <v>16</v>
      </c>
      <c r="N22" s="104"/>
      <c r="O22" s="456"/>
      <c r="P22" s="456"/>
      <c r="Q22" s="456"/>
      <c r="R22" s="456"/>
      <c r="S22" s="104"/>
      <c r="T22" s="104"/>
      <c r="U22" s="370"/>
      <c r="V22" s="370"/>
      <c r="W22" s="370"/>
      <c r="X22" s="370"/>
      <c r="Y22" s="370"/>
      <c r="Z22" s="370"/>
      <c r="AA22" s="370"/>
    </row>
    <row r="23" spans="1:27" ht="16.5" customHeight="1">
      <c r="A23" s="458"/>
      <c r="B23" s="168" t="s">
        <v>88</v>
      </c>
      <c r="C23" s="164" t="s">
        <v>92</v>
      </c>
      <c r="D23" s="78">
        <v>53.4</v>
      </c>
      <c r="E23" s="155">
        <v>2004</v>
      </c>
      <c r="F23" s="89">
        <f t="shared" si="0"/>
        <v>1.5878033105629727</v>
      </c>
      <c r="G23" s="84">
        <v>45</v>
      </c>
      <c r="H23" s="68">
        <v>50</v>
      </c>
      <c r="I23" s="77">
        <v>-52</v>
      </c>
      <c r="J23" s="86" t="s">
        <v>72</v>
      </c>
      <c r="K23" s="58">
        <f t="shared" si="1"/>
        <v>50</v>
      </c>
      <c r="L23" s="89">
        <f t="shared" si="2"/>
        <v>79.390165528148643</v>
      </c>
      <c r="M23" s="59">
        <f t="shared" si="3"/>
        <v>17</v>
      </c>
      <c r="N23" s="104"/>
      <c r="O23" s="456"/>
      <c r="P23" s="456"/>
      <c r="Q23" s="456"/>
      <c r="R23" s="456"/>
      <c r="S23" s="104"/>
      <c r="T23" s="104"/>
      <c r="U23" s="370"/>
      <c r="V23" s="370"/>
      <c r="W23" s="370"/>
      <c r="X23" s="370"/>
      <c r="Y23" s="370"/>
      <c r="Z23" s="370"/>
      <c r="AA23" s="370"/>
    </row>
    <row r="24" spans="1:27" ht="16.5" customHeight="1">
      <c r="A24" s="458"/>
      <c r="B24" s="162" t="s">
        <v>85</v>
      </c>
      <c r="C24" s="163" t="s">
        <v>94</v>
      </c>
      <c r="D24" s="78">
        <v>58.5</v>
      </c>
      <c r="E24" s="153">
        <v>2003</v>
      </c>
      <c r="F24" s="89">
        <f t="shared" si="0"/>
        <v>1.483168521567181</v>
      </c>
      <c r="G24" s="90">
        <v>45</v>
      </c>
      <c r="H24" s="91">
        <v>50</v>
      </c>
      <c r="I24" s="92">
        <v>53</v>
      </c>
      <c r="J24" s="87" t="s">
        <v>72</v>
      </c>
      <c r="K24" s="58">
        <f t="shared" si="1"/>
        <v>53</v>
      </c>
      <c r="L24" s="89">
        <f t="shared" si="2"/>
        <v>78.607931643060596</v>
      </c>
      <c r="M24" s="59">
        <f t="shared" si="3"/>
        <v>18</v>
      </c>
      <c r="N24" s="104"/>
      <c r="O24" s="456"/>
      <c r="P24" s="456"/>
      <c r="Q24" s="456"/>
      <c r="R24" s="456"/>
      <c r="S24" s="104"/>
      <c r="T24" s="104"/>
      <c r="U24" s="370"/>
      <c r="V24" s="370"/>
      <c r="W24" s="370"/>
      <c r="X24" s="370"/>
      <c r="Y24" s="370"/>
      <c r="Z24" s="370"/>
      <c r="AA24" s="370"/>
    </row>
    <row r="25" spans="1:27" ht="16.5" customHeight="1">
      <c r="A25" s="458"/>
      <c r="B25" s="168" t="s">
        <v>89</v>
      </c>
      <c r="C25" s="163" t="s">
        <v>92</v>
      </c>
      <c r="D25" s="78">
        <v>40.1</v>
      </c>
      <c r="E25" s="155">
        <v>2004</v>
      </c>
      <c r="F25" s="89">
        <f t="shared" si="0"/>
        <v>2.0375439974903768</v>
      </c>
      <c r="G25" s="84">
        <v>34</v>
      </c>
      <c r="H25" s="68">
        <v>-38</v>
      </c>
      <c r="I25" s="77">
        <v>38</v>
      </c>
      <c r="J25" s="87" t="s">
        <v>72</v>
      </c>
      <c r="K25" s="58">
        <f t="shared" si="1"/>
        <v>38</v>
      </c>
      <c r="L25" s="89">
        <f t="shared" si="2"/>
        <v>77.426671904634318</v>
      </c>
      <c r="M25" s="59">
        <f t="shared" si="3"/>
        <v>19</v>
      </c>
      <c r="N25" s="104"/>
      <c r="O25" s="456"/>
      <c r="P25" s="456"/>
      <c r="Q25" s="456"/>
      <c r="R25" s="456"/>
      <c r="S25" s="104"/>
      <c r="T25" s="104"/>
      <c r="U25" s="370"/>
      <c r="V25" s="370"/>
      <c r="W25" s="370"/>
      <c r="X25" s="370"/>
      <c r="Y25" s="370"/>
      <c r="Z25" s="370"/>
      <c r="AA25" s="370"/>
    </row>
    <row r="26" spans="1:27" ht="16.5" customHeight="1">
      <c r="A26" s="458"/>
      <c r="B26" s="162" t="s">
        <v>82</v>
      </c>
      <c r="C26" s="163" t="s">
        <v>92</v>
      </c>
      <c r="D26" s="78">
        <v>55.7</v>
      </c>
      <c r="E26" s="153">
        <v>2003</v>
      </c>
      <c r="F26" s="89">
        <f t="shared" si="0"/>
        <v>1.5375043176925089</v>
      </c>
      <c r="G26" s="84">
        <v>45</v>
      </c>
      <c r="H26" s="68">
        <v>-50</v>
      </c>
      <c r="I26" s="68">
        <v>50</v>
      </c>
      <c r="J26" s="87" t="s">
        <v>72</v>
      </c>
      <c r="K26" s="58">
        <f t="shared" si="1"/>
        <v>50</v>
      </c>
      <c r="L26" s="89">
        <f t="shared" si="2"/>
        <v>76.875215884625447</v>
      </c>
      <c r="M26" s="59">
        <f t="shared" si="3"/>
        <v>20</v>
      </c>
      <c r="N26" s="104"/>
      <c r="O26" s="456"/>
      <c r="P26" s="456"/>
      <c r="Q26" s="456"/>
      <c r="R26" s="456"/>
      <c r="S26" s="104"/>
      <c r="T26" s="104"/>
      <c r="U26" s="370"/>
      <c r="V26" s="370"/>
      <c r="W26" s="370"/>
      <c r="X26" s="370"/>
      <c r="Y26" s="370"/>
      <c r="Z26" s="370"/>
      <c r="AA26" s="370"/>
    </row>
    <row r="27" spans="1:27" ht="16.5" customHeight="1" thickBot="1">
      <c r="A27" s="458"/>
      <c r="B27" s="180" t="s">
        <v>86</v>
      </c>
      <c r="C27" s="165" t="s">
        <v>94</v>
      </c>
      <c r="D27" s="120">
        <v>97.7</v>
      </c>
      <c r="E27" s="157">
        <v>2004</v>
      </c>
      <c r="F27" s="127">
        <f t="shared" si="0"/>
        <v>1.1185780723509717</v>
      </c>
      <c r="G27" s="124">
        <v>50</v>
      </c>
      <c r="H27" s="125">
        <v>53</v>
      </c>
      <c r="I27" s="181">
        <v>-55</v>
      </c>
      <c r="J27" s="126" t="s">
        <v>72</v>
      </c>
      <c r="K27" s="62">
        <f t="shared" si="1"/>
        <v>53</v>
      </c>
      <c r="L27" s="127">
        <f t="shared" si="2"/>
        <v>59.284637834601504</v>
      </c>
      <c r="M27" s="63">
        <f t="shared" si="3"/>
        <v>21</v>
      </c>
      <c r="N27" s="104"/>
      <c r="O27" s="456"/>
      <c r="P27" s="456"/>
      <c r="Q27" s="456"/>
      <c r="R27" s="456"/>
      <c r="S27" s="104"/>
      <c r="T27" s="104"/>
      <c r="U27" s="370"/>
      <c r="V27" s="370"/>
      <c r="W27" s="370"/>
      <c r="X27" s="370"/>
      <c r="Y27" s="370"/>
      <c r="Z27" s="370"/>
      <c r="AA27" s="370"/>
    </row>
    <row r="28" spans="1:27" ht="16.5" hidden="1" customHeight="1">
      <c r="A28" s="458"/>
      <c r="B28" s="177"/>
      <c r="C28" s="178"/>
      <c r="D28" s="128">
        <v>33</v>
      </c>
      <c r="E28" s="179"/>
      <c r="F28" s="133">
        <f t="shared" si="0"/>
        <v>2.489403314746601</v>
      </c>
      <c r="G28" s="141"/>
      <c r="H28" s="134"/>
      <c r="I28" s="174"/>
      <c r="J28" s="131"/>
      <c r="K28" s="132">
        <f t="shared" si="1"/>
        <v>0</v>
      </c>
      <c r="L28" s="133">
        <f t="shared" si="2"/>
        <v>0</v>
      </c>
      <c r="M28" s="118">
        <f t="shared" si="3"/>
        <v>22</v>
      </c>
      <c r="N28" s="104"/>
      <c r="O28" s="456"/>
      <c r="P28" s="456"/>
      <c r="Q28" s="456"/>
      <c r="R28" s="456"/>
      <c r="S28" s="104"/>
      <c r="T28" s="104"/>
      <c r="U28" s="370"/>
      <c r="V28" s="370"/>
      <c r="W28" s="370"/>
      <c r="X28" s="370"/>
      <c r="Y28" s="370"/>
      <c r="Z28" s="370"/>
      <c r="AA28" s="370"/>
    </row>
    <row r="29" spans="1:27" ht="16.5" hidden="1" customHeight="1">
      <c r="A29" s="458"/>
      <c r="B29" s="167"/>
      <c r="C29" s="164"/>
      <c r="D29" s="78">
        <v>33</v>
      </c>
      <c r="E29" s="155"/>
      <c r="F29" s="89">
        <f t="shared" si="0"/>
        <v>2.489403314746601</v>
      </c>
      <c r="G29" s="84"/>
      <c r="H29" s="68"/>
      <c r="I29" s="68"/>
      <c r="J29" s="86"/>
      <c r="K29" s="58">
        <f t="shared" si="1"/>
        <v>0</v>
      </c>
      <c r="L29" s="89">
        <f t="shared" si="2"/>
        <v>0</v>
      </c>
      <c r="M29" s="59">
        <f t="shared" si="3"/>
        <v>22</v>
      </c>
      <c r="N29" s="104"/>
      <c r="O29" s="111"/>
      <c r="P29" s="112"/>
      <c r="Q29" s="113"/>
      <c r="R29" s="104"/>
      <c r="S29" s="104"/>
      <c r="T29" s="104"/>
      <c r="U29" s="370"/>
      <c r="V29" s="370"/>
      <c r="W29" s="370"/>
      <c r="X29" s="370"/>
      <c r="Y29" s="370"/>
      <c r="Z29" s="370"/>
      <c r="AA29" s="370"/>
    </row>
    <row r="30" spans="1:27" ht="16.5" hidden="1" customHeight="1">
      <c r="A30" s="458"/>
      <c r="B30" s="167"/>
      <c r="C30" s="163"/>
      <c r="D30" s="78">
        <v>33</v>
      </c>
      <c r="E30" s="155"/>
      <c r="F30" s="89">
        <f t="shared" si="0"/>
        <v>2.489403314746601</v>
      </c>
      <c r="G30" s="84"/>
      <c r="H30" s="68"/>
      <c r="I30" s="68"/>
      <c r="J30" s="87"/>
      <c r="K30" s="58">
        <f t="shared" si="1"/>
        <v>0</v>
      </c>
      <c r="L30" s="89">
        <f t="shared" si="2"/>
        <v>0</v>
      </c>
      <c r="M30" s="59">
        <f t="shared" si="3"/>
        <v>22</v>
      </c>
      <c r="N30" s="104"/>
      <c r="O30" s="111"/>
      <c r="P30" s="112"/>
      <c r="Q30" s="113"/>
      <c r="R30" s="104"/>
      <c r="S30" s="104"/>
      <c r="T30" s="104"/>
      <c r="U30" s="370"/>
      <c r="V30" s="370"/>
      <c r="W30" s="370"/>
      <c r="X30" s="370"/>
      <c r="Y30" s="370"/>
      <c r="Z30" s="370"/>
      <c r="AA30" s="370"/>
    </row>
    <row r="31" spans="1:27" ht="16.5" hidden="1" customHeight="1">
      <c r="A31" s="458"/>
      <c r="B31" s="60"/>
      <c r="C31" s="163"/>
      <c r="D31" s="78">
        <v>33</v>
      </c>
      <c r="E31" s="153"/>
      <c r="F31" s="89">
        <f t="shared" si="0"/>
        <v>2.489403314746601</v>
      </c>
      <c r="G31" s="90"/>
      <c r="H31" s="91"/>
      <c r="I31" s="91"/>
      <c r="J31" s="87"/>
      <c r="K31" s="58">
        <f t="shared" si="1"/>
        <v>0</v>
      </c>
      <c r="L31" s="89">
        <f t="shared" si="2"/>
        <v>0</v>
      </c>
      <c r="M31" s="59">
        <f t="shared" si="3"/>
        <v>22</v>
      </c>
      <c r="N31" s="104"/>
      <c r="O31" s="111"/>
      <c r="P31" s="112"/>
      <c r="Q31" s="113"/>
      <c r="R31" s="104"/>
      <c r="S31" s="104"/>
      <c r="T31" s="104"/>
      <c r="U31" s="370"/>
      <c r="V31" s="370"/>
      <c r="W31" s="370"/>
      <c r="X31" s="370"/>
      <c r="Y31" s="370"/>
      <c r="Z31" s="370"/>
      <c r="AA31" s="370"/>
    </row>
    <row r="32" spans="1:27" ht="16.5" hidden="1" customHeight="1">
      <c r="A32" s="458"/>
      <c r="B32" s="166"/>
      <c r="C32" s="164"/>
      <c r="D32" s="78">
        <v>33</v>
      </c>
      <c r="E32" s="154"/>
      <c r="F32" s="89">
        <f t="shared" si="0"/>
        <v>2.489403314746601</v>
      </c>
      <c r="G32" s="84"/>
      <c r="H32" s="68"/>
      <c r="I32" s="68"/>
      <c r="J32" s="86"/>
      <c r="K32" s="58">
        <f t="shared" si="1"/>
        <v>0</v>
      </c>
      <c r="L32" s="89">
        <f t="shared" si="2"/>
        <v>0</v>
      </c>
      <c r="M32" s="59">
        <f t="shared" si="3"/>
        <v>22</v>
      </c>
      <c r="N32" s="104"/>
      <c r="O32" s="111"/>
      <c r="P32" s="112"/>
      <c r="Q32" s="113"/>
      <c r="R32" s="104"/>
      <c r="S32" s="104"/>
      <c r="T32" s="104"/>
      <c r="U32" s="370"/>
      <c r="V32" s="370"/>
      <c r="W32" s="370"/>
      <c r="X32" s="370"/>
      <c r="Y32" s="370"/>
      <c r="Z32" s="370"/>
      <c r="AA32" s="370"/>
    </row>
    <row r="33" spans="1:27" ht="16.5" hidden="1" customHeight="1">
      <c r="A33" s="458"/>
      <c r="B33" s="60"/>
      <c r="C33" s="163"/>
      <c r="D33" s="78">
        <v>33</v>
      </c>
      <c r="E33" s="153"/>
      <c r="F33" s="89">
        <f t="shared" si="0"/>
        <v>2.489403314746601</v>
      </c>
      <c r="G33" s="96"/>
      <c r="H33" s="92"/>
      <c r="I33" s="92"/>
      <c r="J33" s="87"/>
      <c r="K33" s="58">
        <f t="shared" si="1"/>
        <v>0</v>
      </c>
      <c r="L33" s="89">
        <f t="shared" si="2"/>
        <v>0</v>
      </c>
      <c r="M33" s="59">
        <f t="shared" si="3"/>
        <v>22</v>
      </c>
      <c r="N33" s="104"/>
      <c r="O33" s="111"/>
      <c r="P33" s="112"/>
      <c r="Q33" s="113"/>
      <c r="R33" s="104"/>
      <c r="S33" s="104"/>
      <c r="T33" s="104"/>
      <c r="U33" s="370"/>
      <c r="V33" s="370"/>
      <c r="W33" s="370"/>
      <c r="X33" s="370"/>
      <c r="Y33" s="370"/>
      <c r="Z33" s="370"/>
      <c r="AA33" s="370"/>
    </row>
    <row r="34" spans="1:27" ht="16.5" hidden="1" customHeight="1" thickBot="1">
      <c r="A34" s="458"/>
      <c r="B34" s="61"/>
      <c r="C34" s="165"/>
      <c r="D34" s="120">
        <v>33</v>
      </c>
      <c r="E34" s="157"/>
      <c r="F34" s="127">
        <f t="shared" si="0"/>
        <v>2.489403314746601</v>
      </c>
      <c r="G34" s="124"/>
      <c r="H34" s="125"/>
      <c r="I34" s="125"/>
      <c r="J34" s="126"/>
      <c r="K34" s="62">
        <f t="shared" si="1"/>
        <v>0</v>
      </c>
      <c r="L34" s="127">
        <f t="shared" si="2"/>
        <v>0</v>
      </c>
      <c r="M34" s="63">
        <f t="shared" si="3"/>
        <v>22</v>
      </c>
      <c r="N34" s="104"/>
      <c r="O34" s="111"/>
      <c r="P34" s="112"/>
      <c r="Q34" s="111"/>
      <c r="R34" s="104"/>
      <c r="S34" s="104"/>
      <c r="T34" s="104"/>
      <c r="U34" s="370"/>
      <c r="V34" s="370"/>
      <c r="W34" s="370"/>
      <c r="X34" s="370"/>
      <c r="Y34" s="370"/>
      <c r="Z34" s="370"/>
      <c r="AA34" s="370"/>
    </row>
    <row r="35" spans="1:27" ht="12.75" customHeight="1" thickTop="1" thickBot="1">
      <c r="A35" s="104"/>
      <c r="B35" s="114"/>
      <c r="C35" s="114"/>
      <c r="D35" s="114"/>
      <c r="E35" s="114"/>
      <c r="F35" s="115"/>
      <c r="G35" s="114"/>
      <c r="H35" s="114"/>
      <c r="I35" s="114"/>
      <c r="J35" s="114"/>
      <c r="K35" s="114"/>
      <c r="L35" s="114"/>
      <c r="M35" s="114"/>
      <c r="N35" s="104"/>
      <c r="O35" s="104"/>
      <c r="P35" s="116"/>
      <c r="Q35" s="104"/>
      <c r="R35" s="104"/>
      <c r="S35" s="104"/>
      <c r="T35" s="104"/>
      <c r="U35" s="370"/>
      <c r="V35" s="370"/>
      <c r="W35" s="370"/>
      <c r="X35" s="370"/>
      <c r="Y35" s="370"/>
      <c r="Z35" s="370"/>
      <c r="AA35" s="370"/>
    </row>
    <row r="36" spans="1:27" s="366" customFormat="1" ht="12.75" customHeight="1">
      <c r="A36" s="370"/>
      <c r="B36" s="448" t="s">
        <v>119</v>
      </c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52"/>
      <c r="N36" s="354"/>
      <c r="O36" s="354"/>
      <c r="P36" s="379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</row>
    <row r="37" spans="1:27" s="366" customFormat="1" ht="12.75" customHeight="1" thickBot="1">
      <c r="A37" s="370"/>
      <c r="B37" s="450" t="s">
        <v>133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3"/>
      <c r="N37" s="354"/>
      <c r="O37" s="354"/>
      <c r="P37" s="379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</row>
    <row r="38" spans="1:27" ht="12.75" customHeight="1">
      <c r="A38" s="104"/>
      <c r="B38" s="114"/>
      <c r="C38" s="456"/>
      <c r="D38" s="456"/>
      <c r="E38" s="456"/>
      <c r="F38" s="456"/>
      <c r="G38" s="456"/>
      <c r="H38" s="456"/>
      <c r="I38" s="456"/>
      <c r="J38" s="456"/>
      <c r="K38" s="114"/>
      <c r="L38" s="114"/>
      <c r="M38" s="114"/>
      <c r="N38" s="104"/>
      <c r="O38" s="104"/>
      <c r="P38" s="116"/>
      <c r="Q38" s="104"/>
      <c r="R38" s="104"/>
      <c r="S38" s="104"/>
      <c r="T38" s="104"/>
      <c r="U38" s="370"/>
      <c r="V38" s="370"/>
      <c r="W38" s="370"/>
      <c r="X38" s="370"/>
      <c r="Y38" s="370"/>
      <c r="Z38" s="370"/>
      <c r="AA38" s="370"/>
    </row>
    <row r="39" spans="1:27" ht="12.75" customHeight="1">
      <c r="A39" s="104"/>
      <c r="B39" s="114"/>
      <c r="C39" s="456"/>
      <c r="D39" s="456"/>
      <c r="E39" s="456"/>
      <c r="F39" s="456"/>
      <c r="G39" s="456"/>
      <c r="H39" s="456"/>
      <c r="I39" s="456"/>
      <c r="J39" s="456"/>
      <c r="K39" s="114"/>
      <c r="L39" s="114"/>
      <c r="M39" s="114"/>
      <c r="N39" s="104"/>
      <c r="O39" s="104"/>
      <c r="P39" s="116"/>
      <c r="Q39" s="104"/>
      <c r="R39" s="104"/>
      <c r="S39" s="104"/>
      <c r="T39" s="104"/>
      <c r="U39" s="370"/>
      <c r="V39" s="370"/>
      <c r="W39" s="370"/>
      <c r="X39" s="370"/>
      <c r="Y39" s="370"/>
      <c r="Z39" s="370"/>
      <c r="AA39" s="370"/>
    </row>
    <row r="40" spans="1:27" ht="12.75" customHeight="1">
      <c r="A40" s="104"/>
      <c r="B40" s="114"/>
      <c r="C40" s="456"/>
      <c r="D40" s="456"/>
      <c r="E40" s="456"/>
      <c r="F40" s="456"/>
      <c r="G40" s="456"/>
      <c r="H40" s="456"/>
      <c r="I40" s="456"/>
      <c r="J40" s="456"/>
      <c r="K40" s="114"/>
      <c r="L40" s="114"/>
      <c r="M40" s="114"/>
      <c r="N40" s="104"/>
      <c r="O40" s="104"/>
      <c r="P40" s="116"/>
      <c r="Q40" s="104"/>
      <c r="R40" s="104"/>
      <c r="S40" s="104"/>
      <c r="T40" s="104"/>
      <c r="U40" s="370"/>
      <c r="V40" s="370"/>
      <c r="W40" s="370"/>
      <c r="X40" s="370"/>
      <c r="Y40" s="370"/>
      <c r="Z40" s="370"/>
      <c r="AA40" s="370"/>
    </row>
    <row r="41" spans="1:27" ht="12.75" customHeight="1">
      <c r="A41" s="104"/>
      <c r="B41" s="114"/>
      <c r="C41" s="456"/>
      <c r="D41" s="456"/>
      <c r="E41" s="456"/>
      <c r="F41" s="456"/>
      <c r="G41" s="456"/>
      <c r="H41" s="456"/>
      <c r="I41" s="456"/>
      <c r="J41" s="456"/>
      <c r="K41" s="114"/>
      <c r="L41" s="114"/>
      <c r="M41" s="114"/>
      <c r="N41" s="104"/>
      <c r="O41" s="104"/>
      <c r="P41" s="116"/>
      <c r="Q41" s="104"/>
      <c r="R41" s="104"/>
      <c r="S41" s="104"/>
      <c r="T41" s="104"/>
      <c r="U41" s="370"/>
      <c r="V41" s="370"/>
      <c r="W41" s="370"/>
      <c r="X41" s="370"/>
      <c r="Y41" s="370"/>
      <c r="Z41" s="370"/>
      <c r="AA41" s="370"/>
    </row>
    <row r="42" spans="1:27" ht="20.25" customHeight="1">
      <c r="A42" s="104"/>
      <c r="B42" s="114"/>
      <c r="C42" s="456"/>
      <c r="D42" s="456"/>
      <c r="E42" s="456"/>
      <c r="F42" s="456"/>
      <c r="G42" s="456"/>
      <c r="H42" s="456"/>
      <c r="I42" s="456"/>
      <c r="J42" s="456"/>
      <c r="K42" s="114"/>
      <c r="L42" s="114"/>
      <c r="M42" s="114"/>
      <c r="N42" s="104"/>
      <c r="O42" s="104"/>
      <c r="P42" s="104"/>
      <c r="Q42" s="104"/>
      <c r="R42" s="104"/>
      <c r="S42" s="104"/>
      <c r="T42" s="104"/>
      <c r="U42" s="370"/>
      <c r="V42" s="370"/>
      <c r="W42" s="370"/>
      <c r="X42" s="370"/>
      <c r="Y42" s="370"/>
      <c r="Z42" s="370"/>
      <c r="AA42" s="370"/>
    </row>
    <row r="43" spans="1:27" ht="15.75" customHeight="1">
      <c r="A43" s="104"/>
      <c r="B43" s="114"/>
      <c r="C43" s="456"/>
      <c r="D43" s="456"/>
      <c r="E43" s="456"/>
      <c r="F43" s="456"/>
      <c r="G43" s="456"/>
      <c r="H43" s="456"/>
      <c r="I43" s="456"/>
      <c r="J43" s="456"/>
      <c r="K43" s="114"/>
      <c r="L43" s="114"/>
      <c r="M43" s="114"/>
      <c r="N43" s="104"/>
      <c r="O43" s="104"/>
      <c r="P43" s="104"/>
      <c r="Q43" s="104"/>
      <c r="R43" s="104"/>
      <c r="S43" s="104"/>
      <c r="T43" s="104"/>
      <c r="U43" s="370"/>
      <c r="V43" s="370"/>
      <c r="W43" s="370"/>
      <c r="X43" s="370"/>
      <c r="Y43" s="370"/>
      <c r="Z43" s="370"/>
      <c r="AA43" s="370"/>
    </row>
    <row r="44" spans="1:27" ht="15.75" customHeight="1">
      <c r="A44" s="104"/>
      <c r="B44" s="114"/>
      <c r="C44" s="456"/>
      <c r="D44" s="456"/>
      <c r="E44" s="456"/>
      <c r="F44" s="456"/>
      <c r="G44" s="456"/>
      <c r="H44" s="456"/>
      <c r="I44" s="456"/>
      <c r="J44" s="456"/>
      <c r="K44" s="114"/>
      <c r="L44" s="114"/>
      <c r="M44" s="114"/>
      <c r="N44" s="104"/>
      <c r="O44" s="104"/>
      <c r="P44" s="104"/>
      <c r="Q44" s="104"/>
      <c r="R44" s="104"/>
      <c r="S44" s="104"/>
      <c r="T44" s="104"/>
      <c r="U44" s="370"/>
      <c r="V44" s="370"/>
      <c r="W44" s="370"/>
      <c r="X44" s="370"/>
      <c r="Y44" s="370"/>
      <c r="Z44" s="370"/>
      <c r="AA44" s="370"/>
    </row>
    <row r="45" spans="1:27" ht="15.75" customHeight="1">
      <c r="A45" s="10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04"/>
      <c r="O45" s="104"/>
      <c r="P45" s="104"/>
      <c r="Q45" s="104"/>
      <c r="R45" s="104"/>
      <c r="S45" s="104"/>
      <c r="T45" s="104"/>
      <c r="U45" s="370"/>
      <c r="V45" s="370"/>
      <c r="W45" s="370"/>
      <c r="X45" s="370"/>
      <c r="Y45" s="370"/>
      <c r="Z45" s="370"/>
      <c r="AA45" s="370"/>
    </row>
    <row r="46" spans="1:27" ht="15.75" customHeight="1">
      <c r="A46" s="10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04"/>
      <c r="O46" s="104"/>
      <c r="P46" s="104"/>
      <c r="Q46" s="104"/>
      <c r="R46" s="104"/>
      <c r="S46" s="104"/>
      <c r="T46" s="104"/>
      <c r="U46" s="370"/>
      <c r="V46" s="370"/>
      <c r="W46" s="370"/>
      <c r="X46" s="370"/>
      <c r="Y46" s="370"/>
      <c r="Z46" s="370"/>
      <c r="AA46" s="370"/>
    </row>
    <row r="47" spans="1:27" ht="15.75" customHeight="1">
      <c r="A47" s="10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04"/>
      <c r="O47" s="104"/>
      <c r="P47" s="104"/>
      <c r="Q47" s="104"/>
      <c r="R47" s="104"/>
      <c r="S47" s="104"/>
      <c r="T47" s="104"/>
      <c r="U47" s="370"/>
      <c r="V47" s="370"/>
      <c r="W47" s="370"/>
      <c r="X47" s="370"/>
      <c r="Y47" s="370"/>
      <c r="Z47" s="370"/>
      <c r="AA47" s="370"/>
    </row>
    <row r="48" spans="1:27" ht="15.75" customHeight="1">
      <c r="A48" s="10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04"/>
      <c r="O48" s="104"/>
      <c r="P48" s="104"/>
      <c r="Q48" s="104"/>
      <c r="R48" s="104"/>
      <c r="S48" s="104"/>
      <c r="T48" s="104"/>
      <c r="U48" s="370"/>
      <c r="V48" s="370"/>
      <c r="W48" s="370"/>
      <c r="X48" s="370"/>
      <c r="Y48" s="370"/>
      <c r="Z48" s="370"/>
      <c r="AA48" s="370"/>
    </row>
    <row r="49" spans="1:27" ht="15.75" customHeight="1">
      <c r="A49" s="10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04"/>
      <c r="O49" s="104"/>
      <c r="P49" s="104"/>
      <c r="Q49" s="104"/>
      <c r="R49" s="104"/>
      <c r="S49" s="104"/>
      <c r="T49" s="104"/>
      <c r="U49" s="370"/>
      <c r="V49" s="370"/>
      <c r="W49" s="370"/>
      <c r="X49" s="370"/>
      <c r="Y49" s="370"/>
      <c r="Z49" s="370"/>
      <c r="AA49" s="370"/>
    </row>
    <row r="50" spans="1:27" ht="15.75" customHeight="1">
      <c r="A50" s="10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04"/>
      <c r="O50" s="104"/>
      <c r="P50" s="104"/>
      <c r="Q50" s="104"/>
      <c r="R50" s="104"/>
      <c r="S50" s="104"/>
      <c r="T50" s="104"/>
      <c r="U50" s="370"/>
      <c r="V50" s="370"/>
      <c r="W50" s="370"/>
      <c r="X50" s="370"/>
      <c r="Y50" s="370"/>
      <c r="Z50" s="370"/>
      <c r="AA50" s="370"/>
    </row>
    <row r="51" spans="1:27" ht="20.25" customHeight="1">
      <c r="A51" s="10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04"/>
      <c r="O51" s="104"/>
      <c r="P51" s="104"/>
      <c r="Q51" s="104"/>
      <c r="R51" s="104"/>
      <c r="S51" s="104"/>
      <c r="T51" s="104"/>
      <c r="U51" s="370"/>
      <c r="V51" s="370"/>
      <c r="W51" s="370"/>
      <c r="X51" s="370"/>
      <c r="Y51" s="370"/>
      <c r="Z51" s="370"/>
      <c r="AA51" s="370"/>
    </row>
    <row r="52" spans="1:27" ht="15.75" customHeight="1">
      <c r="A52" s="10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04"/>
      <c r="O52" s="104"/>
      <c r="P52" s="104"/>
      <c r="Q52" s="104"/>
      <c r="R52" s="104"/>
      <c r="S52" s="104"/>
      <c r="T52" s="104"/>
      <c r="U52" s="370"/>
      <c r="V52" s="370"/>
      <c r="W52" s="370"/>
      <c r="X52" s="370"/>
      <c r="Y52" s="370"/>
      <c r="Z52" s="370"/>
      <c r="AA52" s="370"/>
    </row>
    <row r="53" spans="1:27" ht="15.75" customHeight="1">
      <c r="A53" s="10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04"/>
      <c r="O53" s="104"/>
      <c r="P53" s="104"/>
      <c r="Q53" s="104"/>
      <c r="R53" s="104"/>
      <c r="S53" s="104"/>
      <c r="T53" s="104"/>
      <c r="U53" s="370"/>
      <c r="V53" s="370"/>
      <c r="W53" s="370"/>
      <c r="X53" s="370"/>
      <c r="Y53" s="370"/>
      <c r="Z53" s="370"/>
      <c r="AA53" s="370"/>
    </row>
    <row r="54" spans="1:27" ht="15.75" customHeight="1">
      <c r="A54" s="10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04"/>
      <c r="O54" s="104"/>
      <c r="P54" s="104"/>
      <c r="Q54" s="104"/>
      <c r="R54" s="104"/>
      <c r="S54" s="104"/>
      <c r="T54" s="104"/>
      <c r="U54" s="370"/>
      <c r="V54" s="370"/>
      <c r="W54" s="370"/>
      <c r="X54" s="370"/>
      <c r="Y54" s="370"/>
      <c r="Z54" s="370"/>
      <c r="AA54" s="370"/>
    </row>
    <row r="55" spans="1:27" ht="15.75" customHeight="1">
      <c r="A55" s="10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04"/>
      <c r="O55" s="104"/>
      <c r="P55" s="104"/>
      <c r="Q55" s="104"/>
      <c r="R55" s="104"/>
      <c r="S55" s="104"/>
      <c r="T55" s="104"/>
      <c r="U55" s="370"/>
      <c r="V55" s="370"/>
      <c r="W55" s="370"/>
      <c r="X55" s="370"/>
      <c r="Y55" s="370"/>
      <c r="Z55" s="370"/>
      <c r="AA55" s="370"/>
    </row>
    <row r="56" spans="1:27" ht="18.7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P56" s="1"/>
    </row>
    <row r="57" spans="1:27" ht="15.7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/>
      <c r="M57" s="79"/>
      <c r="P57" s="1"/>
    </row>
    <row r="58" spans="1:27" ht="15.7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P58" s="1"/>
    </row>
    <row r="59" spans="1:27" ht="15.75" customHeight="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P59" s="1"/>
    </row>
    <row r="60" spans="1:27" ht="15.75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P60" s="1"/>
    </row>
    <row r="61" spans="1:27" ht="15.75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P61" s="1"/>
    </row>
    <row r="62" spans="1:27" ht="15.75" customHeight="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P62" s="1"/>
    </row>
    <row r="63" spans="1:27" ht="15.75" customHeight="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P63" s="1"/>
    </row>
    <row r="64" spans="1:27" ht="15.7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P64" s="1"/>
    </row>
    <row r="65" spans="2:16" ht="15.75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P65" s="1"/>
    </row>
    <row r="66" spans="2:16" ht="15.75" customHeight="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P66" s="1"/>
    </row>
    <row r="67" spans="2:16" ht="15.75" customHeight="1">
      <c r="F67" s="1"/>
      <c r="P67" s="1"/>
    </row>
    <row r="68" spans="2:16" ht="15.75" customHeight="1">
      <c r="F68" s="1"/>
      <c r="P68" s="1"/>
    </row>
    <row r="69" spans="2:16" ht="15.75" customHeight="1">
      <c r="F69" s="1"/>
      <c r="P69" s="1"/>
    </row>
    <row r="70" spans="2:16" ht="15.75" customHeight="1">
      <c r="F70" s="1"/>
      <c r="P70" s="1"/>
    </row>
    <row r="71" spans="2:16" ht="15.75" customHeight="1">
      <c r="F71" s="1"/>
      <c r="P71" s="1"/>
    </row>
    <row r="72" spans="2:16" ht="15.75" customHeight="1">
      <c r="F72" s="1"/>
      <c r="P72" s="1"/>
    </row>
    <row r="73" spans="2:16" ht="15.75" customHeight="1">
      <c r="F73" s="1"/>
      <c r="P73" s="1"/>
    </row>
    <row r="74" spans="2:16" ht="15.75" customHeight="1">
      <c r="F74" s="1"/>
      <c r="P74" s="1"/>
    </row>
    <row r="75" spans="2:16" ht="15.75" customHeight="1">
      <c r="F75" s="1"/>
      <c r="P75" s="1"/>
    </row>
    <row r="76" spans="2:16" ht="15.75" customHeight="1">
      <c r="F76" s="1"/>
      <c r="P76" s="1"/>
    </row>
    <row r="77" spans="2:16" ht="15.75" customHeight="1">
      <c r="F77" s="1"/>
      <c r="P77" s="1"/>
    </row>
    <row r="78" spans="2:16" ht="15.75" customHeight="1">
      <c r="F78" s="1"/>
      <c r="P78" s="1"/>
    </row>
  </sheetData>
  <sheetProtection selectLockedCells="1" selectUnlockedCells="1"/>
  <sortState ref="B19:L46">
    <sortCondition descending="1" ref="L19:L46"/>
  </sortState>
  <mergeCells count="12">
    <mergeCell ref="O19:R28"/>
    <mergeCell ref="C38:J44"/>
    <mergeCell ref="A1:A3"/>
    <mergeCell ref="A5:A34"/>
    <mergeCell ref="A4:M4"/>
    <mergeCell ref="B5:M5"/>
    <mergeCell ref="B6:F6"/>
    <mergeCell ref="G6:K6"/>
    <mergeCell ref="O6:R15"/>
    <mergeCell ref="B1:M1"/>
    <mergeCell ref="B2:M2"/>
    <mergeCell ref="B3:M3"/>
  </mergeCells>
  <pageMargins left="0.39370078740157483" right="0.39370078740157483" top="0.78740157480314965" bottom="0.78740157480314965" header="0.51181102362204722" footer="0.51181102362204722"/>
  <pageSetup paperSize="9" scale="83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workbookViewId="0">
      <selection activeCell="W9" sqref="W9"/>
    </sheetView>
  </sheetViews>
  <sheetFormatPr defaultRowHeight="12.75"/>
  <cols>
    <col min="2" max="2" width="7.7109375" customWidth="1"/>
    <col min="3" max="3" width="18" customWidth="1"/>
    <col min="4" max="4" width="6.85546875" customWidth="1"/>
    <col min="5" max="5" width="21.140625" customWidth="1"/>
    <col min="6" max="13" width="5.85546875" customWidth="1"/>
    <col min="15" max="15" width="10.42578125" customWidth="1"/>
    <col min="16" max="16" width="9.140625" style="357"/>
  </cols>
  <sheetData>
    <row r="1" spans="1:27" ht="21" thickTop="1">
      <c r="A1" s="337"/>
      <c r="B1" s="465" t="s">
        <v>125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</row>
    <row r="2" spans="1:27" ht="20.25">
      <c r="A2" s="337"/>
      <c r="B2" s="468" t="s">
        <v>134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</row>
    <row r="3" spans="1:27" ht="21" thickBot="1">
      <c r="A3" s="337"/>
      <c r="B3" s="471" t="s">
        <v>131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</row>
    <row r="4" spans="1:27" ht="21" thickTop="1">
      <c r="A4" s="337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</row>
    <row r="5" spans="1:27" ht="16.5" thickBo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</row>
    <row r="6" spans="1:27" ht="17.25" thickTop="1" thickBot="1">
      <c r="A6" s="338"/>
      <c r="B6" s="339" t="s">
        <v>132</v>
      </c>
      <c r="C6" s="340" t="s">
        <v>4</v>
      </c>
      <c r="D6" s="341" t="s">
        <v>99</v>
      </c>
      <c r="E6" s="388"/>
      <c r="F6" s="342" t="s">
        <v>102</v>
      </c>
      <c r="G6" s="343"/>
      <c r="H6" s="343"/>
      <c r="I6" s="344"/>
      <c r="J6" s="342" t="s">
        <v>3</v>
      </c>
      <c r="K6" s="343"/>
      <c r="L6" s="343"/>
      <c r="M6" s="344"/>
      <c r="N6" s="345" t="s">
        <v>103</v>
      </c>
      <c r="O6" s="346" t="s">
        <v>23</v>
      </c>
      <c r="P6" s="499" t="s">
        <v>14</v>
      </c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</row>
    <row r="7" spans="1:27" ht="17.25" thickTop="1" thickBot="1">
      <c r="A7" s="337"/>
      <c r="B7" s="347"/>
      <c r="C7" s="348"/>
      <c r="D7" s="349" t="s">
        <v>106</v>
      </c>
      <c r="E7" s="389"/>
      <c r="F7" s="350" t="s">
        <v>8</v>
      </c>
      <c r="G7" s="351" t="s">
        <v>9</v>
      </c>
      <c r="H7" s="350" t="s">
        <v>107</v>
      </c>
      <c r="I7" s="351" t="s">
        <v>108</v>
      </c>
      <c r="J7" s="350" t="s">
        <v>8</v>
      </c>
      <c r="K7" s="351" t="s">
        <v>9</v>
      </c>
      <c r="L7" s="350" t="s">
        <v>107</v>
      </c>
      <c r="M7" s="351" t="s">
        <v>108</v>
      </c>
      <c r="N7" s="352"/>
      <c r="O7" s="353"/>
      <c r="P7" s="500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</row>
    <row r="8" spans="1:27" ht="16.5" thickBot="1">
      <c r="A8" s="337"/>
      <c r="B8" s="489">
        <v>2003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1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</row>
    <row r="9" spans="1:27" ht="15.75">
      <c r="A9" s="337"/>
      <c r="B9" s="392">
        <v>84</v>
      </c>
      <c r="C9" s="393" t="s">
        <v>77</v>
      </c>
      <c r="D9" s="394">
        <v>2003</v>
      </c>
      <c r="E9" s="395" t="s">
        <v>34</v>
      </c>
      <c r="F9" s="396">
        <v>-55</v>
      </c>
      <c r="G9" s="397">
        <v>55</v>
      </c>
      <c r="H9" s="398">
        <v>60</v>
      </c>
      <c r="I9" s="399">
        <f>IF(MAX(F9:H9)&lt;0,0,MAX(F9:H9))</f>
        <v>60</v>
      </c>
      <c r="J9" s="400">
        <v>73</v>
      </c>
      <c r="K9" s="397">
        <v>77</v>
      </c>
      <c r="L9" s="401">
        <v>81</v>
      </c>
      <c r="M9" s="402">
        <f>IF(MAX(J9:L9)&lt;0,0,MAX(J9:L9))</f>
        <v>81</v>
      </c>
      <c r="N9" s="403">
        <f>SUM(I9,M9)</f>
        <v>141</v>
      </c>
      <c r="O9" s="404">
        <f>IF(ISNUMBER(B9), (IF(175.508&lt; B9,N9, TRUNC(10^(0.75194503 *((LOG((B9/175.508)/LOG(10))*(LOG((B9/175.508)/LOG(10)))))),4)*N9)), 0)</f>
        <v>168.35399999999998</v>
      </c>
      <c r="P9" s="432">
        <v>1</v>
      </c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</row>
    <row r="10" spans="1:27" ht="15.75">
      <c r="A10" s="337"/>
      <c r="B10" s="405">
        <v>90.3</v>
      </c>
      <c r="C10" s="406" t="s">
        <v>75</v>
      </c>
      <c r="D10" s="407">
        <v>2003</v>
      </c>
      <c r="E10" s="408" t="s">
        <v>121</v>
      </c>
      <c r="F10" s="409">
        <v>55</v>
      </c>
      <c r="G10" s="410">
        <v>58</v>
      </c>
      <c r="H10" s="411">
        <v>60</v>
      </c>
      <c r="I10" s="412">
        <f>IF(MAX(F10:H10)&lt;0,0,MAX(F10:H10))</f>
        <v>60</v>
      </c>
      <c r="J10" s="413">
        <v>70</v>
      </c>
      <c r="K10" s="410">
        <v>73</v>
      </c>
      <c r="L10" s="411">
        <v>76</v>
      </c>
      <c r="M10" s="414">
        <f>IF(MAX(J10:L10)&lt;0,0,MAX(J10:L10))</f>
        <v>76</v>
      </c>
      <c r="N10" s="415">
        <f>SUM(I10,M10)</f>
        <v>136</v>
      </c>
      <c r="O10" s="416">
        <f>IF(ISNUMBER(B10), (IF(175.508&lt; B10,N10, TRUNC(10^(0.75194503 *((LOG((B10/175.508)/LOG(10))*(LOG((B10/175.508)/LOG(10)))))),4)*N10)), 0)</f>
        <v>157.09360000000001</v>
      </c>
      <c r="P10" s="433">
        <v>2</v>
      </c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</row>
    <row r="11" spans="1:27" ht="15.75">
      <c r="A11" s="337"/>
      <c r="B11" s="405">
        <v>55.7</v>
      </c>
      <c r="C11" s="417" t="s">
        <v>82</v>
      </c>
      <c r="D11" s="407">
        <v>2003</v>
      </c>
      <c r="E11" s="408" t="s">
        <v>92</v>
      </c>
      <c r="F11" s="418">
        <v>30</v>
      </c>
      <c r="G11" s="410">
        <v>35</v>
      </c>
      <c r="H11" s="411">
        <v>40</v>
      </c>
      <c r="I11" s="412">
        <f>IF(MAX(F11:H11)&lt;0,0,MAX(F11:H11))</f>
        <v>40</v>
      </c>
      <c r="J11" s="419">
        <v>45</v>
      </c>
      <c r="K11" s="410">
        <v>-50</v>
      </c>
      <c r="L11" s="411">
        <v>50</v>
      </c>
      <c r="M11" s="414">
        <f>IF(MAX(J11:L11)&lt;0,0,MAX(J11:L11))</f>
        <v>50</v>
      </c>
      <c r="N11" s="415">
        <f>SUM(I11,M11)</f>
        <v>90</v>
      </c>
      <c r="O11" s="416">
        <f>IF(ISNUMBER(B11), (IF(175.508&lt; B11,N11, TRUNC(10^(0.75194503 *((LOG((B11/175.508)/LOG(10))*(LOG((B11/175.508)/LOG(10)))))),4)*N11)), 0)</f>
        <v>138.375</v>
      </c>
      <c r="P11" s="433">
        <v>3</v>
      </c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</row>
    <row r="12" spans="1:27" ht="16.5" thickBot="1">
      <c r="A12" s="337"/>
      <c r="B12" s="420">
        <v>58.5</v>
      </c>
      <c r="C12" s="421" t="s">
        <v>85</v>
      </c>
      <c r="D12" s="422">
        <v>2003</v>
      </c>
      <c r="E12" s="423" t="s">
        <v>94</v>
      </c>
      <c r="F12" s="424">
        <v>35</v>
      </c>
      <c r="G12" s="425">
        <v>40</v>
      </c>
      <c r="H12" s="426">
        <v>-43</v>
      </c>
      <c r="I12" s="427">
        <f>IF(MAX(F12:H12)&lt;0,0,MAX(F12:H12))</f>
        <v>40</v>
      </c>
      <c r="J12" s="428">
        <v>45</v>
      </c>
      <c r="K12" s="425">
        <v>50</v>
      </c>
      <c r="L12" s="426">
        <v>53</v>
      </c>
      <c r="M12" s="429">
        <f>IF(MAX(J12:L12)&lt;0,0,MAX(J12:L12))</f>
        <v>53</v>
      </c>
      <c r="N12" s="430">
        <f>SUM(I12,M12)</f>
        <v>93</v>
      </c>
      <c r="O12" s="431">
        <f>IF(ISNUMBER(B12), (IF(175.508&lt; B12,N12, TRUNC(10^(0.75194503 *((LOG((B12/175.508)/LOG(10))*(LOG((B12/175.508)/LOG(10)))))),4)*N12)), 0)</f>
        <v>137.92830000000001</v>
      </c>
      <c r="P12" s="434">
        <v>4</v>
      </c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</row>
    <row r="13" spans="1:27" ht="16.5" thickBot="1">
      <c r="A13" s="337"/>
      <c r="B13" s="492">
        <v>2002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4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</row>
    <row r="14" spans="1:27" ht="15.75">
      <c r="A14" s="337"/>
      <c r="B14" s="392">
        <v>76.5</v>
      </c>
      <c r="C14" s="393" t="s">
        <v>25</v>
      </c>
      <c r="D14" s="394">
        <v>2002</v>
      </c>
      <c r="E14" s="395" t="s">
        <v>24</v>
      </c>
      <c r="F14" s="396">
        <v>84</v>
      </c>
      <c r="G14" s="397">
        <v>88</v>
      </c>
      <c r="H14" s="398">
        <v>-91</v>
      </c>
      <c r="I14" s="399">
        <f>IF(MAX(F14:H14)&lt;0,0,MAX(F14:H14))</f>
        <v>88</v>
      </c>
      <c r="J14" s="400">
        <v>99</v>
      </c>
      <c r="K14" s="397">
        <v>104</v>
      </c>
      <c r="L14" s="398">
        <v>107</v>
      </c>
      <c r="M14" s="402">
        <f>IF(MAX(J14:L14)&lt;0,0,MAX(J14:L14))</f>
        <v>107</v>
      </c>
      <c r="N14" s="403">
        <f>SUM(I14,M14)</f>
        <v>195</v>
      </c>
      <c r="O14" s="404">
        <f>IF(ISNUMBER(B14), (IF(175.508&lt; B14,N14, TRUNC(10^(0.75194503 *((LOG((B14/175.508)/LOG(10))*(LOG((B14/175.508)/LOG(10)))))),4)*N14)), 0)</f>
        <v>244.23749999999998</v>
      </c>
      <c r="P14" s="432">
        <v>1</v>
      </c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</row>
    <row r="15" spans="1:27" ht="15.75">
      <c r="A15" s="337"/>
      <c r="B15" s="405">
        <v>80</v>
      </c>
      <c r="C15" s="406" t="s">
        <v>76</v>
      </c>
      <c r="D15" s="407">
        <v>2002</v>
      </c>
      <c r="E15" s="408" t="s">
        <v>122</v>
      </c>
      <c r="F15" s="418">
        <v>81</v>
      </c>
      <c r="G15" s="410">
        <v>87</v>
      </c>
      <c r="H15" s="411">
        <v>90</v>
      </c>
      <c r="I15" s="412">
        <f>IF(MAX(F15:H15)&lt;0,0,MAX(F15:H15))</f>
        <v>90</v>
      </c>
      <c r="J15" s="419">
        <v>105</v>
      </c>
      <c r="K15" s="410">
        <v>-110</v>
      </c>
      <c r="L15" s="411">
        <v>-110</v>
      </c>
      <c r="M15" s="414">
        <f>IF(MAX(J15:L15)&lt;0,0,MAX(J15:L15))</f>
        <v>105</v>
      </c>
      <c r="N15" s="415">
        <f>SUM(I15,M15)</f>
        <v>195</v>
      </c>
      <c r="O15" s="416">
        <f>IF(ISNUMBER(B15), (IF(175.508&lt; B15,N15, TRUNC(10^(0.75194503 *((LOG((B15/175.508)/LOG(10))*(LOG((B15/175.508)/LOG(10)))))),4)*N15)), 0)</f>
        <v>238.54350000000002</v>
      </c>
      <c r="P15" s="433">
        <v>2</v>
      </c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</row>
    <row r="16" spans="1:27" ht="15.75">
      <c r="A16" s="337"/>
      <c r="B16" s="405">
        <v>83.9</v>
      </c>
      <c r="C16" s="417" t="s">
        <v>87</v>
      </c>
      <c r="D16" s="407">
        <v>2002</v>
      </c>
      <c r="E16" s="408" t="s">
        <v>94</v>
      </c>
      <c r="F16" s="418">
        <v>56</v>
      </c>
      <c r="G16" s="410">
        <v>60</v>
      </c>
      <c r="H16" s="411">
        <v>-62</v>
      </c>
      <c r="I16" s="412">
        <f>IF(MAX(F16:H16)&lt;0,0,MAX(F16:H16))</f>
        <v>60</v>
      </c>
      <c r="J16" s="419">
        <v>75</v>
      </c>
      <c r="K16" s="410">
        <v>80</v>
      </c>
      <c r="L16" s="411">
        <v>85</v>
      </c>
      <c r="M16" s="414">
        <f>IF(MAX(J16:L16)&lt;0,0,MAX(J16:L16))</f>
        <v>85</v>
      </c>
      <c r="N16" s="415">
        <f>SUM(I16,M16)</f>
        <v>145</v>
      </c>
      <c r="O16" s="416">
        <f>IF(ISNUMBER(B16), (IF(175.508&lt; B16,N16, TRUNC(10^(0.75194503 *((LOG((B16/175.508)/LOG(10))*(LOG((B16/175.508)/LOG(10)))))),4)*N16)), 0)</f>
        <v>173.21700000000001</v>
      </c>
      <c r="P16" s="433">
        <v>3</v>
      </c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</row>
    <row r="17" spans="1:27" ht="15.75">
      <c r="A17" s="337"/>
      <c r="B17" s="405">
        <v>58.8</v>
      </c>
      <c r="C17" s="417" t="s">
        <v>83</v>
      </c>
      <c r="D17" s="407">
        <v>2002</v>
      </c>
      <c r="E17" s="408" t="s">
        <v>92</v>
      </c>
      <c r="F17" s="418">
        <v>40</v>
      </c>
      <c r="G17" s="410">
        <v>45</v>
      </c>
      <c r="H17" s="411">
        <v>50</v>
      </c>
      <c r="I17" s="412">
        <f>IF(MAX(F17:H17)&lt;0,0,MAX(F17:H17))</f>
        <v>50</v>
      </c>
      <c r="J17" s="419">
        <v>55</v>
      </c>
      <c r="K17" s="410">
        <v>60</v>
      </c>
      <c r="L17" s="411">
        <v>-65</v>
      </c>
      <c r="M17" s="414">
        <f>IF(MAX(J17:L17)&lt;0,0,MAX(J17:L17))</f>
        <v>60</v>
      </c>
      <c r="N17" s="415">
        <f>SUM(I17,M17)</f>
        <v>110</v>
      </c>
      <c r="O17" s="416">
        <f>IF(ISNUMBER(B17), (IF(175.508&lt; B17,N17, TRUNC(10^(0.75194503 *((LOG((B17/175.508)/LOG(10))*(LOG((B17/175.508)/LOG(10)))))),4)*N17)), 0)</f>
        <v>162.547</v>
      </c>
      <c r="P17" s="433">
        <v>4</v>
      </c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</row>
    <row r="18" spans="1:27" ht="16.5" thickBot="1">
      <c r="A18" s="337"/>
      <c r="B18" s="435">
        <v>66.7</v>
      </c>
      <c r="C18" s="446" t="s">
        <v>84</v>
      </c>
      <c r="D18" s="436">
        <v>2002</v>
      </c>
      <c r="E18" s="437" t="s">
        <v>92</v>
      </c>
      <c r="F18" s="438">
        <v>40</v>
      </c>
      <c r="G18" s="439">
        <v>45</v>
      </c>
      <c r="H18" s="440">
        <v>-50</v>
      </c>
      <c r="I18" s="441">
        <f>IF(MAX(F18:H18)&lt;0,0,MAX(F18:H18))</f>
        <v>45</v>
      </c>
      <c r="J18" s="442">
        <v>55</v>
      </c>
      <c r="K18" s="439">
        <v>65</v>
      </c>
      <c r="L18" s="440">
        <v>70</v>
      </c>
      <c r="M18" s="443">
        <f>IF(MAX(J18:L18)&lt;0,0,MAX(J18:L18))</f>
        <v>70</v>
      </c>
      <c r="N18" s="444">
        <f>SUM(I18,M18)</f>
        <v>115</v>
      </c>
      <c r="O18" s="445">
        <f>IF(ISNUMBER(B18), (IF(175.508&lt; B18,N18, TRUNC(10^(0.75194503 *((LOG((B18/175.508)/LOG(10))*(LOG((B18/175.508)/LOG(10)))))),4)*N18)), 0)</f>
        <v>156.11249999999998</v>
      </c>
      <c r="P18" s="447">
        <v>5</v>
      </c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</row>
    <row r="19" spans="1:27" ht="17.25" thickTop="1" thickBot="1">
      <c r="A19" s="337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337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</row>
    <row r="20" spans="1:27" ht="15.75">
      <c r="A20" s="337"/>
      <c r="B20" s="495" t="s">
        <v>119</v>
      </c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385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</row>
    <row r="21" spans="1:27" ht="16.5" thickBot="1">
      <c r="A21" s="337"/>
      <c r="B21" s="497" t="s">
        <v>133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38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</row>
    <row r="22" spans="1:27" ht="15.75">
      <c r="A22" s="338"/>
      <c r="B22" s="391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87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</row>
    <row r="23" spans="1:27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</row>
    <row r="24" spans="1:27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</row>
    <row r="25" spans="1:27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</row>
    <row r="26" spans="1:27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</row>
    <row r="27" spans="1:27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</row>
    <row r="28" spans="1:27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</row>
    <row r="29" spans="1:27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</row>
    <row r="30" spans="1:27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</row>
    <row r="31" spans="1:27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</row>
    <row r="32" spans="1:27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</row>
    <row r="33" spans="1:27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</row>
    <row r="34" spans="1:27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</row>
    <row r="35" spans="1:27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</row>
    <row r="36" spans="1:27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</row>
    <row r="37" spans="1:27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</row>
    <row r="38" spans="1:27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</row>
    <row r="39" spans="1:27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</row>
    <row r="40" spans="1:27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</row>
    <row r="41" spans="1:27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</row>
    <row r="42" spans="1:27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</row>
  </sheetData>
  <sortState ref="B14:O18">
    <sortCondition descending="1" ref="O14:O18"/>
  </sortState>
  <mergeCells count="8">
    <mergeCell ref="B8:P8"/>
    <mergeCell ref="B13:P13"/>
    <mergeCell ref="B20:O20"/>
    <mergeCell ref="B21:O21"/>
    <mergeCell ref="B1:P1"/>
    <mergeCell ref="B2:P2"/>
    <mergeCell ref="B3:P3"/>
    <mergeCell ref="P6:P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Normal="100" workbookViewId="0">
      <selection activeCell="Y16" sqref="Y16"/>
    </sheetView>
  </sheetViews>
  <sheetFormatPr defaultRowHeight="12.75"/>
  <cols>
    <col min="1" max="1" width="6.42578125" customWidth="1"/>
    <col min="2" max="2" width="6.5703125" customWidth="1"/>
    <col min="3" max="3" width="18.28515625" customWidth="1"/>
    <col min="4" max="4" width="6.42578125" customWidth="1"/>
    <col min="5" max="5" width="21.28515625" customWidth="1"/>
    <col min="6" max="21" width="5.85546875" customWidth="1"/>
    <col min="22" max="22" width="8.42578125" customWidth="1"/>
    <col min="23" max="23" width="9.42578125" customWidth="1"/>
    <col min="24" max="24" width="9.85546875" customWidth="1"/>
    <col min="25" max="25" width="10.28515625" customWidth="1"/>
  </cols>
  <sheetData>
    <row r="1" spans="1:30" ht="31.5" customHeight="1" thickTop="1">
      <c r="A1" s="191"/>
      <c r="B1" s="465" t="s">
        <v>125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7"/>
      <c r="Z1" s="192"/>
      <c r="AA1" s="191"/>
      <c r="AB1" s="191"/>
      <c r="AC1" s="191"/>
      <c r="AD1" s="191"/>
    </row>
    <row r="2" spans="1:30" ht="31.5" customHeight="1">
      <c r="A2" s="191"/>
      <c r="B2" s="468" t="s">
        <v>124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70"/>
      <c r="Z2" s="192"/>
      <c r="AA2" s="191"/>
      <c r="AB2" s="191"/>
      <c r="AC2" s="191"/>
      <c r="AD2" s="191"/>
    </row>
    <row r="3" spans="1:30" ht="30.75" customHeight="1" thickBot="1">
      <c r="A3" s="191"/>
      <c r="B3" s="471" t="s">
        <v>131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3"/>
      <c r="Z3" s="192"/>
      <c r="AA3" s="191"/>
      <c r="AB3" s="191"/>
      <c r="AC3" s="191"/>
      <c r="AD3" s="191"/>
    </row>
    <row r="4" spans="1:30" ht="17.25" thickTop="1" thickBot="1">
      <c r="A4" s="19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4"/>
      <c r="Z4" s="192"/>
      <c r="AA4" s="191"/>
      <c r="AB4" s="191"/>
      <c r="AC4" s="191"/>
      <c r="AD4" s="191"/>
    </row>
    <row r="5" spans="1:30" ht="17.25" thickTop="1" thickBot="1">
      <c r="A5" s="191"/>
      <c r="B5" s="195" t="s">
        <v>98</v>
      </c>
      <c r="C5" s="196" t="s">
        <v>4</v>
      </c>
      <c r="D5" s="197" t="s">
        <v>99</v>
      </c>
      <c r="E5" s="247"/>
      <c r="F5" s="481" t="s">
        <v>100</v>
      </c>
      <c r="G5" s="482"/>
      <c r="H5" s="482"/>
      <c r="I5" s="483"/>
      <c r="J5" s="482" t="s">
        <v>101</v>
      </c>
      <c r="K5" s="482"/>
      <c r="L5" s="482"/>
      <c r="M5" s="482"/>
      <c r="N5" s="198" t="s">
        <v>102</v>
      </c>
      <c r="O5" s="199"/>
      <c r="P5" s="199"/>
      <c r="Q5" s="200"/>
      <c r="R5" s="199" t="s">
        <v>3</v>
      </c>
      <c r="S5" s="199"/>
      <c r="T5" s="199"/>
      <c r="U5" s="200"/>
      <c r="V5" s="201" t="s">
        <v>103</v>
      </c>
      <c r="W5" s="202" t="s">
        <v>23</v>
      </c>
      <c r="X5" s="203" t="s">
        <v>104</v>
      </c>
      <c r="Y5" s="484" t="s">
        <v>14</v>
      </c>
      <c r="Z5" s="192"/>
      <c r="AA5" s="191"/>
      <c r="AB5" s="191"/>
      <c r="AC5" s="191"/>
      <c r="AD5" s="191"/>
    </row>
    <row r="6" spans="1:30" ht="16.5" thickBot="1">
      <c r="A6" s="191"/>
      <c r="B6" s="204" t="s">
        <v>105</v>
      </c>
      <c r="C6" s="205"/>
      <c r="D6" s="206" t="s">
        <v>106</v>
      </c>
      <c r="E6" s="248"/>
      <c r="F6" s="486"/>
      <c r="G6" s="487"/>
      <c r="H6" s="487"/>
      <c r="I6" s="488"/>
      <c r="J6" s="486"/>
      <c r="K6" s="487"/>
      <c r="L6" s="487"/>
      <c r="M6" s="488"/>
      <c r="N6" s="250" t="s">
        <v>8</v>
      </c>
      <c r="O6" s="251" t="s">
        <v>9</v>
      </c>
      <c r="P6" s="252" t="s">
        <v>107</v>
      </c>
      <c r="Q6" s="253" t="s">
        <v>108</v>
      </c>
      <c r="R6" s="254" t="s">
        <v>8</v>
      </c>
      <c r="S6" s="251" t="s">
        <v>9</v>
      </c>
      <c r="T6" s="252" t="s">
        <v>107</v>
      </c>
      <c r="U6" s="253" t="s">
        <v>108</v>
      </c>
      <c r="V6" s="207"/>
      <c r="W6" s="208"/>
      <c r="X6" s="209" t="s">
        <v>23</v>
      </c>
      <c r="Y6" s="485"/>
      <c r="Z6" s="192"/>
      <c r="AA6" s="191"/>
      <c r="AB6" s="191"/>
      <c r="AC6" s="191"/>
      <c r="AD6" s="191"/>
    </row>
    <row r="7" spans="1:30" ht="17.25" thickTop="1" thickBot="1">
      <c r="A7" s="191"/>
      <c r="B7" s="475">
        <v>2007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7"/>
      <c r="Z7" s="192"/>
      <c r="AA7" s="191"/>
      <c r="AB7" s="191"/>
      <c r="AC7" s="191"/>
      <c r="AD7" s="191"/>
    </row>
    <row r="8" spans="1:30" ht="17.25" thickTop="1" thickBot="1">
      <c r="A8" s="191"/>
      <c r="B8" s="266">
        <v>26.9</v>
      </c>
      <c r="C8" s="334" t="s">
        <v>126</v>
      </c>
      <c r="D8" s="335">
        <v>2007</v>
      </c>
      <c r="E8" s="267" t="s">
        <v>122</v>
      </c>
      <c r="F8" s="268">
        <v>0</v>
      </c>
      <c r="G8" s="269">
        <v>410</v>
      </c>
      <c r="H8" s="269">
        <v>420</v>
      </c>
      <c r="I8" s="270">
        <f>IF(MAX(F8:H8)&lt;0,0,MAX(F8:H8))/10</f>
        <v>42</v>
      </c>
      <c r="J8" s="233">
        <v>440</v>
      </c>
      <c r="K8" s="234">
        <v>420</v>
      </c>
      <c r="L8" s="234">
        <v>410</v>
      </c>
      <c r="M8" s="271">
        <f>IF(MAX(J8:L8)&lt;0,0,MAX(J8:L8))/10</f>
        <v>44</v>
      </c>
      <c r="N8" s="272">
        <v>16</v>
      </c>
      <c r="O8" s="273">
        <v>18</v>
      </c>
      <c r="P8" s="274">
        <v>19</v>
      </c>
      <c r="Q8" s="235">
        <f>IF(MAX(N8:P8)&lt;0,0,MAX(N8:P8))</f>
        <v>19</v>
      </c>
      <c r="R8" s="275">
        <v>23</v>
      </c>
      <c r="S8" s="273">
        <v>26</v>
      </c>
      <c r="T8" s="276">
        <v>-28</v>
      </c>
      <c r="U8" s="236">
        <f>IF(MAX(R8:T8)&lt;0,0,MAX(R8:T8))</f>
        <v>26</v>
      </c>
      <c r="V8" s="237">
        <f>SUM(Q8,U8)</f>
        <v>45</v>
      </c>
      <c r="W8" s="238">
        <f>IF(ISNUMBER(B8), (IF(175.508&lt; B8,V8, TRUNC(10^(0.75194503*((LOG((B8/175.508)/LOG(10))*(LOG((B8/175.508)/LOG(10)))))),4)*V8)), 0)</f>
        <v>141.93899999999999</v>
      </c>
      <c r="X8" s="239">
        <f>IF(ISNUMBER(B8), (IF(175.508&lt; B8,V8, TRUNC(10^(0.75194503*((LOG((B8/175.508)/LOG(10))*(LOG((B8/175.508)/LOG(10)))))),4)*V8)), 0)+I8+M8</f>
        <v>227.93899999999999</v>
      </c>
      <c r="Y8" s="323">
        <v>1</v>
      </c>
      <c r="Z8" s="210"/>
      <c r="AA8" s="193"/>
      <c r="AB8" s="191"/>
      <c r="AC8" s="191"/>
      <c r="AD8" s="191"/>
    </row>
    <row r="9" spans="1:30" ht="17.25" thickTop="1" thickBot="1">
      <c r="A9" s="191"/>
      <c r="B9" s="475">
        <v>2006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7"/>
      <c r="Z9" s="210"/>
      <c r="AA9" s="193"/>
      <c r="AB9" s="191"/>
      <c r="AC9" s="191"/>
      <c r="AD9" s="191"/>
    </row>
    <row r="10" spans="1:30" ht="16.5" thickTop="1">
      <c r="A10" s="191"/>
      <c r="B10" s="211">
        <v>46.7</v>
      </c>
      <c r="C10" s="315" t="s">
        <v>114</v>
      </c>
      <c r="D10" s="319">
        <v>2006</v>
      </c>
      <c r="E10" s="249" t="s">
        <v>121</v>
      </c>
      <c r="F10" s="286">
        <v>540</v>
      </c>
      <c r="G10" s="287">
        <v>550</v>
      </c>
      <c r="H10" s="287">
        <v>550</v>
      </c>
      <c r="I10" s="280">
        <f t="shared" ref="I10:I18" si="0">IF(MAX(F10:H10)&lt;0,0,MAX(F10:H10))/10</f>
        <v>55</v>
      </c>
      <c r="J10" s="259">
        <v>630</v>
      </c>
      <c r="K10" s="258">
        <v>550</v>
      </c>
      <c r="L10" s="258">
        <v>530</v>
      </c>
      <c r="M10" s="214">
        <f t="shared" ref="M10:M18" si="1">IF(MAX(J10:L10)&lt;0,0,MAX(J10:L10))/10</f>
        <v>63</v>
      </c>
      <c r="N10" s="215">
        <v>23</v>
      </c>
      <c r="O10" s="216">
        <v>25</v>
      </c>
      <c r="P10" s="217">
        <v>26</v>
      </c>
      <c r="Q10" s="225">
        <f t="shared" ref="Q10:Q18" si="2">IF(MAX(N10:P10)&lt;0,0,MAX(N10:P10))</f>
        <v>26</v>
      </c>
      <c r="R10" s="217">
        <v>40</v>
      </c>
      <c r="S10" s="216">
        <v>42</v>
      </c>
      <c r="T10" s="226">
        <v>43</v>
      </c>
      <c r="U10" s="218">
        <f t="shared" ref="U10:U18" si="3">IF(MAX(R10:T10)&lt;0,0,MAX(R10:T10))</f>
        <v>43</v>
      </c>
      <c r="V10" s="219">
        <f t="shared" ref="V10:V18" si="4">SUM(Q10,U10)</f>
        <v>69</v>
      </c>
      <c r="W10" s="281">
        <f t="shared" ref="W10:W18" si="5">IF(ISNUMBER(B10), (IF(175.508&lt; B10,V10, TRUNC(10^(0.75194503*((LOG((B10/175.508)/LOG(10))*(LOG((B10/175.508)/LOG(10)))))),4)*V10)), 0)</f>
        <v>122.30249999999999</v>
      </c>
      <c r="X10" s="239">
        <f t="shared" ref="X10:X18" si="6">IF(ISNUMBER(B10), (IF(175.508&lt; B10,V10, TRUNC(10^(0.75194503*((LOG((B10/175.508)/LOG(10))*(LOG((B10/175.508)/LOG(10)))))),4)*V10)), 0)+I10+M10</f>
        <v>240.30250000000001</v>
      </c>
      <c r="Y10" s="324">
        <v>1</v>
      </c>
      <c r="Z10" s="210"/>
      <c r="AA10" s="193"/>
      <c r="AB10" s="191"/>
      <c r="AC10" s="191"/>
      <c r="AD10" s="191"/>
    </row>
    <row r="11" spans="1:30" ht="15.75">
      <c r="A11" s="191"/>
      <c r="B11" s="211">
        <v>66.599999999999994</v>
      </c>
      <c r="C11" s="316" t="s">
        <v>111</v>
      </c>
      <c r="D11" s="320">
        <v>2006</v>
      </c>
      <c r="E11" s="249" t="s">
        <v>27</v>
      </c>
      <c r="F11" s="282">
        <v>0</v>
      </c>
      <c r="G11" s="283">
        <v>480</v>
      </c>
      <c r="H11" s="283">
        <v>520</v>
      </c>
      <c r="I11" s="280">
        <f t="shared" si="0"/>
        <v>52</v>
      </c>
      <c r="J11" s="260">
        <v>870</v>
      </c>
      <c r="K11" s="222">
        <v>850</v>
      </c>
      <c r="L11" s="222">
        <v>730</v>
      </c>
      <c r="M11" s="214">
        <f t="shared" si="1"/>
        <v>87</v>
      </c>
      <c r="N11" s="215">
        <v>29</v>
      </c>
      <c r="O11" s="216">
        <v>-31</v>
      </c>
      <c r="P11" s="216">
        <v>31</v>
      </c>
      <c r="Q11" s="225">
        <f t="shared" si="2"/>
        <v>31</v>
      </c>
      <c r="R11" s="217">
        <v>35</v>
      </c>
      <c r="S11" s="216">
        <v>-37</v>
      </c>
      <c r="T11" s="217">
        <v>37</v>
      </c>
      <c r="U11" s="218">
        <f t="shared" si="3"/>
        <v>37</v>
      </c>
      <c r="V11" s="219">
        <f t="shared" si="4"/>
        <v>68</v>
      </c>
      <c r="W11" s="281">
        <f t="shared" si="5"/>
        <v>92.398399999999995</v>
      </c>
      <c r="X11" s="239">
        <f t="shared" si="6"/>
        <v>231.39839999999998</v>
      </c>
      <c r="Y11" s="324">
        <v>2</v>
      </c>
      <c r="Z11" s="210"/>
      <c r="AA11" s="193"/>
      <c r="AB11" s="191"/>
      <c r="AC11" s="191"/>
      <c r="AD11" s="191"/>
    </row>
    <row r="12" spans="1:30" ht="15.75">
      <c r="A12" s="191"/>
      <c r="B12" s="211">
        <v>52.7</v>
      </c>
      <c r="C12" s="316" t="s">
        <v>112</v>
      </c>
      <c r="D12" s="320">
        <v>2006</v>
      </c>
      <c r="E12" s="249" t="s">
        <v>27</v>
      </c>
      <c r="F12" s="221">
        <v>550</v>
      </c>
      <c r="G12" s="222">
        <v>540</v>
      </c>
      <c r="H12" s="222">
        <v>490</v>
      </c>
      <c r="I12" s="214">
        <f t="shared" si="0"/>
        <v>55</v>
      </c>
      <c r="J12" s="221">
        <v>700</v>
      </c>
      <c r="K12" s="222">
        <v>640</v>
      </c>
      <c r="L12" s="223">
        <v>630</v>
      </c>
      <c r="M12" s="224">
        <f t="shared" si="1"/>
        <v>70</v>
      </c>
      <c r="N12" s="216">
        <v>25</v>
      </c>
      <c r="O12" s="216">
        <v>27</v>
      </c>
      <c r="P12" s="217">
        <v>-28</v>
      </c>
      <c r="Q12" s="225">
        <f t="shared" si="2"/>
        <v>27</v>
      </c>
      <c r="R12" s="217">
        <v>31</v>
      </c>
      <c r="S12" s="216">
        <v>33</v>
      </c>
      <c r="T12" s="217">
        <v>34</v>
      </c>
      <c r="U12" s="218">
        <f t="shared" si="3"/>
        <v>34</v>
      </c>
      <c r="V12" s="219">
        <f t="shared" si="4"/>
        <v>61</v>
      </c>
      <c r="W12" s="281">
        <f t="shared" si="5"/>
        <v>97.856200000000001</v>
      </c>
      <c r="X12" s="239">
        <f t="shared" si="6"/>
        <v>222.8562</v>
      </c>
      <c r="Y12" s="324">
        <v>3</v>
      </c>
      <c r="Z12" s="192"/>
      <c r="AA12" s="191"/>
      <c r="AB12" s="191"/>
      <c r="AC12" s="191"/>
      <c r="AD12" s="191"/>
    </row>
    <row r="13" spans="1:30" ht="15.75">
      <c r="A13" s="191"/>
      <c r="B13" s="211">
        <v>56.4</v>
      </c>
      <c r="C13" s="316" t="s">
        <v>116</v>
      </c>
      <c r="D13" s="320">
        <v>2006</v>
      </c>
      <c r="E13" s="249" t="s">
        <v>27</v>
      </c>
      <c r="F13" s="257">
        <v>580</v>
      </c>
      <c r="G13" s="213">
        <v>580</v>
      </c>
      <c r="H13" s="258">
        <v>550</v>
      </c>
      <c r="I13" s="214">
        <f t="shared" si="0"/>
        <v>58</v>
      </c>
      <c r="J13" s="257">
        <v>720</v>
      </c>
      <c r="K13" s="213">
        <v>700</v>
      </c>
      <c r="L13" s="220">
        <v>680</v>
      </c>
      <c r="M13" s="224">
        <f t="shared" si="1"/>
        <v>72</v>
      </c>
      <c r="N13" s="215">
        <v>24</v>
      </c>
      <c r="O13" s="216">
        <v>26</v>
      </c>
      <c r="P13" s="216">
        <v>27</v>
      </c>
      <c r="Q13" s="225">
        <f t="shared" si="2"/>
        <v>27</v>
      </c>
      <c r="R13" s="217">
        <v>28</v>
      </c>
      <c r="S13" s="216">
        <v>30</v>
      </c>
      <c r="T13" s="217">
        <v>31</v>
      </c>
      <c r="U13" s="218">
        <f t="shared" si="3"/>
        <v>31</v>
      </c>
      <c r="V13" s="219">
        <f t="shared" si="4"/>
        <v>58</v>
      </c>
      <c r="W13" s="281">
        <f t="shared" si="5"/>
        <v>88.345600000000005</v>
      </c>
      <c r="X13" s="239">
        <f t="shared" si="6"/>
        <v>218.34559999999999</v>
      </c>
      <c r="Y13" s="324">
        <v>4</v>
      </c>
      <c r="Z13" s="192"/>
      <c r="AA13" s="191"/>
      <c r="AB13" s="191"/>
      <c r="AC13" s="191"/>
      <c r="AD13" s="191"/>
    </row>
    <row r="14" spans="1:30" ht="15.75">
      <c r="A14" s="191"/>
      <c r="B14" s="211">
        <v>68.900000000000006</v>
      </c>
      <c r="C14" s="316" t="s">
        <v>127</v>
      </c>
      <c r="D14" s="320">
        <v>2006</v>
      </c>
      <c r="E14" s="249" t="s">
        <v>123</v>
      </c>
      <c r="F14" s="256">
        <v>500</v>
      </c>
      <c r="G14" s="258">
        <v>490</v>
      </c>
      <c r="H14" s="258">
        <v>550</v>
      </c>
      <c r="I14" s="214">
        <f t="shared" si="0"/>
        <v>55</v>
      </c>
      <c r="J14" s="256">
        <v>370</v>
      </c>
      <c r="K14" s="258">
        <v>520</v>
      </c>
      <c r="L14" s="249">
        <v>560</v>
      </c>
      <c r="M14" s="224">
        <f t="shared" si="1"/>
        <v>56</v>
      </c>
      <c r="N14" s="261">
        <v>-30</v>
      </c>
      <c r="O14" s="262">
        <v>30</v>
      </c>
      <c r="P14" s="263">
        <v>32</v>
      </c>
      <c r="Q14" s="225">
        <f t="shared" si="2"/>
        <v>32</v>
      </c>
      <c r="R14" s="264">
        <v>40</v>
      </c>
      <c r="S14" s="262">
        <v>43</v>
      </c>
      <c r="T14" s="265">
        <v>46</v>
      </c>
      <c r="U14" s="218">
        <f t="shared" si="3"/>
        <v>46</v>
      </c>
      <c r="V14" s="219">
        <f t="shared" si="4"/>
        <v>78</v>
      </c>
      <c r="W14" s="281">
        <f t="shared" si="5"/>
        <v>103.77120000000001</v>
      </c>
      <c r="X14" s="239">
        <f t="shared" si="6"/>
        <v>214.77120000000002</v>
      </c>
      <c r="Y14" s="324">
        <v>5</v>
      </c>
      <c r="Z14" s="192"/>
      <c r="AA14" s="191"/>
      <c r="AB14" s="191"/>
      <c r="AC14" s="191"/>
      <c r="AD14" s="191"/>
    </row>
    <row r="15" spans="1:30" ht="15.75">
      <c r="A15" s="191"/>
      <c r="B15" s="211">
        <v>60.9</v>
      </c>
      <c r="C15" s="317" t="s">
        <v>128</v>
      </c>
      <c r="D15" s="320">
        <v>2006</v>
      </c>
      <c r="E15" s="249" t="s">
        <v>123</v>
      </c>
      <c r="F15" s="256">
        <v>460</v>
      </c>
      <c r="G15" s="258">
        <v>440</v>
      </c>
      <c r="H15" s="258">
        <v>550</v>
      </c>
      <c r="I15" s="280">
        <f t="shared" si="0"/>
        <v>55</v>
      </c>
      <c r="J15" s="259">
        <v>610</v>
      </c>
      <c r="K15" s="258">
        <v>560</v>
      </c>
      <c r="L15" s="258">
        <v>530</v>
      </c>
      <c r="M15" s="214">
        <f t="shared" si="1"/>
        <v>61</v>
      </c>
      <c r="N15" s="261">
        <v>20</v>
      </c>
      <c r="O15" s="262">
        <v>23</v>
      </c>
      <c r="P15" s="263">
        <v>25</v>
      </c>
      <c r="Q15" s="225">
        <f t="shared" si="2"/>
        <v>25</v>
      </c>
      <c r="R15" s="264">
        <v>30</v>
      </c>
      <c r="S15" s="262">
        <v>32</v>
      </c>
      <c r="T15" s="265">
        <v>-34</v>
      </c>
      <c r="U15" s="218">
        <f t="shared" si="3"/>
        <v>32</v>
      </c>
      <c r="V15" s="219">
        <f t="shared" si="4"/>
        <v>57</v>
      </c>
      <c r="W15" s="281">
        <f t="shared" si="5"/>
        <v>82.176900000000003</v>
      </c>
      <c r="X15" s="330">
        <f t="shared" si="6"/>
        <v>198.17689999999999</v>
      </c>
      <c r="Y15" s="324">
        <v>6</v>
      </c>
      <c r="Z15" s="192"/>
      <c r="AA15" s="191"/>
      <c r="AB15" s="191"/>
      <c r="AC15" s="191"/>
      <c r="AD15" s="191"/>
    </row>
    <row r="16" spans="1:30" ht="15.75">
      <c r="A16" s="191"/>
      <c r="B16" s="211">
        <v>64.5</v>
      </c>
      <c r="C16" s="316" t="s">
        <v>110</v>
      </c>
      <c r="D16" s="320">
        <v>2006</v>
      </c>
      <c r="E16" s="249" t="s">
        <v>24</v>
      </c>
      <c r="F16" s="278">
        <v>460</v>
      </c>
      <c r="G16" s="279">
        <v>450</v>
      </c>
      <c r="H16" s="213">
        <v>460</v>
      </c>
      <c r="I16" s="280">
        <f t="shared" si="0"/>
        <v>46</v>
      </c>
      <c r="J16" s="212">
        <v>530</v>
      </c>
      <c r="K16" s="213">
        <v>500</v>
      </c>
      <c r="L16" s="213">
        <v>400</v>
      </c>
      <c r="M16" s="214">
        <f t="shared" si="1"/>
        <v>53</v>
      </c>
      <c r="N16" s="215">
        <v>15</v>
      </c>
      <c r="O16" s="213">
        <v>18</v>
      </c>
      <c r="P16" s="220">
        <v>20</v>
      </c>
      <c r="Q16" s="225">
        <f t="shared" si="2"/>
        <v>20</v>
      </c>
      <c r="R16" s="220">
        <v>22</v>
      </c>
      <c r="S16" s="213">
        <v>26</v>
      </c>
      <c r="T16" s="220">
        <v>30</v>
      </c>
      <c r="U16" s="218">
        <f t="shared" si="3"/>
        <v>30</v>
      </c>
      <c r="V16" s="219">
        <f t="shared" si="4"/>
        <v>50</v>
      </c>
      <c r="W16" s="281">
        <f t="shared" si="5"/>
        <v>69.355000000000004</v>
      </c>
      <c r="X16" s="239">
        <f t="shared" si="6"/>
        <v>168.35500000000002</v>
      </c>
      <c r="Y16" s="324">
        <v>7</v>
      </c>
      <c r="Z16" s="192"/>
      <c r="AA16" s="191"/>
      <c r="AB16" s="191"/>
      <c r="AC16" s="191"/>
      <c r="AD16" s="191"/>
    </row>
    <row r="17" spans="1:30" ht="15.75">
      <c r="A17" s="191"/>
      <c r="B17" s="211">
        <v>52.8</v>
      </c>
      <c r="C17" s="318" t="s">
        <v>117</v>
      </c>
      <c r="D17" s="321">
        <v>2006</v>
      </c>
      <c r="E17" s="285" t="s">
        <v>27</v>
      </c>
      <c r="F17" s="278">
        <v>450</v>
      </c>
      <c r="G17" s="279">
        <v>430</v>
      </c>
      <c r="H17" s="258">
        <v>550</v>
      </c>
      <c r="I17" s="280">
        <f t="shared" si="0"/>
        <v>55</v>
      </c>
      <c r="J17" s="212">
        <v>520</v>
      </c>
      <c r="K17" s="213">
        <v>300</v>
      </c>
      <c r="L17" s="213">
        <v>450</v>
      </c>
      <c r="M17" s="214">
        <f t="shared" si="1"/>
        <v>52</v>
      </c>
      <c r="N17" s="215">
        <v>11</v>
      </c>
      <c r="O17" s="213">
        <v>12</v>
      </c>
      <c r="P17" s="220">
        <v>13</v>
      </c>
      <c r="Q17" s="225">
        <f t="shared" si="2"/>
        <v>13</v>
      </c>
      <c r="R17" s="217">
        <v>12</v>
      </c>
      <c r="S17" s="216">
        <v>14</v>
      </c>
      <c r="T17" s="226">
        <v>15</v>
      </c>
      <c r="U17" s="218">
        <f t="shared" si="3"/>
        <v>15</v>
      </c>
      <c r="V17" s="219">
        <f t="shared" si="4"/>
        <v>28</v>
      </c>
      <c r="W17" s="281">
        <f t="shared" si="5"/>
        <v>44.850399999999993</v>
      </c>
      <c r="X17" s="239">
        <f t="shared" si="6"/>
        <v>151.85039999999998</v>
      </c>
      <c r="Y17" s="324">
        <v>8</v>
      </c>
      <c r="Z17" s="192"/>
      <c r="AA17" s="191"/>
      <c r="AB17" s="191"/>
      <c r="AC17" s="191"/>
      <c r="AD17" s="191"/>
    </row>
    <row r="18" spans="1:30" ht="16.5" thickBot="1">
      <c r="A18" s="191"/>
      <c r="B18" s="211">
        <v>62.6</v>
      </c>
      <c r="C18" s="317" t="s">
        <v>115</v>
      </c>
      <c r="D18" s="322">
        <v>2006</v>
      </c>
      <c r="E18" s="249" t="s">
        <v>27</v>
      </c>
      <c r="F18" s="278">
        <v>380</v>
      </c>
      <c r="G18" s="279">
        <v>380</v>
      </c>
      <c r="H18" s="258">
        <v>550</v>
      </c>
      <c r="I18" s="280">
        <f t="shared" si="0"/>
        <v>55</v>
      </c>
      <c r="J18" s="212">
        <v>150</v>
      </c>
      <c r="K18" s="213">
        <v>400</v>
      </c>
      <c r="L18" s="213">
        <v>380</v>
      </c>
      <c r="M18" s="214">
        <f t="shared" si="1"/>
        <v>40</v>
      </c>
      <c r="N18" s="215">
        <v>-10</v>
      </c>
      <c r="O18" s="216">
        <v>10</v>
      </c>
      <c r="P18" s="216">
        <v>11</v>
      </c>
      <c r="Q18" s="225">
        <f t="shared" si="2"/>
        <v>11</v>
      </c>
      <c r="R18" s="217">
        <v>10</v>
      </c>
      <c r="S18" s="216">
        <v>11</v>
      </c>
      <c r="T18" s="220">
        <v>12</v>
      </c>
      <c r="U18" s="218">
        <f t="shared" si="3"/>
        <v>12</v>
      </c>
      <c r="V18" s="219">
        <f t="shared" si="4"/>
        <v>23</v>
      </c>
      <c r="W18" s="281">
        <f t="shared" si="5"/>
        <v>32.542700000000004</v>
      </c>
      <c r="X18" s="239">
        <f t="shared" si="6"/>
        <v>127.5427</v>
      </c>
      <c r="Y18" s="324">
        <v>9</v>
      </c>
      <c r="Z18" s="192"/>
      <c r="AA18" s="191"/>
      <c r="AB18" s="191"/>
      <c r="AC18" s="191"/>
      <c r="AD18" s="191"/>
    </row>
    <row r="19" spans="1:30" ht="17.25" thickTop="1" thickBot="1">
      <c r="A19" s="191"/>
      <c r="B19" s="475">
        <v>2005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7"/>
      <c r="Z19" s="192"/>
      <c r="AA19" s="191"/>
      <c r="AB19" s="191"/>
      <c r="AC19" s="191"/>
      <c r="AD19" s="191"/>
    </row>
    <row r="20" spans="1:30" ht="16.5" thickTop="1">
      <c r="A20" s="191"/>
      <c r="B20" s="288">
        <v>44.5</v>
      </c>
      <c r="C20" s="316" t="s">
        <v>26</v>
      </c>
      <c r="D20" s="319">
        <v>2005</v>
      </c>
      <c r="E20" s="249" t="s">
        <v>24</v>
      </c>
      <c r="F20" s="278">
        <v>560</v>
      </c>
      <c r="G20" s="279">
        <v>620</v>
      </c>
      <c r="H20" s="279">
        <v>630</v>
      </c>
      <c r="I20" s="280">
        <f t="shared" ref="I20:I27" si="7">IF(MAX(F20:H20)&lt;0,0,MAX(F20:H20))/10</f>
        <v>63</v>
      </c>
      <c r="J20" s="212">
        <v>1190</v>
      </c>
      <c r="K20" s="213">
        <v>1200</v>
      </c>
      <c r="L20" s="213">
        <v>1180</v>
      </c>
      <c r="M20" s="214">
        <f t="shared" ref="M20:M27" si="8">IF(MAX(J20:L20)&lt;0,0,MAX(J20:L20))/10</f>
        <v>120</v>
      </c>
      <c r="N20" s="215">
        <v>32</v>
      </c>
      <c r="O20" s="216">
        <v>35</v>
      </c>
      <c r="P20" s="217">
        <v>36</v>
      </c>
      <c r="Q20" s="225">
        <f t="shared" ref="Q20:Q27" si="9">IF(MAX(N20:P20)&lt;0,0,MAX(N20:P20))</f>
        <v>36</v>
      </c>
      <c r="R20" s="217">
        <v>41</v>
      </c>
      <c r="S20" s="216">
        <v>44</v>
      </c>
      <c r="T20" s="220">
        <v>-46</v>
      </c>
      <c r="U20" s="218">
        <f t="shared" ref="U20:U27" si="10">IF(MAX(R20:T20)&lt;0,0,MAX(R20:T20))</f>
        <v>44</v>
      </c>
      <c r="V20" s="219">
        <f t="shared" ref="V20:V27" si="11">SUM(Q20,U20)</f>
        <v>80</v>
      </c>
      <c r="W20" s="281">
        <f t="shared" ref="W20:W27" si="12">IF(ISNUMBER(B20), (IF(175.508&lt; B20,V20, TRUNC(10^(0.75194503*((LOG((B20/175.508)/LOG(10))*(LOG((B20/175.508)/LOG(10)))))),4)*V20)), 0)</f>
        <v>147.952</v>
      </c>
      <c r="X20" s="331">
        <f>IF(ISNUMBER(B20), (IF(175.508&lt; B20,V20, TRUNC(10^(0.75194503*((LOG((B20/175.508)/LOG(10))*(LOG((B20/175.508)/LOG(10)))))),4)*V20)), 0)+I20+M20</f>
        <v>330.952</v>
      </c>
      <c r="Y20" s="324">
        <v>1</v>
      </c>
      <c r="Z20" s="192"/>
      <c r="AA20" s="191"/>
      <c r="AB20" s="191"/>
      <c r="AC20" s="191"/>
      <c r="AD20" s="191"/>
    </row>
    <row r="21" spans="1:30" ht="15.75">
      <c r="A21" s="191"/>
      <c r="B21" s="255">
        <v>73.099999999999994</v>
      </c>
      <c r="C21" s="332" t="s">
        <v>73</v>
      </c>
      <c r="D21" s="333">
        <v>2005</v>
      </c>
      <c r="E21" s="292" t="s">
        <v>122</v>
      </c>
      <c r="F21" s="278">
        <v>620</v>
      </c>
      <c r="G21" s="279">
        <v>600</v>
      </c>
      <c r="H21" s="279">
        <v>610</v>
      </c>
      <c r="I21" s="280">
        <f t="shared" si="7"/>
        <v>62</v>
      </c>
      <c r="J21" s="212">
        <v>990</v>
      </c>
      <c r="K21" s="213">
        <v>730</v>
      </c>
      <c r="L21" s="213">
        <v>960</v>
      </c>
      <c r="M21" s="214">
        <f t="shared" si="8"/>
        <v>99</v>
      </c>
      <c r="N21" s="328">
        <v>50</v>
      </c>
      <c r="O21" s="294">
        <v>53</v>
      </c>
      <c r="P21" s="264">
        <v>-57</v>
      </c>
      <c r="Q21" s="225">
        <f t="shared" si="9"/>
        <v>53</v>
      </c>
      <c r="R21" s="264">
        <v>70</v>
      </c>
      <c r="S21" s="216">
        <v>74</v>
      </c>
      <c r="T21" s="220">
        <v>77</v>
      </c>
      <c r="U21" s="218">
        <f t="shared" si="10"/>
        <v>77</v>
      </c>
      <c r="V21" s="219">
        <f t="shared" si="11"/>
        <v>130</v>
      </c>
      <c r="W21" s="281">
        <f t="shared" si="12"/>
        <v>166.99799999999999</v>
      </c>
      <c r="X21" s="330">
        <f>IF(ISNUMBER(B21), (IF(175.508&lt; B21,V21, TRUNC(10^(0.75194503*((LOG((B21/175.508)/LOG(10))*(LOG((B21/175.508)/LOG(10)))))),4)*V21)), 0)+I21+M21</f>
        <v>327.99799999999999</v>
      </c>
      <c r="Y21" s="324">
        <v>2</v>
      </c>
      <c r="Z21" s="210"/>
      <c r="AA21" s="191"/>
      <c r="AB21" s="191"/>
      <c r="AC21" s="191"/>
      <c r="AD21" s="191"/>
    </row>
    <row r="22" spans="1:30" ht="15.75">
      <c r="A22" s="191"/>
      <c r="B22" s="211">
        <v>60.7</v>
      </c>
      <c r="C22" s="316" t="s">
        <v>129</v>
      </c>
      <c r="D22" s="320">
        <v>2005</v>
      </c>
      <c r="E22" s="249" t="s">
        <v>123</v>
      </c>
      <c r="F22" s="286">
        <v>620</v>
      </c>
      <c r="G22" s="287">
        <v>620</v>
      </c>
      <c r="H22" s="287">
        <v>620</v>
      </c>
      <c r="I22" s="280">
        <f t="shared" si="7"/>
        <v>62</v>
      </c>
      <c r="J22" s="259">
        <v>830</v>
      </c>
      <c r="K22" s="258">
        <v>650</v>
      </c>
      <c r="L22" s="258">
        <v>640</v>
      </c>
      <c r="M22" s="214">
        <f t="shared" si="8"/>
        <v>83</v>
      </c>
      <c r="N22" s="261">
        <v>32</v>
      </c>
      <c r="O22" s="262">
        <v>35</v>
      </c>
      <c r="P22" s="263">
        <v>37</v>
      </c>
      <c r="Q22" s="225">
        <f t="shared" si="9"/>
        <v>37</v>
      </c>
      <c r="R22" s="264">
        <v>43</v>
      </c>
      <c r="S22" s="262">
        <v>46</v>
      </c>
      <c r="T22" s="265">
        <v>48</v>
      </c>
      <c r="U22" s="218">
        <f t="shared" si="10"/>
        <v>48</v>
      </c>
      <c r="V22" s="219">
        <f t="shared" si="11"/>
        <v>85</v>
      </c>
      <c r="W22" s="281">
        <f t="shared" si="12"/>
        <v>122.825</v>
      </c>
      <c r="X22" s="330">
        <f t="shared" ref="X22:X26" si="13">IF(ISNUMBER(B22), (IF(175.508&lt; B22,V22, TRUNC(10^(0.75194503*((LOG((B22/175.508)/LOG(10))*(LOG((B22/175.508)/LOG(10)))))),4)*V22)), 0)+I22+M22</f>
        <v>267.82499999999999</v>
      </c>
      <c r="Y22" s="324">
        <v>3</v>
      </c>
      <c r="Z22" s="210"/>
      <c r="AA22" s="191"/>
      <c r="AB22" s="191"/>
      <c r="AC22" s="191"/>
      <c r="AD22" s="191"/>
    </row>
    <row r="23" spans="1:30" ht="15.75">
      <c r="A23" s="191"/>
      <c r="B23" s="211">
        <v>45</v>
      </c>
      <c r="C23" s="316" t="s">
        <v>113</v>
      </c>
      <c r="D23" s="320">
        <v>2005</v>
      </c>
      <c r="E23" s="249" t="s">
        <v>27</v>
      </c>
      <c r="F23" s="282">
        <v>490</v>
      </c>
      <c r="G23" s="283">
        <v>520</v>
      </c>
      <c r="H23" s="283">
        <v>520</v>
      </c>
      <c r="I23" s="280">
        <f t="shared" si="7"/>
        <v>52</v>
      </c>
      <c r="J23" s="260">
        <v>670</v>
      </c>
      <c r="K23" s="222">
        <v>770</v>
      </c>
      <c r="L23" s="222">
        <v>770</v>
      </c>
      <c r="M23" s="214">
        <f t="shared" si="8"/>
        <v>77</v>
      </c>
      <c r="N23" s="215">
        <v>23</v>
      </c>
      <c r="O23" s="216">
        <v>25</v>
      </c>
      <c r="P23" s="216">
        <v>-26</v>
      </c>
      <c r="Q23" s="225">
        <f t="shared" si="9"/>
        <v>25</v>
      </c>
      <c r="R23" s="217">
        <v>31</v>
      </c>
      <c r="S23" s="216">
        <v>33</v>
      </c>
      <c r="T23" s="226">
        <v>35</v>
      </c>
      <c r="U23" s="218">
        <f t="shared" si="10"/>
        <v>35</v>
      </c>
      <c r="V23" s="219">
        <f t="shared" si="11"/>
        <v>60</v>
      </c>
      <c r="W23" s="281">
        <f t="shared" si="12"/>
        <v>109.866</v>
      </c>
      <c r="X23" s="330">
        <f t="shared" si="13"/>
        <v>238.86599999999999</v>
      </c>
      <c r="Y23" s="324">
        <v>4</v>
      </c>
      <c r="Z23" s="210"/>
      <c r="AA23" s="191"/>
      <c r="AB23" s="191"/>
      <c r="AC23" s="191"/>
      <c r="AD23" s="191"/>
    </row>
    <row r="24" spans="1:30" ht="15.75">
      <c r="A24" s="191"/>
      <c r="B24" s="211">
        <v>43.9</v>
      </c>
      <c r="C24" s="317" t="s">
        <v>130</v>
      </c>
      <c r="D24" s="320">
        <v>2005</v>
      </c>
      <c r="E24" s="249" t="s">
        <v>94</v>
      </c>
      <c r="F24" s="326">
        <v>490</v>
      </c>
      <c r="G24" s="327">
        <v>510</v>
      </c>
      <c r="H24" s="327">
        <v>0</v>
      </c>
      <c r="I24" s="280">
        <f t="shared" si="7"/>
        <v>51</v>
      </c>
      <c r="J24" s="299">
        <v>590</v>
      </c>
      <c r="K24" s="298">
        <v>780</v>
      </c>
      <c r="L24" s="298">
        <v>630</v>
      </c>
      <c r="M24" s="214">
        <f t="shared" si="8"/>
        <v>78</v>
      </c>
      <c r="N24" s="300">
        <v>20</v>
      </c>
      <c r="O24" s="301">
        <v>22</v>
      </c>
      <c r="P24" s="301">
        <v>-24</v>
      </c>
      <c r="Q24" s="225">
        <f t="shared" si="9"/>
        <v>22</v>
      </c>
      <c r="R24" s="295">
        <v>26</v>
      </c>
      <c r="S24" s="262">
        <v>28</v>
      </c>
      <c r="T24" s="262">
        <v>30</v>
      </c>
      <c r="U24" s="218">
        <f t="shared" si="10"/>
        <v>30</v>
      </c>
      <c r="V24" s="219">
        <f t="shared" si="11"/>
        <v>52</v>
      </c>
      <c r="W24" s="281">
        <f t="shared" si="12"/>
        <v>97.354399999999998</v>
      </c>
      <c r="X24" s="330">
        <f t="shared" si="13"/>
        <v>226.3544</v>
      </c>
      <c r="Y24" s="324">
        <v>5</v>
      </c>
      <c r="Z24" s="192"/>
      <c r="AA24" s="191"/>
      <c r="AB24" s="191"/>
      <c r="AC24" s="191"/>
      <c r="AD24" s="191"/>
    </row>
    <row r="25" spans="1:30" ht="15.75">
      <c r="A25" s="191"/>
      <c r="B25" s="211">
        <v>78.099999999999994</v>
      </c>
      <c r="C25" s="317" t="s">
        <v>90</v>
      </c>
      <c r="D25" s="320">
        <v>2005</v>
      </c>
      <c r="E25" s="249" t="s">
        <v>92</v>
      </c>
      <c r="F25" s="278">
        <v>530</v>
      </c>
      <c r="G25" s="279">
        <v>530</v>
      </c>
      <c r="H25" s="279">
        <v>500</v>
      </c>
      <c r="I25" s="280">
        <f t="shared" si="7"/>
        <v>53</v>
      </c>
      <c r="J25" s="212">
        <v>660</v>
      </c>
      <c r="K25" s="213">
        <v>580</v>
      </c>
      <c r="L25" s="213">
        <v>520</v>
      </c>
      <c r="M25" s="214">
        <f t="shared" si="8"/>
        <v>66</v>
      </c>
      <c r="N25" s="290">
        <v>30</v>
      </c>
      <c r="O25" s="213">
        <v>-34</v>
      </c>
      <c r="P25" s="213">
        <v>-34</v>
      </c>
      <c r="Q25" s="225">
        <f t="shared" si="9"/>
        <v>30</v>
      </c>
      <c r="R25" s="257">
        <v>35</v>
      </c>
      <c r="S25" s="213">
        <v>-40</v>
      </c>
      <c r="T25" s="291">
        <v>-40</v>
      </c>
      <c r="U25" s="218">
        <f t="shared" si="10"/>
        <v>35</v>
      </c>
      <c r="V25" s="219">
        <f t="shared" si="11"/>
        <v>65</v>
      </c>
      <c r="W25" s="281">
        <f t="shared" si="12"/>
        <v>80.515499999999989</v>
      </c>
      <c r="X25" s="330">
        <f t="shared" si="13"/>
        <v>199.51549999999997</v>
      </c>
      <c r="Y25" s="324">
        <v>6</v>
      </c>
      <c r="Z25" s="192"/>
      <c r="AA25" s="191"/>
      <c r="AB25" s="191"/>
      <c r="AC25" s="191"/>
      <c r="AD25" s="191"/>
    </row>
    <row r="26" spans="1:30" ht="15.75">
      <c r="A26" s="191"/>
      <c r="B26" s="211">
        <v>42.5</v>
      </c>
      <c r="C26" s="317" t="s">
        <v>109</v>
      </c>
      <c r="D26" s="320">
        <v>2005</v>
      </c>
      <c r="E26" s="249" t="s">
        <v>24</v>
      </c>
      <c r="F26" s="278">
        <v>440</v>
      </c>
      <c r="G26" s="279">
        <v>440</v>
      </c>
      <c r="H26" s="279">
        <v>450</v>
      </c>
      <c r="I26" s="280">
        <f t="shared" si="7"/>
        <v>45</v>
      </c>
      <c r="J26" s="212">
        <v>590</v>
      </c>
      <c r="K26" s="213">
        <v>450</v>
      </c>
      <c r="L26" s="213">
        <v>510</v>
      </c>
      <c r="M26" s="214">
        <f t="shared" si="8"/>
        <v>59</v>
      </c>
      <c r="N26" s="290">
        <v>9</v>
      </c>
      <c r="O26" s="216">
        <v>12</v>
      </c>
      <c r="P26" s="216">
        <v>-15</v>
      </c>
      <c r="Q26" s="225">
        <f t="shared" si="9"/>
        <v>12</v>
      </c>
      <c r="R26" s="290">
        <v>12</v>
      </c>
      <c r="S26" s="216">
        <v>15</v>
      </c>
      <c r="T26" s="216">
        <v>18</v>
      </c>
      <c r="U26" s="218">
        <f t="shared" si="10"/>
        <v>18</v>
      </c>
      <c r="V26" s="219">
        <f t="shared" si="11"/>
        <v>30</v>
      </c>
      <c r="W26" s="281">
        <f t="shared" si="12"/>
        <v>57.858000000000004</v>
      </c>
      <c r="X26" s="330">
        <f t="shared" si="13"/>
        <v>161.858</v>
      </c>
      <c r="Y26" s="324">
        <v>7</v>
      </c>
      <c r="Z26" s="192"/>
      <c r="AA26" s="191"/>
      <c r="AB26" s="191"/>
      <c r="AC26" s="191"/>
      <c r="AD26" s="191"/>
    </row>
    <row r="27" spans="1:30" ht="16.5" thickBot="1">
      <c r="A27" s="191"/>
      <c r="B27" s="211">
        <v>56.6</v>
      </c>
      <c r="C27" s="316" t="s">
        <v>118</v>
      </c>
      <c r="D27" s="322">
        <v>2005</v>
      </c>
      <c r="E27" s="249" t="s">
        <v>27</v>
      </c>
      <c r="F27" s="257">
        <v>580</v>
      </c>
      <c r="G27" s="213">
        <v>580</v>
      </c>
      <c r="H27" s="213">
        <v>580</v>
      </c>
      <c r="I27" s="280">
        <f t="shared" si="7"/>
        <v>58</v>
      </c>
      <c r="J27" s="212">
        <v>460</v>
      </c>
      <c r="K27" s="213">
        <v>380</v>
      </c>
      <c r="L27" s="213">
        <v>500</v>
      </c>
      <c r="M27" s="214">
        <f t="shared" si="8"/>
        <v>50</v>
      </c>
      <c r="N27" s="290">
        <v>11</v>
      </c>
      <c r="O27" s="216">
        <v>12</v>
      </c>
      <c r="P27" s="216">
        <v>13</v>
      </c>
      <c r="Q27" s="225">
        <f t="shared" si="9"/>
        <v>13</v>
      </c>
      <c r="R27" s="290">
        <v>12</v>
      </c>
      <c r="S27" s="216">
        <v>14</v>
      </c>
      <c r="T27" s="329">
        <v>15</v>
      </c>
      <c r="U27" s="218">
        <f t="shared" si="10"/>
        <v>15</v>
      </c>
      <c r="V27" s="219">
        <f t="shared" si="11"/>
        <v>28</v>
      </c>
      <c r="W27" s="281">
        <f t="shared" si="12"/>
        <v>42.537600000000005</v>
      </c>
      <c r="X27" s="241">
        <f>IF(ISNUMBER(B27), (IF(175.508&lt; B27,V27, TRUNC(10^(0.75194503*((LOG((B27/175.508)/LOG(10))*(LOG((B27/175.508)/LOG(10)))))),4)*V27)), 0)+I27+M27</f>
        <v>150.5376</v>
      </c>
      <c r="Y27" s="324">
        <v>8</v>
      </c>
      <c r="Z27" s="192"/>
      <c r="AA27" s="191"/>
      <c r="AB27" s="191"/>
      <c r="AC27" s="191"/>
      <c r="AD27" s="191"/>
    </row>
    <row r="28" spans="1:30" ht="17.25" thickTop="1" thickBot="1">
      <c r="A28" s="191"/>
      <c r="B28" s="475">
        <v>2004</v>
      </c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7"/>
      <c r="Z28" s="192"/>
      <c r="AA28" s="191"/>
      <c r="AB28" s="191"/>
      <c r="AC28" s="191"/>
      <c r="AD28" s="191"/>
    </row>
    <row r="29" spans="1:30" ht="16.5" thickTop="1">
      <c r="A29" s="191"/>
      <c r="B29" s="255">
        <v>67.099999999999994</v>
      </c>
      <c r="C29" s="325" t="s">
        <v>74</v>
      </c>
      <c r="D29" s="336">
        <v>2004</v>
      </c>
      <c r="E29" s="292" t="s">
        <v>122</v>
      </c>
      <c r="F29" s="257">
        <v>620</v>
      </c>
      <c r="G29" s="213">
        <v>610</v>
      </c>
      <c r="H29" s="213">
        <v>650</v>
      </c>
      <c r="I29" s="280">
        <f>IF(MAX(F29:H29)&lt;0,0,MAX(F29:H29))/10</f>
        <v>65</v>
      </c>
      <c r="J29" s="212">
        <v>1080</v>
      </c>
      <c r="K29" s="213">
        <v>1020</v>
      </c>
      <c r="L29" s="213">
        <v>750</v>
      </c>
      <c r="M29" s="214">
        <f>IF(MAX(J29:L29)&lt;0,0,MAX(J29:L29))/10</f>
        <v>108</v>
      </c>
      <c r="N29" s="293">
        <v>-61</v>
      </c>
      <c r="O29" s="294">
        <v>61</v>
      </c>
      <c r="P29" s="294">
        <v>-64</v>
      </c>
      <c r="Q29" s="225">
        <f>IF(MAX(N29:P29)&lt;0,0,MAX(N29:P29))</f>
        <v>61</v>
      </c>
      <c r="R29" s="293">
        <v>80</v>
      </c>
      <c r="S29" s="262">
        <v>85</v>
      </c>
      <c r="T29" s="262">
        <v>88</v>
      </c>
      <c r="U29" s="218">
        <f>IF(MAX(R29:T29)&lt;0,0,MAX(R29:T29))</f>
        <v>88</v>
      </c>
      <c r="V29" s="219">
        <f>SUM(Q29,U29)</f>
        <v>149</v>
      </c>
      <c r="W29" s="281">
        <f>IF(ISNUMBER(B29), (IF(175.508&lt; B29,V29, TRUNC(10^(0.75194503*((LOG((B29/175.508)/LOG(10))*(LOG((B29/175.508)/LOG(10)))))),4)*V29)), 0)</f>
        <v>201.5076</v>
      </c>
      <c r="X29" s="331">
        <f>IF(ISNUMBER(B29), (IF(175.508&lt; B29,V29, TRUNC(10^(0.75194503*((LOG((B29/175.508)/LOG(10))*(LOG((B29/175.508)/LOG(10)))))),4)*V29)), 0)+I29+M29</f>
        <v>374.50760000000002</v>
      </c>
      <c r="Y29" s="324">
        <v>1</v>
      </c>
      <c r="Z29" s="192"/>
      <c r="AA29" s="191"/>
      <c r="AB29" s="191"/>
      <c r="AC29" s="191"/>
      <c r="AD29" s="191"/>
    </row>
    <row r="30" spans="1:30" ht="15.75">
      <c r="A30" s="191"/>
      <c r="B30" s="211">
        <v>60.9</v>
      </c>
      <c r="C30" s="277" t="s">
        <v>81</v>
      </c>
      <c r="D30" s="297">
        <v>2004</v>
      </c>
      <c r="E30" s="249" t="s">
        <v>24</v>
      </c>
      <c r="F30" s="256">
        <v>700</v>
      </c>
      <c r="G30" s="258">
        <v>700</v>
      </c>
      <c r="H30" s="258">
        <v>710</v>
      </c>
      <c r="I30" s="280">
        <f>IF(MAX(F30:H30)&lt;0,0,MAX(F30:H30))/10</f>
        <v>71</v>
      </c>
      <c r="J30" s="259">
        <v>950</v>
      </c>
      <c r="K30" s="258">
        <v>1000</v>
      </c>
      <c r="L30" s="258">
        <v>840</v>
      </c>
      <c r="M30" s="214">
        <f>IF(MAX(J30:L30)&lt;0,0,MAX(J30:L30))/10</f>
        <v>100</v>
      </c>
      <c r="N30" s="293">
        <v>42</v>
      </c>
      <c r="O30" s="294">
        <v>45</v>
      </c>
      <c r="P30" s="294">
        <v>47</v>
      </c>
      <c r="Q30" s="225">
        <f>IF(MAX(N30:P30)&lt;0,0,MAX(N30:P30))</f>
        <v>47</v>
      </c>
      <c r="R30" s="293">
        <v>52</v>
      </c>
      <c r="S30" s="262">
        <v>57</v>
      </c>
      <c r="T30" s="296">
        <v>60</v>
      </c>
      <c r="U30" s="218">
        <f>IF(MAX(R30:T30)&lt;0,0,MAX(R30:T30))</f>
        <v>60</v>
      </c>
      <c r="V30" s="219">
        <f>SUM(Q30,U30)</f>
        <v>107</v>
      </c>
      <c r="W30" s="281">
        <f>IF(ISNUMBER(B30), (IF(175.508&lt; B30,V30, TRUNC(10^(0.75194503*((LOG((B30/175.508)/LOG(10))*(LOG((B30/175.508)/LOG(10)))))),4)*V30)), 0)</f>
        <v>154.2619</v>
      </c>
      <c r="X30" s="330">
        <f>IF(ISNUMBER(B30), (IF(175.508&lt; B30,V30, TRUNC(10^(0.75194503*((LOG((B30/175.508)/LOG(10))*(LOG((B30/175.508)/LOG(10)))))),4)*V30)), 0)+I30+M30</f>
        <v>325.26189999999997</v>
      </c>
      <c r="Y30" s="324">
        <v>2</v>
      </c>
      <c r="Z30" s="192"/>
      <c r="AA30" s="191"/>
      <c r="AB30" s="191"/>
      <c r="AC30" s="191"/>
      <c r="AD30" s="191"/>
    </row>
    <row r="31" spans="1:30" ht="15.75">
      <c r="A31" s="191"/>
      <c r="B31" s="211">
        <v>40.1</v>
      </c>
      <c r="C31" s="284" t="s">
        <v>89</v>
      </c>
      <c r="D31" s="289">
        <v>2004</v>
      </c>
      <c r="E31" s="259" t="s">
        <v>92</v>
      </c>
      <c r="F31" s="257">
        <v>620</v>
      </c>
      <c r="G31" s="213">
        <v>630</v>
      </c>
      <c r="H31" s="213">
        <v>630</v>
      </c>
      <c r="I31" s="280">
        <f>IF(MAX(F31:H31)&lt;0,0,MAX(F31:H31))/10</f>
        <v>63</v>
      </c>
      <c r="J31" s="212">
        <v>900</v>
      </c>
      <c r="K31" s="213">
        <v>820</v>
      </c>
      <c r="L31" s="213">
        <v>760</v>
      </c>
      <c r="M31" s="214">
        <f>IF(MAX(J31:L31)&lt;0,0,MAX(J31:L31))/10</f>
        <v>90</v>
      </c>
      <c r="N31" s="290">
        <v>-26</v>
      </c>
      <c r="O31" s="216">
        <v>26</v>
      </c>
      <c r="P31" s="216">
        <v>-30</v>
      </c>
      <c r="Q31" s="225">
        <f>IF(MAX(N31:P31)&lt;0,0,MAX(N31:P31))</f>
        <v>26</v>
      </c>
      <c r="R31" s="290">
        <v>34</v>
      </c>
      <c r="S31" s="216">
        <v>-38</v>
      </c>
      <c r="T31" s="216">
        <v>38</v>
      </c>
      <c r="U31" s="218">
        <f>IF(MAX(R31:T31)&lt;0,0,MAX(R31:T31))</f>
        <v>38</v>
      </c>
      <c r="V31" s="219">
        <f>SUM(Q31,U31)</f>
        <v>64</v>
      </c>
      <c r="W31" s="281">
        <f>IF(ISNUMBER(B31), (IF(175.508&lt; B31,V31, TRUNC(10^(0.75194503*((LOG((B31/175.508)/LOG(10))*(LOG((B31/175.508)/LOG(10)))))),4)*V31)), 0)</f>
        <v>130.4</v>
      </c>
      <c r="X31" s="330">
        <f>IF(ISNUMBER(B31), (IF(175.508&lt; B31,V31, TRUNC(10^(0.75194503*((LOG((B31/175.508)/LOG(10))*(LOG((B31/175.508)/LOG(10)))))),4)*V31)), 0)+I31+M31</f>
        <v>283.39999999999998</v>
      </c>
      <c r="Y31" s="324">
        <v>3</v>
      </c>
      <c r="Z31" s="192"/>
      <c r="AA31" s="191"/>
      <c r="AB31" s="191"/>
      <c r="AC31" s="191"/>
      <c r="AD31" s="191"/>
    </row>
    <row r="32" spans="1:30" ht="15.75">
      <c r="A32" s="191"/>
      <c r="B32" s="211">
        <v>53.4</v>
      </c>
      <c r="C32" s="277" t="s">
        <v>88</v>
      </c>
      <c r="D32" s="297">
        <v>2004</v>
      </c>
      <c r="E32" s="249" t="s">
        <v>92</v>
      </c>
      <c r="F32" s="257">
        <v>580</v>
      </c>
      <c r="G32" s="213">
        <v>590</v>
      </c>
      <c r="H32" s="213">
        <v>600</v>
      </c>
      <c r="I32" s="280">
        <f>IF(MAX(F32:H32)&lt;0,0,MAX(F32:H32))/10</f>
        <v>60</v>
      </c>
      <c r="J32" s="212">
        <v>810</v>
      </c>
      <c r="K32" s="213">
        <v>700</v>
      </c>
      <c r="L32" s="213">
        <v>730</v>
      </c>
      <c r="M32" s="214">
        <f>IF(MAX(J32:L32)&lt;0,0,MAX(J32:L32))/10</f>
        <v>81</v>
      </c>
      <c r="N32" s="290">
        <v>30</v>
      </c>
      <c r="O32" s="216">
        <v>34</v>
      </c>
      <c r="P32" s="216">
        <v>37</v>
      </c>
      <c r="Q32" s="225">
        <f>IF(MAX(N32:P32)&lt;0,0,MAX(N32:P32))</f>
        <v>37</v>
      </c>
      <c r="R32" s="290">
        <v>45</v>
      </c>
      <c r="S32" s="216">
        <v>50</v>
      </c>
      <c r="T32" s="213">
        <v>-52</v>
      </c>
      <c r="U32" s="218">
        <f>IF(MAX(R32:T32)&lt;0,0,MAX(R32:T32))</f>
        <v>50</v>
      </c>
      <c r="V32" s="219">
        <f>SUM(Q32,U32)</f>
        <v>87</v>
      </c>
      <c r="W32" s="281">
        <f>IF(ISNUMBER(B32), (IF(175.508&lt; B32,V32, TRUNC(10^(0.75194503*((LOG((B32/175.508)/LOG(10))*(LOG((B32/175.508)/LOG(10)))))),4)*V32)), 0)</f>
        <v>138.1386</v>
      </c>
      <c r="X32" s="330">
        <f>IF(ISNUMBER(B32), (IF(175.508&lt; B32,V32, TRUNC(10^(0.75194503*((LOG((B32/175.508)/LOG(10))*(LOG((B32/175.508)/LOG(10)))))),4)*V32)), 0)+I32+M32</f>
        <v>279.1386</v>
      </c>
      <c r="Y32" s="324">
        <v>4</v>
      </c>
      <c r="Z32" s="192"/>
      <c r="AA32" s="191"/>
      <c r="AB32" s="191"/>
      <c r="AC32" s="191"/>
      <c r="AD32" s="191"/>
    </row>
    <row r="33" spans="1:30" ht="16.5" thickBot="1">
      <c r="A33" s="191"/>
      <c r="B33" s="227">
        <v>97.7</v>
      </c>
      <c r="C33" s="302" t="s">
        <v>86</v>
      </c>
      <c r="D33" s="303">
        <v>2004</v>
      </c>
      <c r="E33" s="304" t="s">
        <v>94</v>
      </c>
      <c r="F33" s="305">
        <v>470</v>
      </c>
      <c r="G33" s="228">
        <v>450</v>
      </c>
      <c r="H33" s="306">
        <v>440</v>
      </c>
      <c r="I33" s="307">
        <f>IF(MAX(F33:H33)&lt;0,0,MAX(F33:H33))/10</f>
        <v>47</v>
      </c>
      <c r="J33" s="308">
        <v>750</v>
      </c>
      <c r="K33" s="309">
        <v>730</v>
      </c>
      <c r="L33" s="310">
        <v>710</v>
      </c>
      <c r="M33" s="229">
        <f>IF(MAX(J33:L33)&lt;0,0,MAX(J33:L33))/10</f>
        <v>75</v>
      </c>
      <c r="N33" s="311">
        <v>40</v>
      </c>
      <c r="O33" s="312">
        <v>-43</v>
      </c>
      <c r="P33" s="312">
        <v>-43</v>
      </c>
      <c r="Q33" s="230">
        <f>IF(MAX(N33:P33)&lt;0,0,MAX(N33:P33))</f>
        <v>40</v>
      </c>
      <c r="R33" s="311">
        <v>50</v>
      </c>
      <c r="S33" s="313">
        <v>53</v>
      </c>
      <c r="T33" s="314">
        <v>-55</v>
      </c>
      <c r="U33" s="231">
        <f>IF(MAX(R33:T33)&lt;0,0,MAX(R33:T33))</f>
        <v>53</v>
      </c>
      <c r="V33" s="232">
        <f>SUM(Q33,U33)</f>
        <v>93</v>
      </c>
      <c r="W33" s="240">
        <f>IF(ISNUMBER(B33), (IF(175.508&lt; B33,V33, TRUNC(10^(0.75194503*((LOG((B33/175.508)/LOG(10))*(LOG((B33/175.508)/LOG(10)))))),4)*V33)), 0)</f>
        <v>104.0205</v>
      </c>
      <c r="X33" s="241">
        <f>IF(ISNUMBER(B33), (IF(175.508&lt; B33,V33, TRUNC(10^(0.75194503*((LOG((B33/175.508)/LOG(10))*(LOG((B33/175.508)/LOG(10)))))),4)*V33)), 0)+I33+M33</f>
        <v>226.0205</v>
      </c>
      <c r="Y33" s="324">
        <v>5</v>
      </c>
      <c r="Z33" s="192"/>
      <c r="AA33" s="191"/>
      <c r="AB33" s="191"/>
      <c r="AC33" s="191"/>
      <c r="AD33" s="191"/>
    </row>
    <row r="34" spans="1:30" ht="16.5" thickTop="1">
      <c r="A34" s="19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3"/>
      <c r="Z34" s="193"/>
      <c r="AA34" s="191"/>
      <c r="AB34" s="191"/>
      <c r="AC34" s="191"/>
      <c r="AD34" s="191"/>
    </row>
    <row r="35" spans="1:30" ht="16.5" thickBot="1">
      <c r="A35" s="191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4"/>
      <c r="Z35" s="193"/>
      <c r="AA35" s="191"/>
      <c r="AB35" s="191"/>
      <c r="AC35" s="191"/>
      <c r="AD35" s="191"/>
    </row>
    <row r="36" spans="1:30" ht="15.75">
      <c r="A36" s="191"/>
      <c r="B36" s="478" t="s">
        <v>119</v>
      </c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80"/>
      <c r="R36" s="193"/>
      <c r="S36" s="193"/>
      <c r="T36" s="193"/>
      <c r="U36" s="193"/>
      <c r="V36" s="193"/>
      <c r="W36" s="193"/>
      <c r="X36" s="193"/>
      <c r="Y36" s="194"/>
      <c r="Z36" s="193"/>
      <c r="AA36" s="191"/>
      <c r="AB36" s="191"/>
      <c r="AC36" s="191"/>
      <c r="AD36" s="191"/>
    </row>
    <row r="37" spans="1:30" ht="16.5" thickBot="1">
      <c r="A37" s="191"/>
      <c r="B37" s="244" t="s">
        <v>120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193"/>
      <c r="S37" s="193"/>
      <c r="T37" s="193"/>
      <c r="U37" s="193"/>
      <c r="V37" s="193"/>
      <c r="W37" s="193"/>
      <c r="X37" s="193"/>
      <c r="Y37" s="194"/>
      <c r="Z37" s="193"/>
      <c r="AA37" s="191"/>
      <c r="AB37" s="191"/>
      <c r="AC37" s="191"/>
      <c r="AD37" s="191"/>
    </row>
    <row r="38" spans="1:30" ht="15.75">
      <c r="A38" s="191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1"/>
      <c r="AB38" s="191"/>
      <c r="AC38" s="191"/>
      <c r="AD38" s="191"/>
    </row>
  </sheetData>
  <sortState ref="B29:X33">
    <sortCondition descending="1" ref="X29:X33"/>
  </sortState>
  <mergeCells count="13">
    <mergeCell ref="B19:Y19"/>
    <mergeCell ref="B28:Y28"/>
    <mergeCell ref="B36:Q36"/>
    <mergeCell ref="B1:Y1"/>
    <mergeCell ref="B7:Y7"/>
    <mergeCell ref="B9:Y9"/>
    <mergeCell ref="F5:I5"/>
    <mergeCell ref="J5:M5"/>
    <mergeCell ref="Y5:Y6"/>
    <mergeCell ref="F6:I6"/>
    <mergeCell ref="J6:M6"/>
    <mergeCell ref="B2:Y2"/>
    <mergeCell ref="B3:Y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ženy (2)</vt:lpstr>
      <vt:lpstr>Muži</vt:lpstr>
      <vt:lpstr>Ženy</vt:lpstr>
      <vt:lpstr>Junioři</vt:lpstr>
      <vt:lpstr>Starší žáci</vt:lpstr>
      <vt:lpstr>Mladší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2014-10-26T15:40:15Z</cp:lastPrinted>
  <dcterms:created xsi:type="dcterms:W3CDTF">2015-11-06T22:41:14Z</dcterms:created>
  <dcterms:modified xsi:type="dcterms:W3CDTF">2017-11-05T08:12:51Z</dcterms:modified>
</cp:coreProperties>
</file>