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showInkAnnotation="0" codeName="Ten_skoroszyt" defaultThemeVersion="124226"/>
  <xr:revisionPtr revIDLastSave="1110" documentId="8_{7BDB77D8-39FE-4A23-B71A-C8C69C8ABDBB}" xr6:coauthVersionLast="47" xr6:coauthVersionMax="47" xr10:uidLastSave="{36F55798-C50F-47E4-A0AB-86EECF5404D6}"/>
  <bookViews>
    <workbookView xWindow="-108" yWindow="-108" windowWidth="23256" windowHeight="12576" tabRatio="668" xr2:uid="{00000000-000D-0000-FFFF-FFFF00000000}"/>
  </bookViews>
  <sheets>
    <sheet name="protokół" sheetId="4" r:id="rId1"/>
    <sheet name="drużynówka" sheetId="8" r:id="rId2"/>
  </sheets>
  <definedNames>
    <definedName name="logo1" localSheetId="1">INDEX(#REF!,(MATCH(drużynówka!#REF!,#REF!,0))-3,2)</definedName>
    <definedName name="logo1">INDEX(#REF!,(MATCH(protokół!#REF!,#REF!,0))-3,2)</definedName>
    <definedName name="logo2" localSheetId="1">INDEX(#REF!,(MATCH(drużynówka!#REF!,#REF!,0))-3,2)</definedName>
    <definedName name="logo2">INDEX(#REF!,(MATCH(protokół!#REF!,#REF!,0))-3,2)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8" i="8" l="1"/>
  <c r="AG68" i="8"/>
  <c r="AF68" i="8"/>
  <c r="AD68" i="8"/>
  <c r="AC68" i="8"/>
  <c r="AB68" i="8"/>
  <c r="AA68" i="8"/>
  <c r="Y68" i="8" s="1"/>
  <c r="Z68" i="8"/>
  <c r="U68" i="8"/>
  <c r="T68" i="8"/>
  <c r="B68" i="8"/>
  <c r="AH67" i="8"/>
  <c r="AG67" i="8"/>
  <c r="AF67" i="8"/>
  <c r="AD67" i="8"/>
  <c r="AC67" i="8"/>
  <c r="AB67" i="8"/>
  <c r="AA67" i="8"/>
  <c r="Y67" i="8" s="1"/>
  <c r="Z67" i="8"/>
  <c r="U67" i="8"/>
  <c r="T67" i="8"/>
  <c r="B67" i="8"/>
  <c r="AH66" i="8"/>
  <c r="AG66" i="8"/>
  <c r="AF66" i="8"/>
  <c r="AD66" i="8"/>
  <c r="AC66" i="8"/>
  <c r="AB66" i="8"/>
  <c r="AA66" i="8"/>
  <c r="Y66" i="8" s="1"/>
  <c r="Z66" i="8"/>
  <c r="U66" i="8"/>
  <c r="T66" i="8"/>
  <c r="B66" i="8"/>
  <c r="AH65" i="8"/>
  <c r="AG65" i="8"/>
  <c r="AF65" i="8"/>
  <c r="AD65" i="8"/>
  <c r="AC65" i="8"/>
  <c r="AB65" i="8"/>
  <c r="AA65" i="8"/>
  <c r="Y65" i="8" s="1"/>
  <c r="Z65" i="8"/>
  <c r="U65" i="8"/>
  <c r="T65" i="8"/>
  <c r="B65" i="8"/>
  <c r="AH64" i="8"/>
  <c r="AG64" i="8"/>
  <c r="AF64" i="8"/>
  <c r="AD64" i="8"/>
  <c r="AC64" i="8"/>
  <c r="AB64" i="8"/>
  <c r="AA64" i="8"/>
  <c r="Y64" i="8" s="1"/>
  <c r="Z64" i="8"/>
  <c r="U64" i="8"/>
  <c r="T64" i="8"/>
  <c r="B64" i="8"/>
  <c r="AH63" i="8"/>
  <c r="AG63" i="8"/>
  <c r="AF63" i="8"/>
  <c r="AD63" i="8"/>
  <c r="AC63" i="8"/>
  <c r="AB63" i="8"/>
  <c r="AA63" i="8"/>
  <c r="Y63" i="8" s="1"/>
  <c r="Z63" i="8"/>
  <c r="U63" i="8"/>
  <c r="T63" i="8"/>
  <c r="B63" i="8"/>
  <c r="AH62" i="8"/>
  <c r="AG62" i="8"/>
  <c r="AF62" i="8"/>
  <c r="AD62" i="8"/>
  <c r="AC62" i="8"/>
  <c r="AB62" i="8"/>
  <c r="AA62" i="8"/>
  <c r="Y62" i="8" s="1"/>
  <c r="Z62" i="8"/>
  <c r="U62" i="8"/>
  <c r="T62" i="8"/>
  <c r="B62" i="8"/>
  <c r="AH61" i="8"/>
  <c r="AG61" i="8"/>
  <c r="AF61" i="8"/>
  <c r="AD61" i="8"/>
  <c r="AC61" i="8"/>
  <c r="AB61" i="8"/>
  <c r="AA61" i="8"/>
  <c r="Y61" i="8" s="1"/>
  <c r="Z61" i="8"/>
  <c r="U61" i="8"/>
  <c r="T61" i="8"/>
  <c r="B61" i="8"/>
  <c r="AH60" i="8"/>
  <c r="AG60" i="8"/>
  <c r="AF60" i="8"/>
  <c r="AD60" i="8"/>
  <c r="AC60" i="8"/>
  <c r="AB60" i="8"/>
  <c r="AA60" i="8"/>
  <c r="Y60" i="8" s="1"/>
  <c r="Z60" i="8"/>
  <c r="U60" i="8"/>
  <c r="T60" i="8"/>
  <c r="B60" i="8"/>
  <c r="AH59" i="8"/>
  <c r="AG59" i="8"/>
  <c r="AF59" i="8"/>
  <c r="AD59" i="8"/>
  <c r="AC59" i="8"/>
  <c r="AB59" i="8"/>
  <c r="AA59" i="8"/>
  <c r="Y59" i="8" s="1"/>
  <c r="Z59" i="8"/>
  <c r="U59" i="8"/>
  <c r="T59" i="8"/>
  <c r="B59" i="8"/>
  <c r="AH58" i="8"/>
  <c r="AG58" i="8"/>
  <c r="AF58" i="8"/>
  <c r="AD58" i="8"/>
  <c r="AC58" i="8"/>
  <c r="AB58" i="8"/>
  <c r="AA58" i="8"/>
  <c r="Y58" i="8" s="1"/>
  <c r="Z58" i="8"/>
  <c r="U58" i="8"/>
  <c r="B58" i="8"/>
  <c r="AH57" i="8"/>
  <c r="AG57" i="8"/>
  <c r="AF57" i="8"/>
  <c r="AD57" i="8"/>
  <c r="AC57" i="8"/>
  <c r="AB57" i="8"/>
  <c r="AA57" i="8"/>
  <c r="Y57" i="8" s="1"/>
  <c r="Z57" i="8"/>
  <c r="U57" i="8"/>
  <c r="T57" i="8"/>
  <c r="B57" i="8"/>
  <c r="AH56" i="8"/>
  <c r="AG56" i="8"/>
  <c r="AF56" i="8"/>
  <c r="AD56" i="8"/>
  <c r="AC56" i="8"/>
  <c r="AB56" i="8"/>
  <c r="AA56" i="8"/>
  <c r="Y56" i="8" s="1"/>
  <c r="Z56" i="8"/>
  <c r="U56" i="8"/>
  <c r="T56" i="8"/>
  <c r="B56" i="8"/>
  <c r="AH55" i="8"/>
  <c r="AG55" i="8"/>
  <c r="AF55" i="8"/>
  <c r="AD55" i="8"/>
  <c r="AC55" i="8"/>
  <c r="AB55" i="8"/>
  <c r="AA55" i="8"/>
  <c r="Y55" i="8" s="1"/>
  <c r="Z55" i="8"/>
  <c r="U55" i="8"/>
  <c r="T55" i="8"/>
  <c r="B55" i="8"/>
  <c r="AH54" i="8"/>
  <c r="AG54" i="8"/>
  <c r="AF54" i="8"/>
  <c r="AD54" i="8"/>
  <c r="AC54" i="8"/>
  <c r="AB54" i="8"/>
  <c r="AA54" i="8"/>
  <c r="Y54" i="8" s="1"/>
  <c r="Z54" i="8"/>
  <c r="U54" i="8"/>
  <c r="T54" i="8"/>
  <c r="B54" i="8"/>
  <c r="AH53" i="8"/>
  <c r="AG53" i="8"/>
  <c r="AF53" i="8"/>
  <c r="AD53" i="8"/>
  <c r="AC53" i="8"/>
  <c r="AB53" i="8"/>
  <c r="AA53" i="8"/>
  <c r="Y53" i="8" s="1"/>
  <c r="Z53" i="8"/>
  <c r="U53" i="8"/>
  <c r="T53" i="8"/>
  <c r="B53" i="8"/>
  <c r="AH52" i="8"/>
  <c r="AG52" i="8"/>
  <c r="AF52" i="8"/>
  <c r="AD52" i="8"/>
  <c r="AC52" i="8"/>
  <c r="AB52" i="8"/>
  <c r="AA52" i="8"/>
  <c r="Y52" i="8" s="1"/>
  <c r="Z52" i="8"/>
  <c r="U52" i="8"/>
  <c r="T52" i="8"/>
  <c r="B52" i="8"/>
  <c r="AH51" i="8"/>
  <c r="AG51" i="8"/>
  <c r="AF51" i="8"/>
  <c r="AD51" i="8"/>
  <c r="AC51" i="8"/>
  <c r="AB51" i="8"/>
  <c r="AA51" i="8"/>
  <c r="Y51" i="8" s="1"/>
  <c r="Z51" i="8"/>
  <c r="U51" i="8"/>
  <c r="T51" i="8"/>
  <c r="B51" i="8"/>
  <c r="AH50" i="8"/>
  <c r="AG50" i="8"/>
  <c r="AF50" i="8"/>
  <c r="AD50" i="8"/>
  <c r="AC50" i="8"/>
  <c r="AB50" i="8"/>
  <c r="AA50" i="8"/>
  <c r="Y50" i="8" s="1"/>
  <c r="Z50" i="8"/>
  <c r="U50" i="8"/>
  <c r="T50" i="8"/>
  <c r="B50" i="8"/>
  <c r="AH49" i="8"/>
  <c r="AG49" i="8"/>
  <c r="AF49" i="8"/>
  <c r="AD49" i="8"/>
  <c r="AC49" i="8"/>
  <c r="AB49" i="8"/>
  <c r="AA49" i="8"/>
  <c r="Y49" i="8" s="1"/>
  <c r="Z49" i="8"/>
  <c r="U49" i="8"/>
  <c r="T49" i="8"/>
  <c r="B49" i="8"/>
  <c r="AH48" i="8"/>
  <c r="AG48" i="8"/>
  <c r="AF48" i="8"/>
  <c r="AD48" i="8"/>
  <c r="AC48" i="8"/>
  <c r="AB48" i="8"/>
  <c r="AA48" i="8"/>
  <c r="Y48" i="8" s="1"/>
  <c r="Z48" i="8"/>
  <c r="U48" i="8"/>
  <c r="T48" i="8"/>
  <c r="B48" i="8"/>
  <c r="AH47" i="8"/>
  <c r="AG47" i="8"/>
  <c r="AF47" i="8"/>
  <c r="AD47" i="8"/>
  <c r="AC47" i="8"/>
  <c r="AB47" i="8"/>
  <c r="AA47" i="8"/>
  <c r="Y47" i="8" s="1"/>
  <c r="Z47" i="8"/>
  <c r="U47" i="8"/>
  <c r="T47" i="8"/>
  <c r="B47" i="8"/>
  <c r="AH46" i="8"/>
  <c r="AG46" i="8"/>
  <c r="AF46" i="8"/>
  <c r="AD46" i="8"/>
  <c r="AC46" i="8"/>
  <c r="AB46" i="8"/>
  <c r="AA46" i="8"/>
  <c r="Y46" i="8" s="1"/>
  <c r="Z46" i="8"/>
  <c r="U46" i="8"/>
  <c r="T46" i="8"/>
  <c r="B46" i="8"/>
  <c r="AH45" i="8"/>
  <c r="AG45" i="8"/>
  <c r="AF45" i="8"/>
  <c r="AD45" i="8"/>
  <c r="AC45" i="8"/>
  <c r="AB45" i="8"/>
  <c r="AA45" i="8"/>
  <c r="Y45" i="8" s="1"/>
  <c r="Z45" i="8"/>
  <c r="U45" i="8"/>
  <c r="T45" i="8"/>
  <c r="B45" i="8"/>
  <c r="AH44" i="8"/>
  <c r="AG44" i="8"/>
  <c r="AF44" i="8"/>
  <c r="AD44" i="8"/>
  <c r="AC44" i="8"/>
  <c r="AB44" i="8"/>
  <c r="AA44" i="8"/>
  <c r="Y44" i="8" s="1"/>
  <c r="Z44" i="8"/>
  <c r="U44" i="8"/>
  <c r="T44" i="8"/>
  <c r="AH39" i="8"/>
  <c r="AG39" i="8"/>
  <c r="AF39" i="8"/>
  <c r="AD39" i="8"/>
  <c r="AC39" i="8"/>
  <c r="AB39" i="8"/>
  <c r="AA39" i="8"/>
  <c r="Y39" i="8" s="1"/>
  <c r="Z39" i="8"/>
  <c r="AH34" i="8"/>
  <c r="AG34" i="8"/>
  <c r="AF34" i="8"/>
  <c r="AD34" i="8"/>
  <c r="AC34" i="8"/>
  <c r="AB34" i="8"/>
  <c r="AA34" i="8"/>
  <c r="Z34" i="8"/>
  <c r="Y34" i="8"/>
  <c r="AH33" i="8"/>
  <c r="AG33" i="8"/>
  <c r="AF33" i="8"/>
  <c r="AD33" i="8"/>
  <c r="AC33" i="8"/>
  <c r="AB33" i="8"/>
  <c r="AA33" i="8"/>
  <c r="Z33" i="8"/>
  <c r="Y33" i="8"/>
  <c r="AH17" i="8"/>
  <c r="AG17" i="8"/>
  <c r="AF17" i="8"/>
  <c r="AD17" i="8"/>
  <c r="AC17" i="8"/>
  <c r="AB17" i="8"/>
  <c r="AA17" i="8"/>
  <c r="Y17" i="8" s="1"/>
  <c r="Z17" i="8"/>
  <c r="AH9" i="8"/>
  <c r="AG9" i="8"/>
  <c r="AF9" i="8"/>
  <c r="AD9" i="8"/>
  <c r="AC9" i="8"/>
  <c r="AB9" i="8"/>
  <c r="AA9" i="8"/>
  <c r="Z9" i="8"/>
  <c r="Y9" i="8"/>
  <c r="AH27" i="8"/>
  <c r="AG27" i="8"/>
  <c r="AF27" i="8"/>
  <c r="AD27" i="8"/>
  <c r="AC27" i="8"/>
  <c r="AB27" i="8"/>
  <c r="AA27" i="8"/>
  <c r="Z27" i="8"/>
  <c r="Y27" i="8"/>
  <c r="AH22" i="8"/>
  <c r="AG22" i="8"/>
  <c r="AF22" i="8"/>
  <c r="AD22" i="8"/>
  <c r="AC22" i="8"/>
  <c r="AB22" i="8"/>
  <c r="AA22" i="8"/>
  <c r="Z22" i="8"/>
  <c r="Y22" i="8"/>
  <c r="AH41" i="8"/>
  <c r="AG41" i="8"/>
  <c r="AF41" i="8"/>
  <c r="AD41" i="8"/>
  <c r="AC41" i="8"/>
  <c r="AB41" i="8"/>
  <c r="AA41" i="8"/>
  <c r="Y41" i="8" s="1"/>
  <c r="Z41" i="8"/>
  <c r="AH21" i="8"/>
  <c r="AG21" i="8"/>
  <c r="AF21" i="8"/>
  <c r="AD21" i="8"/>
  <c r="AC21" i="8"/>
  <c r="AB21" i="8"/>
  <c r="AA21" i="8"/>
  <c r="Z21" i="8"/>
  <c r="Y21" i="8"/>
  <c r="AH28" i="8"/>
  <c r="AG28" i="8"/>
  <c r="AF28" i="8"/>
  <c r="AD28" i="8"/>
  <c r="AC28" i="8"/>
  <c r="AB28" i="8"/>
  <c r="AA28" i="8"/>
  <c r="Z28" i="8"/>
  <c r="Y28" i="8"/>
  <c r="AH10" i="8"/>
  <c r="AG10" i="8"/>
  <c r="AF10" i="8"/>
  <c r="AD10" i="8"/>
  <c r="AC10" i="8"/>
  <c r="AB10" i="8"/>
  <c r="AA10" i="8"/>
  <c r="Z10" i="8"/>
  <c r="Y10" i="8"/>
  <c r="AH25" i="8"/>
  <c r="AG25" i="8"/>
  <c r="AF25" i="8"/>
  <c r="AD25" i="8"/>
  <c r="AC25" i="8"/>
  <c r="AB25" i="8"/>
  <c r="AA25" i="8"/>
  <c r="Y25" i="8" s="1"/>
  <c r="Z25" i="8"/>
  <c r="AH24" i="8"/>
  <c r="AG24" i="8"/>
  <c r="AF24" i="8"/>
  <c r="AD24" i="8"/>
  <c r="AC24" i="8"/>
  <c r="AB24" i="8"/>
  <c r="AA24" i="8"/>
  <c r="Z24" i="8"/>
  <c r="Y24" i="8"/>
  <c r="AH23" i="8"/>
  <c r="AG23" i="8"/>
  <c r="AF23" i="8"/>
  <c r="AD23" i="8"/>
  <c r="AC23" i="8"/>
  <c r="AB23" i="8"/>
  <c r="AA23" i="8"/>
  <c r="Z23" i="8"/>
  <c r="Y23" i="8"/>
  <c r="AH35" i="8"/>
  <c r="AG35" i="8"/>
  <c r="AF35" i="8"/>
  <c r="AD35" i="8"/>
  <c r="AC35" i="8"/>
  <c r="AB35" i="8"/>
  <c r="AA35" i="8"/>
  <c r="Z35" i="8"/>
  <c r="Y35" i="8"/>
  <c r="AH13" i="8"/>
  <c r="AG13" i="8"/>
  <c r="AF13" i="8"/>
  <c r="AD13" i="8"/>
  <c r="AC13" i="8"/>
  <c r="AB13" i="8"/>
  <c r="AA13" i="8"/>
  <c r="Y13" i="8" s="1"/>
  <c r="Z13" i="8"/>
  <c r="AH40" i="8"/>
  <c r="AG40" i="8"/>
  <c r="AF40" i="8"/>
  <c r="AD40" i="8"/>
  <c r="AC40" i="8"/>
  <c r="AB40" i="8"/>
  <c r="AA40" i="8"/>
  <c r="Z40" i="8"/>
  <c r="Y40" i="8"/>
  <c r="AH11" i="8"/>
  <c r="AG11" i="8"/>
  <c r="AF11" i="8"/>
  <c r="AD11" i="8"/>
  <c r="AC11" i="8"/>
  <c r="AB11" i="8"/>
  <c r="AA11" i="8"/>
  <c r="Y11" i="8" s="1"/>
  <c r="Z11" i="8"/>
  <c r="AH15" i="8"/>
  <c r="AG15" i="8"/>
  <c r="AF15" i="8"/>
  <c r="AD15" i="8"/>
  <c r="AC15" i="8"/>
  <c r="AB15" i="8"/>
  <c r="AA15" i="8"/>
  <c r="Y15" i="8" s="1"/>
  <c r="Z15" i="8"/>
  <c r="AH42" i="8"/>
  <c r="AG42" i="8"/>
  <c r="AF42" i="8"/>
  <c r="AD42" i="8"/>
  <c r="AC42" i="8"/>
  <c r="AB42" i="8"/>
  <c r="AA42" i="8"/>
  <c r="Y42" i="8" s="1"/>
  <c r="Z42" i="8"/>
  <c r="AH12" i="8"/>
  <c r="AG12" i="8"/>
  <c r="AF12" i="8"/>
  <c r="AD12" i="8"/>
  <c r="AC12" i="8"/>
  <c r="AB12" i="8"/>
  <c r="AA12" i="8"/>
  <c r="Y12" i="8" s="1"/>
  <c r="Z12" i="8"/>
  <c r="AH16" i="8"/>
  <c r="AG16" i="8"/>
  <c r="AF16" i="8"/>
  <c r="AD16" i="8"/>
  <c r="AC16" i="8"/>
  <c r="AB16" i="8"/>
  <c r="AA16" i="8"/>
  <c r="Y16" i="8" s="1"/>
  <c r="Z16" i="8"/>
  <c r="AH37" i="8"/>
  <c r="AG37" i="8"/>
  <c r="AF37" i="8"/>
  <c r="AD37" i="8"/>
  <c r="AC37" i="8"/>
  <c r="AB37" i="8"/>
  <c r="AA37" i="8"/>
  <c r="Y37" i="8" s="1"/>
  <c r="Z37" i="8"/>
  <c r="AH30" i="8"/>
  <c r="AG30" i="8"/>
  <c r="AF30" i="8"/>
  <c r="AD30" i="8"/>
  <c r="AC30" i="8"/>
  <c r="AB30" i="8"/>
  <c r="AA30" i="8"/>
  <c r="Y30" i="8" s="1"/>
  <c r="Z30" i="8"/>
  <c r="AH29" i="8"/>
  <c r="AG29" i="8"/>
  <c r="AF29" i="8"/>
  <c r="AD29" i="8"/>
  <c r="AC29" i="8"/>
  <c r="AB29" i="8"/>
  <c r="AA29" i="8"/>
  <c r="Y29" i="8" s="1"/>
  <c r="Z29" i="8"/>
  <c r="AH36" i="8"/>
  <c r="AG36" i="8"/>
  <c r="AF36" i="8"/>
  <c r="AD36" i="8"/>
  <c r="AC36" i="8"/>
  <c r="AB36" i="8"/>
  <c r="AA36" i="8"/>
  <c r="Y36" i="8" s="1"/>
  <c r="Z36" i="8"/>
  <c r="AH43" i="8"/>
  <c r="AG43" i="8"/>
  <c r="AF43" i="8"/>
  <c r="AD43" i="8"/>
  <c r="AC43" i="8"/>
  <c r="AB43" i="8"/>
  <c r="AA43" i="8"/>
  <c r="Y43" i="8" s="1"/>
  <c r="Z43" i="8"/>
  <c r="AH18" i="8"/>
  <c r="AG18" i="8"/>
  <c r="AF18" i="8"/>
  <c r="AD18" i="8"/>
  <c r="AC18" i="8"/>
  <c r="AB18" i="8"/>
  <c r="AA18" i="8"/>
  <c r="Y18" i="8" s="1"/>
  <c r="Z18" i="8"/>
  <c r="AA7" i="8"/>
  <c r="AG50" i="4"/>
  <c r="AF50" i="4"/>
  <c r="AE50" i="4"/>
  <c r="AC50" i="4"/>
  <c r="AB50" i="4"/>
  <c r="AA50" i="4"/>
  <c r="AD50" i="4" s="1"/>
  <c r="Z50" i="4"/>
  <c r="Y50" i="4"/>
  <c r="X50" i="4"/>
  <c r="AG31" i="4"/>
  <c r="AF31" i="4"/>
  <c r="AE31" i="4"/>
  <c r="AC31" i="4"/>
  <c r="AB31" i="4"/>
  <c r="AA31" i="4"/>
  <c r="Z31" i="4"/>
  <c r="Y31" i="4"/>
  <c r="X31" i="4"/>
  <c r="AH50" i="4" l="1"/>
  <c r="T50" i="4" s="1"/>
  <c r="U50" i="4" s="1"/>
  <c r="AI54" i="8"/>
  <c r="AI67" i="8"/>
  <c r="AE68" i="8"/>
  <c r="AE36" i="8"/>
  <c r="AE29" i="8"/>
  <c r="AE30" i="8"/>
  <c r="AE37" i="8"/>
  <c r="AE15" i="8"/>
  <c r="AE11" i="8"/>
  <c r="AI24" i="8"/>
  <c r="AE28" i="8"/>
  <c r="AI40" i="8"/>
  <c r="AE25" i="8"/>
  <c r="AE27" i="8"/>
  <c r="AE9" i="8"/>
  <c r="AI23" i="8"/>
  <c r="AE17" i="8"/>
  <c r="AE45" i="8"/>
  <c r="AE54" i="8"/>
  <c r="AI43" i="8"/>
  <c r="AI9" i="8"/>
  <c r="AI52" i="8"/>
  <c r="AI55" i="8"/>
  <c r="AI63" i="8"/>
  <c r="AI48" i="8"/>
  <c r="AI53" i="8"/>
  <c r="AI50" i="8"/>
  <c r="AE40" i="8"/>
  <c r="AE33" i="8"/>
  <c r="AE49" i="8"/>
  <c r="AE46" i="8"/>
  <c r="AE34" i="8"/>
  <c r="AI44" i="8"/>
  <c r="AI51" i="8"/>
  <c r="AI65" i="8"/>
  <c r="AE66" i="8"/>
  <c r="AI12" i="8"/>
  <c r="AI42" i="8"/>
  <c r="AI15" i="8"/>
  <c r="AI17" i="8"/>
  <c r="AI37" i="8"/>
  <c r="AI33" i="8"/>
  <c r="AI47" i="8"/>
  <c r="AI49" i="8"/>
  <c r="AE50" i="8"/>
  <c r="AI56" i="8"/>
  <c r="AI41" i="8"/>
  <c r="AI34" i="8"/>
  <c r="AE48" i="8"/>
  <c r="AE53" i="8"/>
  <c r="AE57" i="8"/>
  <c r="AI45" i="8"/>
  <c r="AI58" i="8"/>
  <c r="AI60" i="8"/>
  <c r="AE63" i="8"/>
  <c r="AE65" i="8"/>
  <c r="AI18" i="8"/>
  <c r="AE24" i="8"/>
  <c r="AE10" i="8"/>
  <c r="AI21" i="8"/>
  <c r="AI22" i="8"/>
  <c r="AE55" i="8"/>
  <c r="AE59" i="8"/>
  <c r="AE61" i="8"/>
  <c r="AI11" i="8"/>
  <c r="AE13" i="8"/>
  <c r="AE35" i="8"/>
  <c r="AI25" i="8"/>
  <c r="AI10" i="8"/>
  <c r="AE21" i="8"/>
  <c r="AE39" i="8"/>
  <c r="AE52" i="8"/>
  <c r="AI59" i="8"/>
  <c r="AI61" i="8"/>
  <c r="AE62" i="8"/>
  <c r="AE64" i="8"/>
  <c r="AI29" i="8"/>
  <c r="AE16" i="8"/>
  <c r="AE12" i="8"/>
  <c r="AE42" i="8"/>
  <c r="AE23" i="8"/>
  <c r="AI27" i="8"/>
  <c r="AI39" i="8"/>
  <c r="AE47" i="8"/>
  <c r="AE58" i="8"/>
  <c r="AE60" i="8"/>
  <c r="AI36" i="8"/>
  <c r="AI30" i="8"/>
  <c r="AI13" i="8"/>
  <c r="AI28" i="8"/>
  <c r="AE41" i="8"/>
  <c r="AE22" i="8"/>
  <c r="AI46" i="8"/>
  <c r="AE56" i="8"/>
  <c r="AI57" i="8"/>
  <c r="AI66" i="8"/>
  <c r="AI68" i="8"/>
  <c r="AE18" i="8"/>
  <c r="AE43" i="8"/>
  <c r="AI16" i="8"/>
  <c r="AI35" i="8"/>
  <c r="AE44" i="8"/>
  <c r="AE51" i="8"/>
  <c r="AI62" i="8"/>
  <c r="AI64" i="8"/>
  <c r="AE67" i="8"/>
  <c r="AH31" i="4"/>
  <c r="AD31" i="4"/>
  <c r="T36" i="8" l="1"/>
  <c r="U36" i="8" s="1"/>
  <c r="W36" i="8" s="1"/>
  <c r="T40" i="8"/>
  <c r="U40" i="8" s="1"/>
  <c r="W40" i="8" s="1"/>
  <c r="T29" i="8"/>
  <c r="U29" i="8" s="1"/>
  <c r="W29" i="8" s="1"/>
  <c r="T28" i="8"/>
  <c r="U28" i="8" s="1"/>
  <c r="W28" i="8" s="1"/>
  <c r="T30" i="8"/>
  <c r="U30" i="8" s="1"/>
  <c r="W30" i="8" s="1"/>
  <c r="T12" i="8"/>
  <c r="U12" i="8" s="1"/>
  <c r="W12" i="8" s="1"/>
  <c r="T33" i="8"/>
  <c r="U33" i="8" s="1"/>
  <c r="W33" i="8" s="1"/>
  <c r="W37" i="8" s="1"/>
  <c r="T9" i="8"/>
  <c r="U9" i="8" s="1"/>
  <c r="W9" i="8" s="1"/>
  <c r="T27" i="8"/>
  <c r="U27" i="8" s="1"/>
  <c r="W27" i="8" s="1"/>
  <c r="T35" i="8"/>
  <c r="U35" i="8" s="1"/>
  <c r="W35" i="8" s="1"/>
  <c r="T15" i="8"/>
  <c r="U15" i="8" s="1"/>
  <c r="W15" i="8" s="1"/>
  <c r="T34" i="8"/>
  <c r="U34" i="8" s="1"/>
  <c r="W34" i="8" s="1"/>
  <c r="T11" i="8"/>
  <c r="U11" i="8" s="1"/>
  <c r="W11" i="8" s="1"/>
  <c r="T24" i="8"/>
  <c r="U24" i="8" s="1"/>
  <c r="W24" i="8" s="1"/>
  <c r="T23" i="8"/>
  <c r="U23" i="8" s="1"/>
  <c r="W23" i="8" s="1"/>
  <c r="T42" i="8"/>
  <c r="U42" i="8" s="1"/>
  <c r="W42" i="8" s="1"/>
  <c r="T17" i="8"/>
  <c r="U17" i="8" s="1"/>
  <c r="W17" i="8" s="1"/>
  <c r="T21" i="8"/>
  <c r="U21" i="8" s="1"/>
  <c r="W21" i="8" s="1"/>
  <c r="T16" i="8"/>
  <c r="U16" i="8" s="1"/>
  <c r="W16" i="8" s="1"/>
  <c r="T22" i="8"/>
  <c r="U22" i="8" s="1"/>
  <c r="W22" i="8" s="1"/>
  <c r="T41" i="8"/>
  <c r="U41" i="8" s="1"/>
  <c r="W41" i="8" s="1"/>
  <c r="T39" i="8"/>
  <c r="U39" i="8" s="1"/>
  <c r="W39" i="8" s="1"/>
  <c r="T18" i="8"/>
  <c r="U18" i="8" s="1"/>
  <c r="W18" i="8" s="1"/>
  <c r="T10" i="8"/>
  <c r="U10" i="8" s="1"/>
  <c r="W10" i="8" s="1"/>
  <c r="T31" i="4"/>
  <c r="U31" i="4" s="1"/>
  <c r="W43" i="8" l="1"/>
  <c r="W31" i="8"/>
  <c r="W19" i="8"/>
  <c r="W25" i="8"/>
  <c r="W13" i="8"/>
  <c r="AG48" i="4" l="1"/>
  <c r="AF48" i="4"/>
  <c r="AE48" i="4"/>
  <c r="AC48" i="4"/>
  <c r="AB48" i="4"/>
  <c r="AA48" i="4"/>
  <c r="Z48" i="4"/>
  <c r="Y48" i="4"/>
  <c r="X48" i="4"/>
  <c r="AG44" i="4"/>
  <c r="AF44" i="4"/>
  <c r="AE44" i="4"/>
  <c r="AC44" i="4"/>
  <c r="AB44" i="4"/>
  <c r="AA44" i="4"/>
  <c r="Z44" i="4"/>
  <c r="Y44" i="4"/>
  <c r="X44" i="4"/>
  <c r="AG29" i="4"/>
  <c r="AF29" i="4"/>
  <c r="AE29" i="4"/>
  <c r="AC29" i="4"/>
  <c r="AB29" i="4"/>
  <c r="AA29" i="4"/>
  <c r="Z29" i="4"/>
  <c r="Y29" i="4"/>
  <c r="X29" i="4"/>
  <c r="AG33" i="4"/>
  <c r="AF33" i="4"/>
  <c r="AE33" i="4"/>
  <c r="AC33" i="4"/>
  <c r="AB33" i="4"/>
  <c r="AA33" i="4"/>
  <c r="Z33" i="4"/>
  <c r="Y33" i="4"/>
  <c r="X33" i="4"/>
  <c r="AG34" i="4"/>
  <c r="AF34" i="4"/>
  <c r="AE34" i="4"/>
  <c r="AC34" i="4"/>
  <c r="AB34" i="4"/>
  <c r="AA34" i="4"/>
  <c r="Z34" i="4"/>
  <c r="Y34" i="4"/>
  <c r="X34" i="4"/>
  <c r="AG32" i="4"/>
  <c r="AF32" i="4"/>
  <c r="AE32" i="4"/>
  <c r="AC32" i="4"/>
  <c r="AB32" i="4"/>
  <c r="AA32" i="4"/>
  <c r="Z32" i="4"/>
  <c r="Y32" i="4"/>
  <c r="X32" i="4"/>
  <c r="AG30" i="4"/>
  <c r="AF30" i="4"/>
  <c r="AE30" i="4"/>
  <c r="AC30" i="4"/>
  <c r="AB30" i="4"/>
  <c r="AA30" i="4"/>
  <c r="Z30" i="4"/>
  <c r="Y30" i="4"/>
  <c r="X30" i="4"/>
  <c r="X46" i="4"/>
  <c r="Y46" i="4"/>
  <c r="Z46" i="4"/>
  <c r="AA46" i="4"/>
  <c r="AB46" i="4"/>
  <c r="AC46" i="4"/>
  <c r="AE46" i="4"/>
  <c r="AF46" i="4"/>
  <c r="AG46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Z8" i="4"/>
  <c r="X8" i="4" s="1"/>
  <c r="Z75" i="4"/>
  <c r="X75" i="4" s="1"/>
  <c r="Z74" i="4"/>
  <c r="X74" i="4" s="1"/>
  <c r="Z73" i="4"/>
  <c r="X73" i="4" s="1"/>
  <c r="Z72" i="4"/>
  <c r="X72" i="4" s="1"/>
  <c r="Z71" i="4"/>
  <c r="X71" i="4" s="1"/>
  <c r="Z70" i="4"/>
  <c r="X70" i="4" s="1"/>
  <c r="Z69" i="4"/>
  <c r="X69" i="4" s="1"/>
  <c r="Z68" i="4"/>
  <c r="X68" i="4" s="1"/>
  <c r="Z67" i="4"/>
  <c r="X67" i="4" s="1"/>
  <c r="Z66" i="4"/>
  <c r="X66" i="4" s="1"/>
  <c r="Z65" i="4"/>
  <c r="X65" i="4" s="1"/>
  <c r="Z64" i="4"/>
  <c r="X64" i="4" s="1"/>
  <c r="Z63" i="4"/>
  <c r="X63" i="4" s="1"/>
  <c r="Z62" i="4"/>
  <c r="X62" i="4" s="1"/>
  <c r="Z61" i="4"/>
  <c r="X61" i="4" s="1"/>
  <c r="Z60" i="4"/>
  <c r="X60" i="4" s="1"/>
  <c r="Z59" i="4"/>
  <c r="X59" i="4" s="1"/>
  <c r="Z58" i="4"/>
  <c r="X58" i="4" s="1"/>
  <c r="Z57" i="4"/>
  <c r="X57" i="4" s="1"/>
  <c r="Z56" i="4"/>
  <c r="X56" i="4" s="1"/>
  <c r="Z55" i="4"/>
  <c r="X55" i="4" s="1"/>
  <c r="Z54" i="4"/>
  <c r="X54" i="4" s="1"/>
  <c r="Z53" i="4"/>
  <c r="X53" i="4" s="1"/>
  <c r="Z52" i="4"/>
  <c r="X52" i="4" s="1"/>
  <c r="Z51" i="4"/>
  <c r="X51" i="4" s="1"/>
  <c r="Z49" i="4"/>
  <c r="X49" i="4" s="1"/>
  <c r="Z14" i="4"/>
  <c r="X14" i="4" s="1"/>
  <c r="Z17" i="4"/>
  <c r="X17" i="4" s="1"/>
  <c r="Z45" i="4"/>
  <c r="X45" i="4" s="1"/>
  <c r="Z39" i="4"/>
  <c r="X39" i="4" s="1"/>
  <c r="Z23" i="4"/>
  <c r="X23" i="4" s="1"/>
  <c r="Z21" i="4"/>
  <c r="X21" i="4" s="1"/>
  <c r="Z12" i="4"/>
  <c r="X12" i="4" s="1"/>
  <c r="Z16" i="4"/>
  <c r="X16" i="4" s="1"/>
  <c r="Z15" i="4"/>
  <c r="X15" i="4" s="1"/>
  <c r="Z47" i="4"/>
  <c r="X47" i="4" s="1"/>
  <c r="Z37" i="4"/>
  <c r="X37" i="4" s="1"/>
  <c r="Z40" i="4"/>
  <c r="X40" i="4" s="1"/>
  <c r="Z41" i="4"/>
  <c r="Z38" i="4"/>
  <c r="Z25" i="4"/>
  <c r="X25" i="4" s="1"/>
  <c r="Z19" i="4"/>
  <c r="X19" i="4" s="1"/>
  <c r="Z22" i="4"/>
  <c r="X22" i="4" s="1"/>
  <c r="Z10" i="4"/>
  <c r="X10" i="4" s="1"/>
  <c r="Z11" i="4"/>
  <c r="X11" i="4" s="1"/>
  <c r="Z36" i="4"/>
  <c r="Z26" i="4"/>
  <c r="X26" i="4" s="1"/>
  <c r="Z20" i="4"/>
  <c r="X20" i="4" s="1"/>
  <c r="Z13" i="4"/>
  <c r="X13" i="4" s="1"/>
  <c r="Z7" i="4"/>
  <c r="Y75" i="4"/>
  <c r="Y74" i="4"/>
  <c r="Y73" i="4"/>
  <c r="Y72" i="4"/>
  <c r="Y71" i="4"/>
  <c r="Y70" i="4"/>
  <c r="Y69" i="4"/>
  <c r="Y68" i="4"/>
  <c r="Y67" i="4"/>
  <c r="Y66" i="4"/>
  <c r="Y65" i="4"/>
  <c r="Y64" i="4"/>
  <c r="Y63" i="4"/>
  <c r="Y62" i="4"/>
  <c r="Y61" i="4"/>
  <c r="Y60" i="4"/>
  <c r="Y59" i="4"/>
  <c r="Y58" i="4"/>
  <c r="Y57" i="4"/>
  <c r="Y56" i="4"/>
  <c r="Y55" i="4"/>
  <c r="Y54" i="4"/>
  <c r="Y53" i="4"/>
  <c r="Y52" i="4"/>
  <c r="Y51" i="4"/>
  <c r="Y49" i="4"/>
  <c r="Y14" i="4"/>
  <c r="Y17" i="4"/>
  <c r="Y45" i="4"/>
  <c r="Y39" i="4"/>
  <c r="Y23" i="4"/>
  <c r="Y21" i="4"/>
  <c r="Y12" i="4"/>
  <c r="Y16" i="4"/>
  <c r="Y15" i="4"/>
  <c r="Y47" i="4"/>
  <c r="Y37" i="4"/>
  <c r="Y40" i="4"/>
  <c r="Y41" i="4"/>
  <c r="X41" i="4"/>
  <c r="Y38" i="4"/>
  <c r="X38" i="4"/>
  <c r="Y25" i="4"/>
  <c r="Y19" i="4"/>
  <c r="Y22" i="4"/>
  <c r="Y10" i="4"/>
  <c r="Y11" i="4"/>
  <c r="Y36" i="4"/>
  <c r="X36" i="4"/>
  <c r="Y26" i="4"/>
  <c r="Y20" i="4"/>
  <c r="Y13" i="4"/>
  <c r="Y8" i="4"/>
  <c r="AG75" i="4"/>
  <c r="AF75" i="4"/>
  <c r="AE75" i="4"/>
  <c r="AC75" i="4"/>
  <c r="AB75" i="4"/>
  <c r="AA75" i="4"/>
  <c r="T75" i="4"/>
  <c r="B75" i="4"/>
  <c r="AG74" i="4"/>
  <c r="AF74" i="4"/>
  <c r="AE74" i="4"/>
  <c r="AC74" i="4"/>
  <c r="AB74" i="4"/>
  <c r="AA74" i="4"/>
  <c r="T74" i="4"/>
  <c r="B74" i="4"/>
  <c r="AG73" i="4"/>
  <c r="AF73" i="4"/>
  <c r="AE73" i="4"/>
  <c r="AC73" i="4"/>
  <c r="AB73" i="4"/>
  <c r="AA73" i="4"/>
  <c r="T73" i="4"/>
  <c r="B73" i="4"/>
  <c r="AG72" i="4"/>
  <c r="AF72" i="4"/>
  <c r="AE72" i="4"/>
  <c r="AC72" i="4"/>
  <c r="AB72" i="4"/>
  <c r="AA72" i="4"/>
  <c r="T72" i="4"/>
  <c r="B72" i="4"/>
  <c r="AG71" i="4"/>
  <c r="AF71" i="4"/>
  <c r="AE71" i="4"/>
  <c r="AC71" i="4"/>
  <c r="AB71" i="4"/>
  <c r="AA71" i="4"/>
  <c r="T71" i="4"/>
  <c r="B71" i="4"/>
  <c r="AG70" i="4"/>
  <c r="AF70" i="4"/>
  <c r="AE70" i="4"/>
  <c r="AC70" i="4"/>
  <c r="AB70" i="4"/>
  <c r="AA70" i="4"/>
  <c r="T70" i="4"/>
  <c r="B70" i="4"/>
  <c r="AG69" i="4"/>
  <c r="AF69" i="4"/>
  <c r="AE69" i="4"/>
  <c r="AC69" i="4"/>
  <c r="AB69" i="4"/>
  <c r="AA69" i="4"/>
  <c r="T69" i="4"/>
  <c r="B69" i="4"/>
  <c r="AG68" i="4"/>
  <c r="AF68" i="4"/>
  <c r="AE68" i="4"/>
  <c r="AC68" i="4"/>
  <c r="AB68" i="4"/>
  <c r="AA68" i="4"/>
  <c r="T68" i="4"/>
  <c r="B68" i="4"/>
  <c r="AG67" i="4"/>
  <c r="AF67" i="4"/>
  <c r="AE67" i="4"/>
  <c r="AC67" i="4"/>
  <c r="AB67" i="4"/>
  <c r="AA67" i="4"/>
  <c r="T67" i="4"/>
  <c r="B67" i="4"/>
  <c r="AG66" i="4"/>
  <c r="AF66" i="4"/>
  <c r="AE66" i="4"/>
  <c r="AC66" i="4"/>
  <c r="AB66" i="4"/>
  <c r="AA66" i="4"/>
  <c r="T66" i="4"/>
  <c r="B66" i="4"/>
  <c r="AG65" i="4"/>
  <c r="AF65" i="4"/>
  <c r="AE65" i="4"/>
  <c r="AC65" i="4"/>
  <c r="AB65" i="4"/>
  <c r="AA65" i="4"/>
  <c r="B65" i="4"/>
  <c r="AG64" i="4"/>
  <c r="AF64" i="4"/>
  <c r="AE64" i="4"/>
  <c r="AC64" i="4"/>
  <c r="AB64" i="4"/>
  <c r="AA64" i="4"/>
  <c r="T64" i="4"/>
  <c r="B64" i="4"/>
  <c r="AG63" i="4"/>
  <c r="AF63" i="4"/>
  <c r="AE63" i="4"/>
  <c r="AC63" i="4"/>
  <c r="AB63" i="4"/>
  <c r="AA63" i="4"/>
  <c r="T63" i="4"/>
  <c r="B63" i="4"/>
  <c r="AG62" i="4"/>
  <c r="AF62" i="4"/>
  <c r="AE62" i="4"/>
  <c r="AC62" i="4"/>
  <c r="AB62" i="4"/>
  <c r="AA62" i="4"/>
  <c r="T62" i="4"/>
  <c r="B62" i="4"/>
  <c r="AG61" i="4"/>
  <c r="AF61" i="4"/>
  <c r="AE61" i="4"/>
  <c r="AC61" i="4"/>
  <c r="AB61" i="4"/>
  <c r="AA61" i="4"/>
  <c r="T61" i="4"/>
  <c r="B61" i="4"/>
  <c r="AG60" i="4"/>
  <c r="AF60" i="4"/>
  <c r="AE60" i="4"/>
  <c r="AC60" i="4"/>
  <c r="AB60" i="4"/>
  <c r="AA60" i="4"/>
  <c r="T60" i="4"/>
  <c r="B60" i="4"/>
  <c r="AG59" i="4"/>
  <c r="AF59" i="4"/>
  <c r="AE59" i="4"/>
  <c r="AC59" i="4"/>
  <c r="AB59" i="4"/>
  <c r="AA59" i="4"/>
  <c r="T59" i="4"/>
  <c r="B59" i="4"/>
  <c r="AG58" i="4"/>
  <c r="AF58" i="4"/>
  <c r="AE58" i="4"/>
  <c r="AC58" i="4"/>
  <c r="AB58" i="4"/>
  <c r="AA58" i="4"/>
  <c r="T58" i="4"/>
  <c r="B58" i="4"/>
  <c r="AG57" i="4"/>
  <c r="AF57" i="4"/>
  <c r="AE57" i="4"/>
  <c r="AC57" i="4"/>
  <c r="AB57" i="4"/>
  <c r="AA57" i="4"/>
  <c r="T57" i="4"/>
  <c r="B57" i="4"/>
  <c r="AG56" i="4"/>
  <c r="AF56" i="4"/>
  <c r="AE56" i="4"/>
  <c r="AC56" i="4"/>
  <c r="AB56" i="4"/>
  <c r="AA56" i="4"/>
  <c r="T56" i="4"/>
  <c r="B56" i="4"/>
  <c r="AG55" i="4"/>
  <c r="AF55" i="4"/>
  <c r="AE55" i="4"/>
  <c r="AC55" i="4"/>
  <c r="AB55" i="4"/>
  <c r="AA55" i="4"/>
  <c r="T55" i="4"/>
  <c r="B55" i="4"/>
  <c r="AG54" i="4"/>
  <c r="AF54" i="4"/>
  <c r="AE54" i="4"/>
  <c r="AC54" i="4"/>
  <c r="AB54" i="4"/>
  <c r="AA54" i="4"/>
  <c r="T54" i="4"/>
  <c r="B54" i="4"/>
  <c r="AG53" i="4"/>
  <c r="AF53" i="4"/>
  <c r="AE53" i="4"/>
  <c r="AC53" i="4"/>
  <c r="AB53" i="4"/>
  <c r="AA53" i="4"/>
  <c r="T53" i="4"/>
  <c r="B53" i="4"/>
  <c r="AG52" i="4"/>
  <c r="AF52" i="4"/>
  <c r="AE52" i="4"/>
  <c r="AC52" i="4"/>
  <c r="AB52" i="4"/>
  <c r="AA52" i="4"/>
  <c r="T52" i="4"/>
  <c r="B52" i="4"/>
  <c r="AG51" i="4"/>
  <c r="AF51" i="4"/>
  <c r="AE51" i="4"/>
  <c r="AC51" i="4"/>
  <c r="AB51" i="4"/>
  <c r="AA51" i="4"/>
  <c r="T51" i="4"/>
  <c r="B51" i="4"/>
  <c r="AG49" i="4"/>
  <c r="AF49" i="4"/>
  <c r="AE49" i="4"/>
  <c r="AC49" i="4"/>
  <c r="AB49" i="4"/>
  <c r="AA49" i="4"/>
  <c r="AG14" i="4"/>
  <c r="AF14" i="4"/>
  <c r="AE14" i="4"/>
  <c r="AC14" i="4"/>
  <c r="AB14" i="4"/>
  <c r="AA14" i="4"/>
  <c r="AG17" i="4"/>
  <c r="AF17" i="4"/>
  <c r="AE17" i="4"/>
  <c r="AC17" i="4"/>
  <c r="AB17" i="4"/>
  <c r="AA17" i="4"/>
  <c r="AE36" i="4"/>
  <c r="AA37" i="4"/>
  <c r="AB37" i="4"/>
  <c r="AC37" i="4"/>
  <c r="AE37" i="4"/>
  <c r="AF37" i="4"/>
  <c r="AG37" i="4"/>
  <c r="AA15" i="4"/>
  <c r="AB15" i="4"/>
  <c r="AC15" i="4"/>
  <c r="AE15" i="4"/>
  <c r="AF15" i="4"/>
  <c r="AG15" i="4"/>
  <c r="AA16" i="4"/>
  <c r="AB16" i="4"/>
  <c r="AC16" i="4"/>
  <c r="AE16" i="4"/>
  <c r="AF16" i="4"/>
  <c r="AG16" i="4"/>
  <c r="AA12" i="4"/>
  <c r="AB12" i="4"/>
  <c r="AC12" i="4"/>
  <c r="AE12" i="4"/>
  <c r="AF12" i="4"/>
  <c r="AG12" i="4"/>
  <c r="AA21" i="4"/>
  <c r="AB21" i="4"/>
  <c r="AC21" i="4"/>
  <c r="AE21" i="4"/>
  <c r="AF21" i="4"/>
  <c r="AG21" i="4"/>
  <c r="AA23" i="4"/>
  <c r="AB23" i="4"/>
  <c r="AC23" i="4"/>
  <c r="AE23" i="4"/>
  <c r="AF23" i="4"/>
  <c r="AG23" i="4"/>
  <c r="AA39" i="4"/>
  <c r="AB39" i="4"/>
  <c r="AC39" i="4"/>
  <c r="AE39" i="4"/>
  <c r="AF39" i="4"/>
  <c r="AG39" i="4"/>
  <c r="AA45" i="4"/>
  <c r="AB45" i="4"/>
  <c r="AC45" i="4"/>
  <c r="AE45" i="4"/>
  <c r="AF45" i="4"/>
  <c r="AG45" i="4"/>
  <c r="AA41" i="4"/>
  <c r="AB41" i="4"/>
  <c r="AC41" i="4"/>
  <c r="AE41" i="4"/>
  <c r="AF41" i="4"/>
  <c r="AG41" i="4"/>
  <c r="AA38" i="4"/>
  <c r="AB38" i="4"/>
  <c r="AC38" i="4"/>
  <c r="AE38" i="4"/>
  <c r="AF38" i="4"/>
  <c r="AG38" i="4"/>
  <c r="AA40" i="4"/>
  <c r="AB40" i="4"/>
  <c r="AC40" i="4"/>
  <c r="AE40" i="4"/>
  <c r="AF40" i="4"/>
  <c r="AG40" i="4"/>
  <c r="AA11" i="4"/>
  <c r="AB11" i="4"/>
  <c r="AC11" i="4"/>
  <c r="AE11" i="4"/>
  <c r="AF11" i="4"/>
  <c r="AG11" i="4"/>
  <c r="AA10" i="4"/>
  <c r="AB10" i="4"/>
  <c r="AC10" i="4"/>
  <c r="AE10" i="4"/>
  <c r="AF10" i="4"/>
  <c r="AG10" i="4"/>
  <c r="AA22" i="4"/>
  <c r="AB22" i="4"/>
  <c r="AC22" i="4"/>
  <c r="AE22" i="4"/>
  <c r="AF22" i="4"/>
  <c r="AG22" i="4"/>
  <c r="AA19" i="4"/>
  <c r="AB19" i="4"/>
  <c r="AC19" i="4"/>
  <c r="AE19" i="4"/>
  <c r="AF19" i="4"/>
  <c r="AG19" i="4"/>
  <c r="AA25" i="4"/>
  <c r="AB25" i="4"/>
  <c r="AC25" i="4"/>
  <c r="AE25" i="4"/>
  <c r="AF25" i="4"/>
  <c r="AG25" i="4"/>
  <c r="AA13" i="4"/>
  <c r="AB13" i="4"/>
  <c r="AC13" i="4"/>
  <c r="AE13" i="4"/>
  <c r="AF13" i="4"/>
  <c r="AG13" i="4"/>
  <c r="AA20" i="4"/>
  <c r="AB20" i="4"/>
  <c r="AC20" i="4"/>
  <c r="AE20" i="4"/>
  <c r="AF20" i="4"/>
  <c r="AG20" i="4"/>
  <c r="AG36" i="4"/>
  <c r="AF36" i="4"/>
  <c r="AC36" i="4"/>
  <c r="AB36" i="4"/>
  <c r="AA36" i="4"/>
  <c r="AG26" i="4"/>
  <c r="AF26" i="4"/>
  <c r="AE26" i="4"/>
  <c r="AC26" i="4"/>
  <c r="AB26" i="4"/>
  <c r="AA26" i="4"/>
  <c r="AG47" i="4"/>
  <c r="AF47" i="4"/>
  <c r="AC47" i="4"/>
  <c r="AB47" i="4"/>
  <c r="AE47" i="4"/>
  <c r="AA47" i="4"/>
  <c r="AG8" i="4"/>
  <c r="AF8" i="4"/>
  <c r="AC8" i="4"/>
  <c r="AB8" i="4"/>
  <c r="AA8" i="4"/>
  <c r="AE8" i="4"/>
  <c r="AH44" i="4" l="1"/>
  <c r="AD48" i="4"/>
  <c r="AH30" i="4"/>
  <c r="AH48" i="4"/>
  <c r="AD30" i="4"/>
  <c r="AD29" i="4"/>
  <c r="AH29" i="4"/>
  <c r="AD44" i="4"/>
  <c r="AD33" i="4"/>
  <c r="AH34" i="4"/>
  <c r="AH32" i="4"/>
  <c r="AH33" i="4"/>
  <c r="AD32" i="4"/>
  <c r="AD34" i="4"/>
  <c r="AD46" i="4"/>
  <c r="AH46" i="4"/>
  <c r="AD65" i="4"/>
  <c r="AD73" i="4"/>
  <c r="AD15" i="4"/>
  <c r="AD64" i="4"/>
  <c r="AH65" i="4"/>
  <c r="AD38" i="4"/>
  <c r="AH52" i="4"/>
  <c r="AH60" i="4"/>
  <c r="AH61" i="4"/>
  <c r="AH64" i="4"/>
  <c r="AH70" i="4"/>
  <c r="AH14" i="4"/>
  <c r="AD51" i="4"/>
  <c r="AD57" i="4"/>
  <c r="AD72" i="4"/>
  <c r="AD54" i="4"/>
  <c r="AD69" i="4"/>
  <c r="AH17" i="4"/>
  <c r="AH54" i="4"/>
  <c r="AD59" i="4"/>
  <c r="AD68" i="4"/>
  <c r="AH56" i="4"/>
  <c r="AH59" i="4"/>
  <c r="AH68" i="4"/>
  <c r="AH74" i="4"/>
  <c r="AD17" i="4"/>
  <c r="AD55" i="4"/>
  <c r="AH51" i="4"/>
  <c r="AD63" i="4"/>
  <c r="AH55" i="4"/>
  <c r="AD67" i="4"/>
  <c r="AH69" i="4"/>
  <c r="AD49" i="4"/>
  <c r="AD58" i="4"/>
  <c r="AD71" i="4"/>
  <c r="AH73" i="4"/>
  <c r="AD53" i="4"/>
  <c r="AD62" i="4"/>
  <c r="AH63" i="4"/>
  <c r="AD66" i="4"/>
  <c r="AH67" i="4"/>
  <c r="AH72" i="4"/>
  <c r="AD75" i="4"/>
  <c r="AH49" i="4"/>
  <c r="AD52" i="4"/>
  <c r="AH58" i="4"/>
  <c r="AD61" i="4"/>
  <c r="AH62" i="4"/>
  <c r="AD70" i="4"/>
  <c r="AH71" i="4"/>
  <c r="AD14" i="4"/>
  <c r="AH53" i="4"/>
  <c r="AD56" i="4"/>
  <c r="AH66" i="4"/>
  <c r="AH57" i="4"/>
  <c r="AD60" i="4"/>
  <c r="AD74" i="4"/>
  <c r="AH75" i="4"/>
  <c r="AD45" i="4"/>
  <c r="AD21" i="4"/>
  <c r="AD13" i="4"/>
  <c r="AH19" i="4"/>
  <c r="AH47" i="4"/>
  <c r="AH26" i="4"/>
  <c r="AD39" i="4"/>
  <c r="AD23" i="4"/>
  <c r="AD12" i="4"/>
  <c r="AD16" i="4"/>
  <c r="AD37" i="4"/>
  <c r="AD8" i="4"/>
  <c r="T8" i="4" s="1"/>
  <c r="U8" i="4" s="1"/>
  <c r="AD26" i="4"/>
  <c r="AH36" i="4"/>
  <c r="AD40" i="4"/>
  <c r="AD41" i="4"/>
  <c r="AH8" i="4"/>
  <c r="AD22" i="4"/>
  <c r="AH38" i="4"/>
  <c r="AH45" i="4"/>
  <c r="AH21" i="4"/>
  <c r="AH15" i="4"/>
  <c r="AH13" i="4"/>
  <c r="AH20" i="4"/>
  <c r="AH25" i="4"/>
  <c r="AD19" i="4"/>
  <c r="AH10" i="4"/>
  <c r="AH11" i="4"/>
  <c r="AH40" i="4"/>
  <c r="AH41" i="4"/>
  <c r="AD11" i="4"/>
  <c r="AH39" i="4"/>
  <c r="AH23" i="4"/>
  <c r="AH12" i="4"/>
  <c r="AH16" i="4"/>
  <c r="AH37" i="4"/>
  <c r="AD20" i="4"/>
  <c r="AD25" i="4"/>
  <c r="AH22" i="4"/>
  <c r="AD10" i="4"/>
  <c r="AD47" i="4"/>
  <c r="AD36" i="4"/>
  <c r="T48" i="4" l="1"/>
  <c r="U48" i="4" s="1"/>
  <c r="T20" i="4"/>
  <c r="U20" i="4" s="1"/>
  <c r="T30" i="4"/>
  <c r="U30" i="4" s="1"/>
  <c r="T29" i="4"/>
  <c r="U29" i="4" s="1"/>
  <c r="T33" i="4"/>
  <c r="U33" i="4" s="1"/>
  <c r="T34" i="4"/>
  <c r="U34" i="4" s="1"/>
  <c r="T32" i="4"/>
  <c r="U32" i="4" s="1"/>
  <c r="T45" i="4"/>
  <c r="U45" i="4" s="1"/>
  <c r="T47" i="4"/>
  <c r="U47" i="4" s="1"/>
  <c r="T25" i="4"/>
  <c r="U25" i="4" s="1"/>
  <c r="T23" i="4"/>
  <c r="U23" i="4" s="1"/>
  <c r="T22" i="4"/>
  <c r="U22" i="4" s="1"/>
  <c r="T10" i="4"/>
  <c r="U10" i="4" s="1"/>
  <c r="T15" i="4"/>
  <c r="U15" i="4" s="1"/>
  <c r="T14" i="4"/>
  <c r="U14" i="4" s="1"/>
  <c r="T36" i="4"/>
  <c r="U36" i="4" s="1"/>
  <c r="T26" i="4"/>
  <c r="U26" i="4" s="1"/>
  <c r="T38" i="4"/>
  <c r="U38" i="4" s="1"/>
  <c r="T40" i="4"/>
  <c r="U40" i="4" s="1"/>
  <c r="T17" i="4"/>
  <c r="U17" i="4" s="1"/>
  <c r="T39" i="4"/>
  <c r="U39" i="4" s="1"/>
  <c r="T49" i="4"/>
  <c r="U49" i="4" s="1"/>
  <c r="T21" i="4"/>
  <c r="U21" i="4" s="1"/>
  <c r="T12" i="4"/>
  <c r="U12" i="4" s="1"/>
  <c r="T19" i="4"/>
  <c r="U19" i="4" s="1"/>
  <c r="T46" i="4"/>
  <c r="U46" i="4" s="1"/>
  <c r="T11" i="4"/>
  <c r="U11" i="4" s="1"/>
  <c r="T37" i="4"/>
  <c r="U37" i="4" s="1"/>
  <c r="T16" i="4"/>
  <c r="U16" i="4" s="1"/>
  <c r="T44" i="4"/>
  <c r="U44" i="4" s="1"/>
  <c r="T13" i="4"/>
  <c r="U13" i="4" s="1"/>
  <c r="T41" i="4"/>
  <c r="U41" i="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interval="60" name="Zapytanie — licencje" description="Połączenie z zapytaniem „licencje” w skoroszycie." type="5" refreshedVersion="6" background="1" refreshOnLoad="1">
    <dbPr connection="Provider=Microsoft.Mashup.OleDb.1;Data Source=$Workbook$;Location=licencje;Extended Properties=&quot;&quot;" command="SELECT * FROM [licencje]"/>
  </connection>
</connections>
</file>

<file path=xl/sharedStrings.xml><?xml version="1.0" encoding="utf-8"?>
<sst xmlns="http://schemas.openxmlformats.org/spreadsheetml/2006/main" count="594" uniqueCount="87">
  <si>
    <t>NAZWISKO I IMIĘ</t>
  </si>
  <si>
    <t>ROK UR.</t>
  </si>
  <si>
    <t>WAGA</t>
  </si>
  <si>
    <t>R W A N I E</t>
  </si>
  <si>
    <t>P O D R Z U T</t>
  </si>
  <si>
    <t>2-BÓJ</t>
  </si>
  <si>
    <t>PŁEĆ</t>
  </si>
  <si>
    <t>RW</t>
  </si>
  <si>
    <t>PD</t>
  </si>
  <si>
    <t>-</t>
  </si>
  <si>
    <t>NAZWA KLUBU</t>
  </si>
  <si>
    <t>SINCLAIR</t>
  </si>
  <si>
    <t>M-CE</t>
  </si>
  <si>
    <t>PKT.</t>
  </si>
  <si>
    <t>Gdańsk, 31.05.2025 r.</t>
  </si>
  <si>
    <t>Czechy</t>
  </si>
  <si>
    <t>K</t>
  </si>
  <si>
    <t>GR.</t>
  </si>
  <si>
    <t>M</t>
  </si>
  <si>
    <t>Bjørnstrup Ida</t>
  </si>
  <si>
    <t>Dania</t>
  </si>
  <si>
    <t>Schmidt Alberte</t>
  </si>
  <si>
    <t>Christiani Rikke</t>
  </si>
  <si>
    <t>Muratov Leyla</t>
  </si>
  <si>
    <t>Nielsen Emily</t>
  </si>
  <si>
    <t>Jensen Luka</t>
  </si>
  <si>
    <t>Baškys Erik</t>
  </si>
  <si>
    <t>Litwa</t>
  </si>
  <si>
    <t>Narmontas Ignas</t>
  </si>
  <si>
    <t>Razma Vilius</t>
  </si>
  <si>
    <t>Malvicas Deividas</t>
  </si>
  <si>
    <t>Chocholovas Danielius</t>
  </si>
  <si>
    <t>Jakimavičius Elijus</t>
  </si>
  <si>
    <t>Łotwa</t>
  </si>
  <si>
    <t xml:space="preserve">Pūce Ernests </t>
  </si>
  <si>
    <t xml:space="preserve">Mežinskis Kevins </t>
  </si>
  <si>
    <t xml:space="preserve">Romankeviča Sofija </t>
  </si>
  <si>
    <t xml:space="preserve">Beināre Milana </t>
  </si>
  <si>
    <t xml:space="preserve">Samková Martina </t>
  </si>
  <si>
    <t>Słowacja</t>
  </si>
  <si>
    <t>Bednárová Zdenka</t>
  </si>
  <si>
    <t xml:space="preserve">Vlčková Ivana </t>
  </si>
  <si>
    <t xml:space="preserve">Rehak Tomas </t>
  </si>
  <si>
    <t>Šútovský Martin</t>
  </si>
  <si>
    <t xml:space="preserve">Jakubec David </t>
  </si>
  <si>
    <t>Rehak Michal</t>
  </si>
  <si>
    <t>PK</t>
  </si>
  <si>
    <t>Kwidzyńska Elżbieta</t>
  </si>
  <si>
    <t>Polska</t>
  </si>
  <si>
    <t>Vrbova Katerina</t>
  </si>
  <si>
    <t>Takacova Karolína</t>
  </si>
  <si>
    <t>Vybiralova Natálie</t>
  </si>
  <si>
    <t>Nanak Viliam</t>
  </si>
  <si>
    <t>Tchurz Jan</t>
  </si>
  <si>
    <t>Žiga Samuel</t>
  </si>
  <si>
    <t>XX Międzynarodowy Turniej Młode Talenty</t>
  </si>
  <si>
    <t>Teca Justyna</t>
  </si>
  <si>
    <t>Plichta Szymon</t>
  </si>
  <si>
    <t>Żołnierczyk Jan</t>
  </si>
  <si>
    <t>SUMA</t>
  </si>
  <si>
    <t>PKT. DOD.</t>
  </si>
  <si>
    <t>GRUPA II</t>
  </si>
  <si>
    <t>GRUPA I</t>
  </si>
  <si>
    <t>GRUPA III</t>
  </si>
  <si>
    <t>Sędzia główny</t>
  </si>
  <si>
    <t>Sedziowie:</t>
  </si>
  <si>
    <t>Ewelina OBRYCKA</t>
  </si>
  <si>
    <t>Sekretarz zawodów</t>
  </si>
  <si>
    <t>Spiker zawodów</t>
  </si>
  <si>
    <t>Rudolf EGRECKI</t>
  </si>
  <si>
    <t>Dawid SUPRYNOWICZ</t>
  </si>
  <si>
    <t>Przemysław OKROY</t>
  </si>
  <si>
    <t>Kazimierz JARCZYŃSKI</t>
  </si>
  <si>
    <t>Jacek ZAWADZKI</t>
  </si>
  <si>
    <t>z</t>
  </si>
  <si>
    <t>Kulik Antoni</t>
  </si>
  <si>
    <t>XX International Tournament Young Talents</t>
  </si>
  <si>
    <t>x</t>
  </si>
  <si>
    <t>zx</t>
  </si>
  <si>
    <t>---</t>
  </si>
  <si>
    <t>Women U17</t>
  </si>
  <si>
    <t>Women U20</t>
  </si>
  <si>
    <t>Girls U15</t>
  </si>
  <si>
    <t>Boys U15</t>
  </si>
  <si>
    <t>Men U17</t>
  </si>
  <si>
    <t>Men U20</t>
  </si>
  <si>
    <t>Ryszard REĆKO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</si>
</sst>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0"/>
    <numFmt numFmtId="166" formatCode="00"/>
  </numFmts>
  <fonts count="4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i/>
      <sz val="12"/>
      <name val="Cambria"/>
      <family val="1"/>
      <charset val="238"/>
      <scheme val="major"/>
    </font>
    <font>
      <sz val="16"/>
      <name val="Calibri"/>
      <family val="2"/>
      <charset val="238"/>
      <scheme val="minor"/>
    </font>
    <font>
      <sz val="16"/>
      <color indexed="9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indexed="12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i/>
      <sz val="18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sz val="11"/>
      <color indexed="8"/>
      <name val="Calibri"/>
      <family val="2"/>
      <scheme val="minor"/>
    </font>
    <font>
      <b/>
      <i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8" borderId="0" applyNumberFormat="0" applyBorder="0" applyAlignment="0" applyProtection="0"/>
    <xf numFmtId="0" fontId="5" fillId="2" borderId="1" applyNumberFormat="0" applyAlignment="0" applyProtection="0"/>
    <xf numFmtId="0" fontId="6" fillId="9" borderId="2" applyNumberFormat="0" applyAlignment="0" applyProtection="0"/>
    <xf numFmtId="0" fontId="7" fillId="0" borderId="3" applyNumberFormat="0" applyFill="0" applyAlignment="0" applyProtection="0"/>
    <xf numFmtId="0" fontId="8" fillId="10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8" fillId="0" borderId="0"/>
    <xf numFmtId="0" fontId="12" fillId="9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11" borderId="9" applyNumberFormat="0" applyFont="0" applyAlignment="0" applyProtection="0"/>
    <xf numFmtId="0" fontId="2" fillId="0" borderId="0"/>
    <xf numFmtId="0" fontId="22" fillId="0" borderId="0"/>
    <xf numFmtId="0" fontId="3" fillId="0" borderId="0"/>
    <xf numFmtId="0" fontId="1" fillId="0" borderId="0"/>
    <xf numFmtId="0" fontId="36" fillId="0" borderId="0"/>
  </cellStyleXfs>
  <cellXfs count="100">
    <xf numFmtId="0" fontId="0" fillId="0" borderId="0" xfId="0"/>
    <xf numFmtId="0" fontId="23" fillId="0" borderId="0" xfId="0" applyFont="1"/>
    <xf numFmtId="0" fontId="25" fillId="12" borderId="0" xfId="0" applyFont="1" applyFill="1" applyAlignment="1">
      <alignment horizontal="center"/>
    </xf>
    <xf numFmtId="0" fontId="25" fillId="13" borderId="0" xfId="0" applyFont="1" applyFill="1" applyAlignment="1">
      <alignment horizontal="center" vertical="top"/>
    </xf>
    <xf numFmtId="0" fontId="25" fillId="12" borderId="0" xfId="0" applyFont="1" applyFill="1" applyAlignment="1">
      <alignment horizontal="center" vertical="center"/>
    </xf>
    <xf numFmtId="0" fontId="25" fillId="12" borderId="0" xfId="0" applyFont="1" applyFill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horizontal="center"/>
    </xf>
    <xf numFmtId="0" fontId="28" fillId="0" borderId="0" xfId="0" applyFont="1" applyAlignment="1">
      <alignment vertical="center"/>
    </xf>
    <xf numFmtId="0" fontId="24" fillId="12" borderId="0" xfId="0" applyFont="1" applyFill="1" applyAlignment="1">
      <alignment horizontal="left" vertical="center"/>
    </xf>
    <xf numFmtId="0" fontId="28" fillId="12" borderId="0" xfId="0" applyFont="1" applyFill="1" applyAlignment="1">
      <alignment vertical="center"/>
    </xf>
    <xf numFmtId="0" fontId="29" fillId="12" borderId="0" xfId="0" applyFont="1" applyFill="1" applyAlignment="1">
      <alignment vertical="center"/>
    </xf>
    <xf numFmtId="164" fontId="28" fillId="12" borderId="0" xfId="0" applyNumberFormat="1" applyFont="1" applyFill="1" applyAlignment="1">
      <alignment horizontal="right" vertical="center"/>
    </xf>
    <xf numFmtId="165" fontId="31" fillId="0" borderId="0" xfId="0" applyNumberFormat="1" applyFont="1" applyAlignment="1">
      <alignment horizontal="center" wrapText="1"/>
    </xf>
    <xf numFmtId="0" fontId="19" fillId="12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32" fillId="12" borderId="16" xfId="0" applyFont="1" applyFill="1" applyBorder="1" applyAlignment="1">
      <alignment horizontal="right"/>
    </xf>
    <xf numFmtId="0" fontId="33" fillId="12" borderId="12" xfId="0" applyFont="1" applyFill="1" applyBorder="1" applyAlignment="1">
      <alignment horizontal="right"/>
    </xf>
    <xf numFmtId="0" fontId="33" fillId="12" borderId="12" xfId="0" applyFont="1" applyFill="1" applyBorder="1" applyAlignment="1">
      <alignment shrinkToFit="1"/>
    </xf>
    <xf numFmtId="0" fontId="32" fillId="12" borderId="16" xfId="0" quotePrefix="1" applyFont="1" applyFill="1" applyBorder="1" applyAlignment="1">
      <alignment horizontal="right"/>
    </xf>
    <xf numFmtId="0" fontId="20" fillId="14" borderId="12" xfId="0" applyFont="1" applyFill="1" applyBorder="1" applyAlignment="1">
      <alignment horizontal="center"/>
    </xf>
    <xf numFmtId="0" fontId="19" fillId="16" borderId="10" xfId="0" applyFont="1" applyFill="1" applyBorder="1" applyAlignment="1">
      <alignment horizontal="center" vertical="center"/>
    </xf>
    <xf numFmtId="164" fontId="31" fillId="0" borderId="0" xfId="0" applyNumberFormat="1" applyFont="1"/>
    <xf numFmtId="0" fontId="3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19" fillId="0" borderId="10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31" fillId="12" borderId="0" xfId="0" applyNumberFormat="1" applyFont="1" applyFill="1" applyAlignment="1">
      <alignment horizontal="right"/>
    </xf>
    <xf numFmtId="0" fontId="20" fillId="12" borderId="0" xfId="0" applyFont="1" applyFill="1" applyAlignment="1">
      <alignment horizontal="left"/>
    </xf>
    <xf numFmtId="2" fontId="19" fillId="15" borderId="10" xfId="0" applyNumberFormat="1" applyFont="1" applyFill="1" applyBorder="1" applyAlignment="1">
      <alignment horizontal="right"/>
    </xf>
    <xf numFmtId="0" fontId="19" fillId="0" borderId="10" xfId="0" applyFont="1" applyBorder="1"/>
    <xf numFmtId="166" fontId="25" fillId="12" borderId="0" xfId="0" applyNumberFormat="1" applyFont="1" applyFill="1" applyAlignment="1">
      <alignment horizontal="center"/>
    </xf>
    <xf numFmtId="166" fontId="24" fillId="12" borderId="0" xfId="0" applyNumberFormat="1" applyFont="1" applyFill="1" applyAlignment="1">
      <alignment horizontal="left" vertical="center"/>
    </xf>
    <xf numFmtId="166" fontId="19" fillId="0" borderId="10" xfId="0" applyNumberFormat="1" applyFont="1" applyBorder="1" applyAlignment="1">
      <alignment horizontal="center" vertical="center"/>
    </xf>
    <xf numFmtId="166" fontId="23" fillId="0" borderId="0" xfId="0" applyNumberFormat="1" applyFont="1"/>
    <xf numFmtId="2" fontId="25" fillId="12" borderId="0" xfId="0" applyNumberFormat="1" applyFont="1" applyFill="1" applyAlignment="1">
      <alignment horizontal="center"/>
    </xf>
    <xf numFmtId="2" fontId="24" fillId="12" borderId="0" xfId="0" applyNumberFormat="1" applyFont="1" applyFill="1" applyAlignment="1">
      <alignment horizontal="left" vertical="center"/>
    </xf>
    <xf numFmtId="2" fontId="19" fillId="0" borderId="16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23" fillId="0" borderId="0" xfId="0" applyNumberFormat="1" applyFont="1" applyAlignment="1">
      <alignment horizontal="center"/>
    </xf>
    <xf numFmtId="0" fontId="19" fillId="0" borderId="0" xfId="0" applyFont="1"/>
    <xf numFmtId="0" fontId="20" fillId="0" borderId="10" xfId="0" applyFont="1" applyBorder="1"/>
    <xf numFmtId="0" fontId="35" fillId="0" borderId="0" xfId="0" applyFont="1"/>
    <xf numFmtId="0" fontId="34" fillId="0" borderId="0" xfId="0" applyFont="1"/>
    <xf numFmtId="2" fontId="19" fillId="16" borderId="10" xfId="0" applyNumberFormat="1" applyFont="1" applyFill="1" applyBorder="1" applyAlignment="1">
      <alignment horizontal="center" vertical="center"/>
    </xf>
    <xf numFmtId="0" fontId="37" fillId="13" borderId="0" xfId="0" applyFont="1" applyFill="1" applyAlignment="1">
      <alignment horizontal="center"/>
    </xf>
    <xf numFmtId="0" fontId="37" fillId="13" borderId="0" xfId="0" applyFont="1" applyFill="1"/>
    <xf numFmtId="0" fontId="38" fillId="13" borderId="0" xfId="0" applyFont="1" applyFill="1" applyAlignment="1">
      <alignment horizontal="center"/>
    </xf>
    <xf numFmtId="0" fontId="38" fillId="13" borderId="0" xfId="0" applyFont="1" applyFill="1"/>
    <xf numFmtId="0" fontId="38" fillId="13" borderId="14" xfId="0" applyFont="1" applyFill="1" applyBorder="1" applyAlignment="1">
      <alignment horizontal="center"/>
    </xf>
    <xf numFmtId="0" fontId="38" fillId="13" borderId="14" xfId="0" applyFont="1" applyFill="1" applyBorder="1" applyAlignment="1">
      <alignment horizontal="center" vertical="center"/>
    </xf>
    <xf numFmtId="0" fontId="39" fillId="13" borderId="0" xfId="0" applyFont="1" applyFill="1" applyAlignment="1">
      <alignment horizontal="center"/>
    </xf>
    <xf numFmtId="0" fontId="39" fillId="13" borderId="18" xfId="0" applyFont="1" applyFill="1" applyBorder="1" applyAlignment="1">
      <alignment horizontal="center"/>
    </xf>
    <xf numFmtId="0" fontId="37" fillId="13" borderId="0" xfId="0" applyFont="1" applyFill="1" applyAlignment="1">
      <alignment horizontal="left"/>
    </xf>
    <xf numFmtId="0" fontId="38" fillId="13" borderId="0" xfId="0" applyFont="1" applyFill="1" applyAlignment="1">
      <alignment horizontal="center" vertical="center"/>
    </xf>
    <xf numFmtId="0" fontId="23" fillId="0" borderId="10" xfId="0" applyFont="1" applyBorder="1"/>
    <xf numFmtId="0" fontId="40" fillId="12" borderId="16" xfId="0" quotePrefix="1" applyFont="1" applyFill="1" applyBorder="1" applyAlignment="1">
      <alignment horizontal="right"/>
    </xf>
    <xf numFmtId="0" fontId="19" fillId="12" borderId="16" xfId="0" quotePrefix="1" applyFont="1" applyFill="1" applyBorder="1" applyAlignment="1">
      <alignment horizontal="right"/>
    </xf>
    <xf numFmtId="0" fontId="19" fillId="12" borderId="16" xfId="0" quotePrefix="1" applyFont="1" applyFill="1" applyBorder="1" applyAlignment="1">
      <alignment horizontal="center"/>
    </xf>
    <xf numFmtId="0" fontId="19" fillId="12" borderId="12" xfId="0" applyFont="1" applyFill="1" applyBorder="1" applyAlignment="1">
      <alignment shrinkToFit="1"/>
    </xf>
    <xf numFmtId="0" fontId="28" fillId="12" borderId="0" xfId="0" applyFont="1" applyFill="1" applyAlignment="1">
      <alignment horizontal="right" vertical="center"/>
    </xf>
    <xf numFmtId="0" fontId="19" fillId="15" borderId="10" xfId="0" applyFont="1" applyFill="1" applyBorder="1" applyAlignment="1">
      <alignment horizontal="right"/>
    </xf>
    <xf numFmtId="2" fontId="20" fillId="16" borderId="10" xfId="0" applyNumberFormat="1" applyFont="1" applyFill="1" applyBorder="1" applyAlignment="1">
      <alignment horizontal="center" vertical="center"/>
    </xf>
    <xf numFmtId="0" fontId="20" fillId="0" borderId="0" xfId="0" applyFont="1"/>
    <xf numFmtId="0" fontId="19" fillId="12" borderId="15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38" fillId="13" borderId="14" xfId="0" applyFont="1" applyFill="1" applyBorder="1" applyAlignment="1">
      <alignment horizontal="center"/>
    </xf>
    <xf numFmtId="0" fontId="26" fillId="17" borderId="10" xfId="0" applyFont="1" applyFill="1" applyBorder="1" applyAlignment="1">
      <alignment horizontal="center" vertical="center" wrapText="1"/>
    </xf>
    <xf numFmtId="0" fontId="26" fillId="17" borderId="10" xfId="0" applyFont="1" applyFill="1" applyBorder="1" applyAlignment="1">
      <alignment horizontal="center" vertical="center"/>
    </xf>
    <xf numFmtId="20" fontId="26" fillId="17" borderId="10" xfId="0" applyNumberFormat="1" applyFont="1" applyFill="1" applyBorder="1" applyAlignment="1">
      <alignment horizontal="center" vertical="center"/>
    </xf>
    <xf numFmtId="0" fontId="26" fillId="17" borderId="10" xfId="0" applyFont="1" applyFill="1" applyBorder="1" applyAlignment="1">
      <alignment vertical="center"/>
    </xf>
    <xf numFmtId="166" fontId="26" fillId="17" borderId="10" xfId="0" applyNumberFormat="1" applyFont="1" applyFill="1" applyBorder="1" applyAlignment="1">
      <alignment horizontal="center" vertical="center" wrapText="1"/>
    </xf>
    <xf numFmtId="2" fontId="26" fillId="17" borderId="10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35" fillId="0" borderId="0" xfId="0" applyFont="1"/>
    <xf numFmtId="0" fontId="34" fillId="0" borderId="0" xfId="0" applyFont="1" applyAlignment="1">
      <alignment horizontal="center" shrinkToFit="1"/>
    </xf>
    <xf numFmtId="0" fontId="34" fillId="0" borderId="0" xfId="0" applyFont="1"/>
    <xf numFmtId="0" fontId="34" fillId="0" borderId="0" xfId="0" applyFont="1" applyAlignment="1">
      <alignment horizontal="center"/>
    </xf>
    <xf numFmtId="0" fontId="26" fillId="17" borderId="10" xfId="0" applyFont="1" applyFill="1" applyBorder="1" applyAlignment="1">
      <alignment horizontal="center"/>
    </xf>
    <xf numFmtId="0" fontId="26" fillId="17" borderId="15" xfId="0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 wrapText="1"/>
    </xf>
    <xf numFmtId="0" fontId="30" fillId="17" borderId="10" xfId="0" applyFont="1" applyFill="1" applyBorder="1" applyAlignment="1">
      <alignment horizontal="center" vertical="center"/>
    </xf>
    <xf numFmtId="0" fontId="19" fillId="12" borderId="15" xfId="0" applyFont="1" applyFill="1" applyBorder="1" applyAlignment="1">
      <alignment horizontal="center" vertical="center"/>
    </xf>
    <xf numFmtId="0" fontId="19" fillId="12" borderId="19" xfId="0" applyFont="1" applyFill="1" applyBorder="1" applyAlignment="1">
      <alignment horizontal="center" vertical="center"/>
    </xf>
    <xf numFmtId="0" fontId="19" fillId="12" borderId="11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</cellXfs>
  <cellStyles count="27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00000000-0005-0000-0000-00000F000000}"/>
    <cellStyle name="Normalny 2 2" xfId="23" xr:uid="{00000000-0005-0000-0000-000010000000}"/>
    <cellStyle name="Normalny 3" xfId="22" xr:uid="{00000000-0005-0000-0000-000011000000}"/>
    <cellStyle name="Normalny 3 2" xfId="25" xr:uid="{00000000-0005-0000-0000-000012000000}"/>
    <cellStyle name="Normalny 4" xfId="24" xr:uid="{00000000-0005-0000-0000-000013000000}"/>
    <cellStyle name="Normalny 5" xfId="26" xr:uid="{00000000-0005-0000-0000-000014000000}"/>
    <cellStyle name="Obliczenia" xfId="16" builtinId="22" customBuiltin="1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73"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1">
    <tabColor indexed="10"/>
    <pageSetUpPr fitToPage="1"/>
  </sheetPr>
  <dimension ref="A1:AI85"/>
  <sheetViews>
    <sheetView showGridLines="0" tabSelected="1" zoomScaleNormal="100" zoomScaleSheetLayoutView="120" workbookViewId="0">
      <selection activeCell="F39" sqref="F39"/>
    </sheetView>
  </sheetViews>
  <sheetFormatPr defaultColWidth="9.109375" defaultRowHeight="13.8"/>
  <cols>
    <col min="1" max="1" width="4.109375" style="7" customWidth="1"/>
    <col min="2" max="2" width="4" style="7" hidden="1" customWidth="1"/>
    <col min="3" max="3" width="4.109375" style="7" hidden="1" customWidth="1"/>
    <col min="4" max="4" width="25.109375" style="1" customWidth="1"/>
    <col min="5" max="5" width="5.88671875" style="46" customWidth="1"/>
    <col min="6" max="6" width="9.88671875" style="1" bestFit="1" customWidth="1"/>
    <col min="7" max="7" width="6.5546875" style="51" customWidth="1"/>
    <col min="8" max="8" width="4.6640625" style="1" customWidth="1"/>
    <col min="9" max="9" width="1" style="1" customWidth="1"/>
    <col min="10" max="10" width="4.6640625" style="1" customWidth="1"/>
    <col min="11" max="11" width="1" style="1" customWidth="1"/>
    <col min="12" max="12" width="4.6640625" style="1" customWidth="1"/>
    <col min="13" max="13" width="1" style="1" customWidth="1"/>
    <col min="14" max="14" width="4.6640625" style="1" customWidth="1"/>
    <col min="15" max="15" width="1.109375" style="1" customWidth="1"/>
    <col min="16" max="16" width="4.6640625" style="1" customWidth="1"/>
    <col min="17" max="17" width="1" style="1" customWidth="1"/>
    <col min="18" max="18" width="4.6640625" style="1" customWidth="1"/>
    <col min="19" max="19" width="1" style="1" customWidth="1"/>
    <col min="20" max="20" width="6.5546875" style="1" customWidth="1"/>
    <col min="21" max="21" width="7" style="31" bestFit="1" customWidth="1"/>
    <col min="22" max="22" width="4.109375" style="31" hidden="1" customWidth="1"/>
    <col min="23" max="23" width="6.5546875" style="1" customWidth="1"/>
    <col min="24" max="26" width="7.5546875" style="28" hidden="1" customWidth="1"/>
    <col min="27" max="28" width="4.5546875" style="29" hidden="1" customWidth="1"/>
    <col min="29" max="29" width="4.5546875" style="28" hidden="1" customWidth="1"/>
    <col min="30" max="30" width="4.5546875" style="27" hidden="1" customWidth="1"/>
    <col min="31" max="33" width="4.5546875" style="29" hidden="1" customWidth="1"/>
    <col min="34" max="34" width="4.5546875" style="27" hidden="1" customWidth="1"/>
    <col min="35" max="35" width="4.5546875" style="27" customWidth="1"/>
    <col min="36" max="36" width="9.109375" style="1" customWidth="1"/>
    <col min="37" max="16384" width="9.109375" style="1"/>
  </cols>
  <sheetData>
    <row r="1" spans="1:35" ht="22.95" customHeight="1">
      <c r="A1" s="87" t="s">
        <v>76</v>
      </c>
      <c r="B1" s="87"/>
      <c r="C1" s="87"/>
      <c r="D1" s="87"/>
      <c r="E1" s="87"/>
      <c r="F1" s="87"/>
      <c r="G1" s="87"/>
      <c r="H1" s="87"/>
      <c r="I1" s="87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1"/>
      <c r="AA1" s="28"/>
      <c r="AB1" s="28"/>
      <c r="AD1" s="28"/>
      <c r="AE1" s="28"/>
      <c r="AF1" s="28"/>
      <c r="AG1" s="28"/>
      <c r="AH1" s="28"/>
      <c r="AI1" s="28"/>
    </row>
    <row r="2" spans="1:35" ht="22.95" customHeight="1">
      <c r="A2" s="89" t="s">
        <v>55</v>
      </c>
      <c r="B2" s="89"/>
      <c r="C2" s="89"/>
      <c r="D2" s="89"/>
      <c r="E2" s="89"/>
      <c r="F2" s="89"/>
      <c r="G2" s="89"/>
      <c r="H2" s="89"/>
      <c r="I2" s="89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1"/>
      <c r="AA2" s="28"/>
      <c r="AB2" s="28"/>
      <c r="AD2" s="28"/>
      <c r="AE2" s="28"/>
      <c r="AF2" s="28"/>
      <c r="AG2" s="28"/>
      <c r="AH2" s="28"/>
      <c r="AI2" s="28"/>
    </row>
    <row r="3" spans="1:35" ht="16.95" customHeight="1">
      <c r="A3" s="85" t="s">
        <v>14</v>
      </c>
      <c r="B3" s="85"/>
      <c r="C3" s="85"/>
      <c r="D3" s="85"/>
      <c r="E3" s="85"/>
      <c r="F3" s="85"/>
      <c r="G3" s="85"/>
      <c r="H3" s="85"/>
      <c r="I3" s="85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1"/>
      <c r="AA3" s="28"/>
      <c r="AB3" s="28"/>
      <c r="AD3" s="28"/>
      <c r="AE3" s="28"/>
      <c r="AF3" s="28"/>
      <c r="AG3" s="28"/>
      <c r="AH3" s="28"/>
      <c r="AI3" s="28"/>
    </row>
    <row r="4" spans="1:35" s="6" customFormat="1" ht="18" customHeight="1">
      <c r="A4" s="2"/>
      <c r="B4" s="2"/>
      <c r="C4" s="2"/>
      <c r="D4" s="40"/>
      <c r="E4" s="43"/>
      <c r="F4" s="2"/>
      <c r="G4" s="47"/>
      <c r="H4" s="2"/>
      <c r="I4" s="2"/>
      <c r="J4" s="2"/>
      <c r="K4" s="3"/>
      <c r="L4" s="4"/>
      <c r="M4" s="4"/>
      <c r="N4" s="4"/>
      <c r="O4" s="3"/>
      <c r="P4" s="3"/>
      <c r="Q4" s="3"/>
      <c r="R4" s="3"/>
      <c r="S4" s="3"/>
      <c r="T4" s="3"/>
      <c r="U4" s="5"/>
      <c r="V4" s="5"/>
      <c r="X4" s="28"/>
      <c r="Y4" s="13"/>
      <c r="Z4" s="13"/>
      <c r="AA4" s="29"/>
      <c r="AB4" s="29"/>
      <c r="AC4" s="29"/>
      <c r="AD4" s="29"/>
      <c r="AE4" s="29"/>
      <c r="AF4" s="29"/>
      <c r="AG4" s="29"/>
      <c r="AH4" s="29"/>
      <c r="AI4" s="29"/>
    </row>
    <row r="5" spans="1:35" s="8" customFormat="1" ht="4.2" customHeight="1">
      <c r="A5" s="9"/>
      <c r="B5" s="9"/>
      <c r="C5" s="9"/>
      <c r="D5" s="9"/>
      <c r="E5" s="44"/>
      <c r="F5" s="9"/>
      <c r="G5" s="48"/>
      <c r="H5" s="9"/>
      <c r="I5" s="9"/>
      <c r="J5" s="9"/>
      <c r="K5" s="9"/>
      <c r="L5" s="9"/>
      <c r="M5" s="9"/>
      <c r="N5" s="9"/>
      <c r="O5" s="9"/>
      <c r="P5" s="10"/>
      <c r="Q5" s="11"/>
      <c r="R5" s="10"/>
      <c r="S5" s="11"/>
      <c r="T5" s="10"/>
      <c r="U5" s="12"/>
      <c r="V5" s="12"/>
      <c r="X5" s="35"/>
      <c r="Y5" s="36"/>
      <c r="Z5" s="36"/>
      <c r="AA5" s="37"/>
      <c r="AB5" s="37"/>
      <c r="AC5" s="37"/>
      <c r="AD5" s="38"/>
      <c r="AE5" s="37"/>
      <c r="AF5" s="37"/>
      <c r="AG5" s="37"/>
      <c r="AH5" s="38"/>
      <c r="AI5" s="38"/>
    </row>
    <row r="6" spans="1:35" ht="12" customHeight="1">
      <c r="A6" s="80" t="s">
        <v>12</v>
      </c>
      <c r="B6" s="80" t="s">
        <v>17</v>
      </c>
      <c r="C6" s="79" t="s">
        <v>6</v>
      </c>
      <c r="D6" s="81" t="s">
        <v>0</v>
      </c>
      <c r="E6" s="83" t="s">
        <v>1</v>
      </c>
      <c r="F6" s="91" t="s">
        <v>10</v>
      </c>
      <c r="G6" s="84" t="s">
        <v>2</v>
      </c>
      <c r="H6" s="80" t="s">
        <v>3</v>
      </c>
      <c r="I6" s="80"/>
      <c r="J6" s="80"/>
      <c r="K6" s="80"/>
      <c r="L6" s="80"/>
      <c r="M6" s="80"/>
      <c r="N6" s="80" t="s">
        <v>4</v>
      </c>
      <c r="O6" s="80"/>
      <c r="P6" s="80"/>
      <c r="Q6" s="80"/>
      <c r="R6" s="80"/>
      <c r="S6" s="80"/>
      <c r="T6" s="80" t="s">
        <v>5</v>
      </c>
      <c r="U6" s="79" t="s">
        <v>11</v>
      </c>
      <c r="V6" s="79" t="s">
        <v>13</v>
      </c>
      <c r="Y6" s="13"/>
      <c r="Z6" s="13"/>
      <c r="AC6" s="29"/>
    </row>
    <row r="7" spans="1:35" ht="12" customHeight="1">
      <c r="A7" s="93"/>
      <c r="B7" s="80"/>
      <c r="C7" s="80"/>
      <c r="D7" s="82"/>
      <c r="E7" s="83"/>
      <c r="F7" s="92"/>
      <c r="G7" s="84"/>
      <c r="H7" s="90">
        <v>1</v>
      </c>
      <c r="I7" s="90"/>
      <c r="J7" s="90">
        <v>2</v>
      </c>
      <c r="K7" s="90"/>
      <c r="L7" s="90">
        <v>3</v>
      </c>
      <c r="M7" s="90"/>
      <c r="N7" s="90">
        <v>1</v>
      </c>
      <c r="O7" s="90"/>
      <c r="P7" s="90">
        <v>2</v>
      </c>
      <c r="Q7" s="90"/>
      <c r="R7" s="90">
        <v>3</v>
      </c>
      <c r="S7" s="90"/>
      <c r="T7" s="80"/>
      <c r="U7" s="80"/>
      <c r="V7" s="80"/>
      <c r="Y7" s="13"/>
      <c r="Z7" s="13" t="e">
        <f t="shared" ref="Z7:Z8" si="0">IF(G7&lt;153.757,10^(0.787004341*((LOG10(G7/153.757)^2))),1)</f>
        <v>#NUM!</v>
      </c>
      <c r="AA7" s="33"/>
      <c r="AB7" s="33"/>
      <c r="AC7" s="33"/>
      <c r="AD7" s="34" t="s">
        <v>7</v>
      </c>
      <c r="AE7" s="33"/>
      <c r="AF7" s="33"/>
      <c r="AG7" s="33"/>
      <c r="AH7" s="34" t="s">
        <v>8</v>
      </c>
    </row>
    <row r="8" spans="1:35" s="28" customFormat="1" ht="13.95" customHeight="1">
      <c r="A8" s="14"/>
      <c r="B8" s="14"/>
      <c r="C8" s="15"/>
      <c r="D8" s="53" t="s">
        <v>62</v>
      </c>
      <c r="E8" s="45"/>
      <c r="F8" s="16"/>
      <c r="G8" s="49"/>
      <c r="H8" s="17"/>
      <c r="I8" s="18"/>
      <c r="J8" s="17"/>
      <c r="K8" s="18"/>
      <c r="L8" s="17"/>
      <c r="M8" s="19"/>
      <c r="N8" s="20"/>
      <c r="O8" s="19"/>
      <c r="P8" s="20"/>
      <c r="Q8" s="19"/>
      <c r="R8" s="20"/>
      <c r="S8" s="19"/>
      <c r="T8" s="21" t="str">
        <f t="shared" ref="T8" si="1">IF(G8="","",(AD8+AH8))</f>
        <v/>
      </c>
      <c r="U8" s="41" t="str">
        <f t="shared" ref="U8" si="2">IF(ISBLANK(C8)=FALSE,IFERROR(IF(G8=""," ",ROUND(X8*T8,2)),"")," ")</f>
        <v xml:space="preserve"> </v>
      </c>
      <c r="V8" s="22"/>
      <c r="W8" s="23"/>
      <c r="X8" s="39" t="e">
        <f t="shared" ref="X8" si="3">IF(C8="M",IF(G8&lt;193.609,10^(0.722762521*((LOG10(G8/193.609))^2))),Z8)</f>
        <v>#NUM!</v>
      </c>
      <c r="Y8" s="13" t="e">
        <f t="shared" ref="Y8" si="4">IF(G8&lt;193.609,10^(0.722762521*((LOG10(G8/193.609)^2))),1)</f>
        <v>#NUM!</v>
      </c>
      <c r="Z8" s="13" t="e">
        <f t="shared" si="0"/>
        <v>#NUM!</v>
      </c>
      <c r="AA8" s="33">
        <f t="shared" ref="AA8" si="5">IF(I8="z",H8,IF(I8="x",H8*(-1),0))</f>
        <v>0</v>
      </c>
      <c r="AB8" s="33">
        <f t="shared" ref="AB8" si="6">IF(K8="z",J8,IF(K8="x",J8*(-1),0))</f>
        <v>0</v>
      </c>
      <c r="AC8" s="33">
        <f t="shared" ref="AC8" si="7">IF(M8="z",L8,IF(M8="x",L8*(-1),0))</f>
        <v>0</v>
      </c>
      <c r="AD8" s="34">
        <f t="shared" ref="AD8" si="8">IF(AND(AA8&lt;0,AB8&lt;0,AC8&lt;0),0,MAX(AA8:AC8))</f>
        <v>0</v>
      </c>
      <c r="AE8" s="33">
        <f t="shared" ref="AE8" si="9">IF(O8="z",N8,IF(O8="x",N8*(-1),0))</f>
        <v>0</v>
      </c>
      <c r="AF8" s="33">
        <f t="shared" ref="AF8" si="10">IF(Q8="z",P8,IF(Q8="x",P8*(-1),0))</f>
        <v>0</v>
      </c>
      <c r="AG8" s="33">
        <f t="shared" ref="AG8" si="11">IF(S8="z",R8,IF(S8="x",R8*(-1),0))</f>
        <v>0</v>
      </c>
      <c r="AH8" s="34">
        <f t="shared" ref="AH8" si="12">IF(AND(AE8&lt;0,AF8&lt;0,AG8&lt;0),0,MAX(AE8:AG8))</f>
        <v>0</v>
      </c>
      <c r="AI8" s="27"/>
    </row>
    <row r="9" spans="1:35" s="28" customFormat="1" ht="13.95" customHeight="1">
      <c r="A9" s="14"/>
      <c r="B9" s="14"/>
      <c r="C9" s="15"/>
      <c r="D9" s="53" t="s">
        <v>82</v>
      </c>
      <c r="E9" s="45"/>
      <c r="F9" s="16"/>
      <c r="G9" s="49"/>
      <c r="H9" s="17"/>
      <c r="I9" s="18"/>
      <c r="J9" s="17"/>
      <c r="K9" s="18"/>
      <c r="L9" s="17"/>
      <c r="M9" s="19"/>
      <c r="N9" s="20"/>
      <c r="O9" s="19"/>
      <c r="P9" s="20"/>
      <c r="Q9" s="19"/>
      <c r="R9" s="20"/>
      <c r="S9" s="19"/>
      <c r="T9" s="21"/>
      <c r="U9" s="41"/>
      <c r="V9" s="22"/>
      <c r="W9" s="23"/>
      <c r="X9" s="39"/>
      <c r="Y9" s="13"/>
      <c r="Z9" s="13"/>
      <c r="AA9" s="33"/>
      <c r="AB9" s="33"/>
      <c r="AC9" s="33"/>
      <c r="AD9" s="34"/>
      <c r="AE9" s="33"/>
      <c r="AF9" s="33"/>
      <c r="AG9" s="33"/>
      <c r="AH9" s="34"/>
      <c r="AI9" s="27"/>
    </row>
    <row r="10" spans="1:35" s="28" customFormat="1" ht="13.95" customHeight="1">
      <c r="A10" s="32">
        <v>1</v>
      </c>
      <c r="B10" s="14">
        <v>15</v>
      </c>
      <c r="C10" s="15" t="s">
        <v>16</v>
      </c>
      <c r="D10" s="42" t="s">
        <v>21</v>
      </c>
      <c r="E10" s="45">
        <v>10</v>
      </c>
      <c r="F10" s="16" t="s">
        <v>20</v>
      </c>
      <c r="G10" s="49">
        <v>49.4</v>
      </c>
      <c r="H10" s="17">
        <v>50</v>
      </c>
      <c r="I10" s="18" t="s">
        <v>74</v>
      </c>
      <c r="J10" s="17">
        <v>52</v>
      </c>
      <c r="K10" s="18" t="s">
        <v>77</v>
      </c>
      <c r="L10" s="17">
        <v>52</v>
      </c>
      <c r="M10" s="19" t="s">
        <v>74</v>
      </c>
      <c r="N10" s="20">
        <v>68</v>
      </c>
      <c r="O10" s="19" t="s">
        <v>74</v>
      </c>
      <c r="P10" s="20">
        <v>70</v>
      </c>
      <c r="Q10" s="19" t="s">
        <v>74</v>
      </c>
      <c r="R10" s="20">
        <v>72</v>
      </c>
      <c r="S10" s="19" t="s">
        <v>77</v>
      </c>
      <c r="T10" s="21">
        <f t="shared" ref="T10:T17" si="13">IF(G10="","",(AD10+AH10))</f>
        <v>122</v>
      </c>
      <c r="U10" s="41">
        <f t="shared" ref="U10:U17" si="14">IF(ISBLANK(C10)=FALSE,IFERROR(IF(G10=""," ",ROUND(X10*T10,2)),"")," ")</f>
        <v>189.55</v>
      </c>
      <c r="V10" s="22"/>
      <c r="X10" s="39">
        <f t="shared" ref="X10:X17" si="15">IF(C10="M",IF(G10&lt;193.609,10^(0.722762521*((LOG10(G10/193.609))^2))),Z10)</f>
        <v>1.5536900814985291</v>
      </c>
      <c r="Y10" s="13">
        <f t="shared" ref="Y10:Y17" si="16">IF(G10&lt;193.609,10^(0.722762521*((LOG10(G10/193.609)^2))),1)</f>
        <v>1.7960936579008102</v>
      </c>
      <c r="Z10" s="13">
        <f t="shared" ref="Z10:Z17" si="17">IF(G10&lt;153.757,10^(0.787004341*((LOG10(G10/153.757)^2))),1)</f>
        <v>1.5536900814985291</v>
      </c>
      <c r="AA10" s="33">
        <f t="shared" ref="AA10:AA17" si="18">IF(I10="z",H10,IF(I10="x",H10*(-1),0))</f>
        <v>50</v>
      </c>
      <c r="AB10" s="33">
        <f t="shared" ref="AB10:AB17" si="19">IF(K10="z",J10,IF(K10="x",J10*(-1),0))</f>
        <v>-52</v>
      </c>
      <c r="AC10" s="33">
        <f t="shared" ref="AC10:AC17" si="20">IF(M10="z",L10,IF(M10="x",L10*(-1),0))</f>
        <v>52</v>
      </c>
      <c r="AD10" s="34">
        <f t="shared" ref="AD10:AD17" si="21">IF(AND(AA10&lt;0,AB10&lt;0,AC10&lt;0),0,MAX(AA10:AC10))</f>
        <v>52</v>
      </c>
      <c r="AE10" s="33">
        <f t="shared" ref="AE10:AE17" si="22">IF(O10="z",N10,IF(O10="x",N10*(-1),0))</f>
        <v>68</v>
      </c>
      <c r="AF10" s="33">
        <f t="shared" ref="AF10:AF17" si="23">IF(Q10="z",P10,IF(Q10="x",P10*(-1),0))</f>
        <v>70</v>
      </c>
      <c r="AG10" s="33">
        <f t="shared" ref="AG10:AG17" si="24">IF(S10="z",R10,IF(S10="x",R10*(-1),0))</f>
        <v>-72</v>
      </c>
      <c r="AH10" s="34">
        <f t="shared" ref="AH10:AH17" si="25">IF(AND(AE10&lt;0,AF10&lt;0,AG10&lt;0),0,MAX(AE10:AG10))</f>
        <v>70</v>
      </c>
      <c r="AI10" s="27"/>
    </row>
    <row r="11" spans="1:35" s="28" customFormat="1" ht="13.95" customHeight="1">
      <c r="A11" s="14">
        <v>2</v>
      </c>
      <c r="B11" s="14">
        <v>15</v>
      </c>
      <c r="C11" s="15" t="s">
        <v>16</v>
      </c>
      <c r="D11" s="42" t="s">
        <v>19</v>
      </c>
      <c r="E11" s="45">
        <v>11</v>
      </c>
      <c r="F11" s="16" t="s">
        <v>20</v>
      </c>
      <c r="G11" s="49">
        <v>42.65</v>
      </c>
      <c r="H11" s="17">
        <v>42</v>
      </c>
      <c r="I11" s="18" t="s">
        <v>74</v>
      </c>
      <c r="J11" s="17">
        <v>45</v>
      </c>
      <c r="K11" s="18" t="s">
        <v>77</v>
      </c>
      <c r="L11" s="17">
        <v>45</v>
      </c>
      <c r="M11" s="19" t="s">
        <v>74</v>
      </c>
      <c r="N11" s="20">
        <v>52</v>
      </c>
      <c r="O11" s="19" t="s">
        <v>74</v>
      </c>
      <c r="P11" s="20">
        <v>55</v>
      </c>
      <c r="Q11" s="19" t="s">
        <v>74</v>
      </c>
      <c r="R11" s="20">
        <v>57</v>
      </c>
      <c r="S11" s="19" t="s">
        <v>77</v>
      </c>
      <c r="T11" s="21">
        <f t="shared" si="13"/>
        <v>100</v>
      </c>
      <c r="U11" s="41">
        <f t="shared" si="14"/>
        <v>175.43</v>
      </c>
      <c r="V11" s="22"/>
      <c r="X11" s="39">
        <f t="shared" si="15"/>
        <v>1.7542583363420767</v>
      </c>
      <c r="Y11" s="13">
        <f t="shared" si="16"/>
        <v>2.0510955791720646</v>
      </c>
      <c r="Z11" s="13">
        <f t="shared" si="17"/>
        <v>1.7542583363420767</v>
      </c>
      <c r="AA11" s="33">
        <f t="shared" si="18"/>
        <v>42</v>
      </c>
      <c r="AB11" s="33">
        <f t="shared" si="19"/>
        <v>-45</v>
      </c>
      <c r="AC11" s="33">
        <f t="shared" si="20"/>
        <v>45</v>
      </c>
      <c r="AD11" s="34">
        <f t="shared" si="21"/>
        <v>45</v>
      </c>
      <c r="AE11" s="33">
        <f t="shared" si="22"/>
        <v>52</v>
      </c>
      <c r="AF11" s="33">
        <f t="shared" si="23"/>
        <v>55</v>
      </c>
      <c r="AG11" s="33">
        <f t="shared" si="24"/>
        <v>-57</v>
      </c>
      <c r="AH11" s="34">
        <f t="shared" si="25"/>
        <v>55</v>
      </c>
      <c r="AI11" s="27"/>
    </row>
    <row r="12" spans="1:35" s="28" customFormat="1" ht="13.95" customHeight="1">
      <c r="A12" s="32">
        <v>3</v>
      </c>
      <c r="B12" s="14">
        <v>15</v>
      </c>
      <c r="C12" s="15" t="s">
        <v>16</v>
      </c>
      <c r="D12" s="67" t="s">
        <v>38</v>
      </c>
      <c r="E12" s="45">
        <v>11</v>
      </c>
      <c r="F12" s="16" t="s">
        <v>39</v>
      </c>
      <c r="G12" s="50">
        <v>59.3</v>
      </c>
      <c r="H12" s="17">
        <v>53</v>
      </c>
      <c r="I12" s="18" t="s">
        <v>74</v>
      </c>
      <c r="J12" s="17">
        <v>55</v>
      </c>
      <c r="K12" s="18" t="s">
        <v>77</v>
      </c>
      <c r="L12" s="17">
        <v>56</v>
      </c>
      <c r="M12" s="19" t="s">
        <v>77</v>
      </c>
      <c r="N12" s="20">
        <v>68</v>
      </c>
      <c r="O12" s="19" t="s">
        <v>74</v>
      </c>
      <c r="P12" s="20">
        <v>71</v>
      </c>
      <c r="Q12" s="19" t="s">
        <v>77</v>
      </c>
      <c r="R12" s="20">
        <v>71</v>
      </c>
      <c r="S12" s="19" t="s">
        <v>77</v>
      </c>
      <c r="T12" s="21">
        <f t="shared" si="13"/>
        <v>121</v>
      </c>
      <c r="U12" s="41">
        <f t="shared" si="14"/>
        <v>165.02</v>
      </c>
      <c r="V12" s="22"/>
      <c r="X12" s="39">
        <f t="shared" si="15"/>
        <v>1.3637859309551501</v>
      </c>
      <c r="Y12" s="13">
        <f t="shared" si="16"/>
        <v>1.5518688630743891</v>
      </c>
      <c r="Z12" s="13">
        <f t="shared" si="17"/>
        <v>1.3637859309551501</v>
      </c>
      <c r="AA12" s="24">
        <f t="shared" si="18"/>
        <v>53</v>
      </c>
      <c r="AB12" s="24">
        <f t="shared" si="19"/>
        <v>-55</v>
      </c>
      <c r="AC12" s="24">
        <f t="shared" si="20"/>
        <v>-56</v>
      </c>
      <c r="AD12" s="25">
        <f t="shared" si="21"/>
        <v>53</v>
      </c>
      <c r="AE12" s="24">
        <f t="shared" si="22"/>
        <v>68</v>
      </c>
      <c r="AF12" s="24">
        <f t="shared" si="23"/>
        <v>-71</v>
      </c>
      <c r="AG12" s="24">
        <f t="shared" si="24"/>
        <v>-71</v>
      </c>
      <c r="AH12" s="26">
        <f t="shared" si="25"/>
        <v>68</v>
      </c>
      <c r="AI12" s="27"/>
    </row>
    <row r="13" spans="1:35" s="28" customFormat="1" ht="13.95" customHeight="1">
      <c r="A13" s="14">
        <v>4</v>
      </c>
      <c r="B13" s="14">
        <v>15</v>
      </c>
      <c r="C13" s="15" t="s">
        <v>16</v>
      </c>
      <c r="D13" s="42" t="s">
        <v>49</v>
      </c>
      <c r="E13" s="45">
        <v>10</v>
      </c>
      <c r="F13" s="16" t="s">
        <v>15</v>
      </c>
      <c r="G13" s="50">
        <v>104.1</v>
      </c>
      <c r="H13" s="17">
        <v>65</v>
      </c>
      <c r="I13" s="18" t="s">
        <v>74</v>
      </c>
      <c r="J13" s="17">
        <v>68</v>
      </c>
      <c r="K13" s="18" t="s">
        <v>74</v>
      </c>
      <c r="L13" s="17">
        <v>71</v>
      </c>
      <c r="M13" s="19" t="s">
        <v>77</v>
      </c>
      <c r="N13" s="20">
        <v>75</v>
      </c>
      <c r="O13" s="19" t="s">
        <v>74</v>
      </c>
      <c r="P13" s="20">
        <v>78</v>
      </c>
      <c r="Q13" s="19" t="s">
        <v>74</v>
      </c>
      <c r="R13" s="20">
        <v>81</v>
      </c>
      <c r="S13" s="19" t="s">
        <v>74</v>
      </c>
      <c r="T13" s="21">
        <f t="shared" si="13"/>
        <v>149</v>
      </c>
      <c r="U13" s="41">
        <f t="shared" si="14"/>
        <v>156.94999999999999</v>
      </c>
      <c r="V13" s="22"/>
      <c r="W13" s="23"/>
      <c r="X13" s="39">
        <f t="shared" si="15"/>
        <v>1.0533675575672294</v>
      </c>
      <c r="Y13" s="13">
        <f t="shared" si="16"/>
        <v>1.1284559497959679</v>
      </c>
      <c r="Z13" s="13">
        <f t="shared" si="17"/>
        <v>1.0533675575672294</v>
      </c>
      <c r="AA13" s="24">
        <f t="shared" si="18"/>
        <v>65</v>
      </c>
      <c r="AB13" s="24">
        <f t="shared" si="19"/>
        <v>68</v>
      </c>
      <c r="AC13" s="24">
        <f t="shared" si="20"/>
        <v>-71</v>
      </c>
      <c r="AD13" s="25">
        <f t="shared" si="21"/>
        <v>68</v>
      </c>
      <c r="AE13" s="24">
        <f t="shared" si="22"/>
        <v>75</v>
      </c>
      <c r="AF13" s="24">
        <f t="shared" si="23"/>
        <v>78</v>
      </c>
      <c r="AG13" s="24">
        <f t="shared" si="24"/>
        <v>81</v>
      </c>
      <c r="AH13" s="26">
        <f t="shared" si="25"/>
        <v>81</v>
      </c>
      <c r="AI13" s="27"/>
    </row>
    <row r="14" spans="1:35" s="28" customFormat="1" ht="13.95" customHeight="1">
      <c r="A14" s="32">
        <v>5</v>
      </c>
      <c r="B14" s="14">
        <v>15</v>
      </c>
      <c r="C14" s="15" t="s">
        <v>16</v>
      </c>
      <c r="D14" s="42" t="s">
        <v>56</v>
      </c>
      <c r="E14" s="45">
        <v>11</v>
      </c>
      <c r="F14" s="16" t="s">
        <v>48</v>
      </c>
      <c r="G14" s="50">
        <v>63.3</v>
      </c>
      <c r="H14" s="17">
        <v>51</v>
      </c>
      <c r="I14" s="18" t="s">
        <v>74</v>
      </c>
      <c r="J14" s="17">
        <v>54</v>
      </c>
      <c r="K14" s="18" t="s">
        <v>77</v>
      </c>
      <c r="L14" s="17">
        <v>54</v>
      </c>
      <c r="M14" s="19" t="s">
        <v>77</v>
      </c>
      <c r="N14" s="20">
        <v>65</v>
      </c>
      <c r="O14" s="19" t="s">
        <v>74</v>
      </c>
      <c r="P14" s="20">
        <v>67</v>
      </c>
      <c r="Q14" s="19" t="s">
        <v>77</v>
      </c>
      <c r="R14" s="20">
        <v>67</v>
      </c>
      <c r="S14" s="19" t="s">
        <v>77</v>
      </c>
      <c r="T14" s="21">
        <f t="shared" si="13"/>
        <v>116</v>
      </c>
      <c r="U14" s="41">
        <f t="shared" si="14"/>
        <v>151.84</v>
      </c>
      <c r="V14" s="22"/>
      <c r="W14" s="23"/>
      <c r="X14" s="39">
        <f t="shared" si="15"/>
        <v>1.3089262007515883</v>
      </c>
      <c r="Y14" s="13">
        <f t="shared" si="16"/>
        <v>1.4803958414828162</v>
      </c>
      <c r="Z14" s="13">
        <f t="shared" si="17"/>
        <v>1.3089262007515883</v>
      </c>
      <c r="AA14" s="24">
        <f t="shared" si="18"/>
        <v>51</v>
      </c>
      <c r="AB14" s="24">
        <f t="shared" si="19"/>
        <v>-54</v>
      </c>
      <c r="AC14" s="24">
        <f t="shared" si="20"/>
        <v>-54</v>
      </c>
      <c r="AD14" s="25">
        <f t="shared" si="21"/>
        <v>51</v>
      </c>
      <c r="AE14" s="24">
        <f t="shared" si="22"/>
        <v>65</v>
      </c>
      <c r="AF14" s="24">
        <f t="shared" si="23"/>
        <v>-67</v>
      </c>
      <c r="AG14" s="24">
        <f t="shared" si="24"/>
        <v>-67</v>
      </c>
      <c r="AH14" s="26">
        <f t="shared" si="25"/>
        <v>65</v>
      </c>
      <c r="AI14" s="27"/>
    </row>
    <row r="15" spans="1:35" s="28" customFormat="1" ht="13.95" customHeight="1">
      <c r="A15" s="14">
        <v>6</v>
      </c>
      <c r="B15" s="14">
        <v>15</v>
      </c>
      <c r="C15" s="15" t="s">
        <v>16</v>
      </c>
      <c r="D15" s="42" t="s">
        <v>36</v>
      </c>
      <c r="E15" s="45">
        <v>12</v>
      </c>
      <c r="F15" s="16" t="s">
        <v>33</v>
      </c>
      <c r="G15" s="50">
        <v>69.150000000000006</v>
      </c>
      <c r="H15" s="17">
        <v>47</v>
      </c>
      <c r="I15" s="18" t="s">
        <v>74</v>
      </c>
      <c r="J15" s="17">
        <v>50</v>
      </c>
      <c r="K15" s="18" t="s">
        <v>74</v>
      </c>
      <c r="L15" s="17">
        <v>53</v>
      </c>
      <c r="M15" s="19" t="s">
        <v>77</v>
      </c>
      <c r="N15" s="20">
        <v>67</v>
      </c>
      <c r="O15" s="19" t="s">
        <v>74</v>
      </c>
      <c r="P15" s="20">
        <v>69</v>
      </c>
      <c r="Q15" s="19" t="s">
        <v>77</v>
      </c>
      <c r="R15" s="20">
        <v>69</v>
      </c>
      <c r="S15" s="19" t="s">
        <v>74</v>
      </c>
      <c r="T15" s="21">
        <f t="shared" si="13"/>
        <v>119</v>
      </c>
      <c r="U15" s="41">
        <f t="shared" si="14"/>
        <v>148.02000000000001</v>
      </c>
      <c r="V15" s="22"/>
      <c r="X15" s="39">
        <f t="shared" si="15"/>
        <v>1.2439007674983438</v>
      </c>
      <c r="Y15" s="13">
        <f t="shared" si="16"/>
        <v>1.3947637073676726</v>
      </c>
      <c r="Z15" s="13">
        <f t="shared" si="17"/>
        <v>1.2439007674983438</v>
      </c>
      <c r="AA15" s="24">
        <f t="shared" si="18"/>
        <v>47</v>
      </c>
      <c r="AB15" s="24">
        <f t="shared" si="19"/>
        <v>50</v>
      </c>
      <c r="AC15" s="24">
        <f t="shared" si="20"/>
        <v>-53</v>
      </c>
      <c r="AD15" s="25">
        <f t="shared" si="21"/>
        <v>50</v>
      </c>
      <c r="AE15" s="24">
        <f t="shared" si="22"/>
        <v>67</v>
      </c>
      <c r="AF15" s="24">
        <f t="shared" si="23"/>
        <v>-69</v>
      </c>
      <c r="AG15" s="24">
        <f t="shared" si="24"/>
        <v>69</v>
      </c>
      <c r="AH15" s="26">
        <f t="shared" si="25"/>
        <v>69</v>
      </c>
      <c r="AI15" s="27"/>
    </row>
    <row r="16" spans="1:35" s="28" customFormat="1" ht="13.95" customHeight="1">
      <c r="A16" s="32">
        <v>7</v>
      </c>
      <c r="B16" s="14">
        <v>15</v>
      </c>
      <c r="C16" s="15" t="s">
        <v>16</v>
      </c>
      <c r="D16" s="42" t="s">
        <v>37</v>
      </c>
      <c r="E16" s="45">
        <v>13</v>
      </c>
      <c r="F16" s="16" t="s">
        <v>33</v>
      </c>
      <c r="G16" s="50">
        <v>39.1</v>
      </c>
      <c r="H16" s="17">
        <v>28</v>
      </c>
      <c r="I16" s="18" t="s">
        <v>74</v>
      </c>
      <c r="J16" s="17">
        <v>30</v>
      </c>
      <c r="K16" s="18" t="s">
        <v>74</v>
      </c>
      <c r="L16" s="17">
        <v>32</v>
      </c>
      <c r="M16" s="19" t="s">
        <v>74</v>
      </c>
      <c r="N16" s="20">
        <v>37</v>
      </c>
      <c r="O16" s="19" t="s">
        <v>74</v>
      </c>
      <c r="P16" s="20">
        <v>40</v>
      </c>
      <c r="Q16" s="19" t="s">
        <v>74</v>
      </c>
      <c r="R16" s="20">
        <v>42</v>
      </c>
      <c r="S16" s="19" t="s">
        <v>74</v>
      </c>
      <c r="T16" s="21">
        <f t="shared" si="13"/>
        <v>74</v>
      </c>
      <c r="U16" s="41">
        <f t="shared" si="14"/>
        <v>140.44999999999999</v>
      </c>
      <c r="V16" s="22"/>
      <c r="X16" s="39">
        <f t="shared" si="15"/>
        <v>1.8980128102627445</v>
      </c>
      <c r="Y16" s="13">
        <f t="shared" si="16"/>
        <v>2.232852480253162</v>
      </c>
      <c r="Z16" s="13">
        <f t="shared" si="17"/>
        <v>1.8980128102627445</v>
      </c>
      <c r="AA16" s="24">
        <f t="shared" si="18"/>
        <v>28</v>
      </c>
      <c r="AB16" s="24">
        <f t="shared" si="19"/>
        <v>30</v>
      </c>
      <c r="AC16" s="24">
        <f t="shared" si="20"/>
        <v>32</v>
      </c>
      <c r="AD16" s="25">
        <f t="shared" si="21"/>
        <v>32</v>
      </c>
      <c r="AE16" s="24">
        <f t="shared" si="22"/>
        <v>37</v>
      </c>
      <c r="AF16" s="24">
        <f t="shared" si="23"/>
        <v>40</v>
      </c>
      <c r="AG16" s="24">
        <f t="shared" si="24"/>
        <v>42</v>
      </c>
      <c r="AH16" s="26">
        <f t="shared" si="25"/>
        <v>42</v>
      </c>
      <c r="AI16" s="27"/>
    </row>
    <row r="17" spans="1:35" s="28" customFormat="1" ht="13.95" customHeight="1">
      <c r="A17" s="14">
        <v>8</v>
      </c>
      <c r="B17" s="14">
        <v>15</v>
      </c>
      <c r="C17" s="15" t="s">
        <v>16</v>
      </c>
      <c r="D17" s="42" t="s">
        <v>47</v>
      </c>
      <c r="E17" s="45">
        <v>10</v>
      </c>
      <c r="F17" s="16" t="s">
        <v>48</v>
      </c>
      <c r="G17" s="50">
        <v>121.25</v>
      </c>
      <c r="H17" s="17">
        <v>57</v>
      </c>
      <c r="I17" s="18" t="s">
        <v>77</v>
      </c>
      <c r="J17" s="17">
        <v>57</v>
      </c>
      <c r="K17" s="18" t="s">
        <v>74</v>
      </c>
      <c r="L17" s="17">
        <v>61</v>
      </c>
      <c r="M17" s="19" t="s">
        <v>74</v>
      </c>
      <c r="N17" s="68">
        <v>74</v>
      </c>
      <c r="O17" s="19" t="s">
        <v>78</v>
      </c>
      <c r="P17" s="20">
        <v>74</v>
      </c>
      <c r="Q17" s="19" t="s">
        <v>74</v>
      </c>
      <c r="R17" s="20">
        <v>78</v>
      </c>
      <c r="S17" s="19" t="s">
        <v>77</v>
      </c>
      <c r="T17" s="21">
        <f t="shared" si="13"/>
        <v>135</v>
      </c>
      <c r="U17" s="41">
        <f t="shared" si="14"/>
        <v>137.63</v>
      </c>
      <c r="V17" s="22"/>
      <c r="W17" s="23"/>
      <c r="X17" s="39">
        <f t="shared" si="15"/>
        <v>1.0194693574069866</v>
      </c>
      <c r="Y17" s="13">
        <f t="shared" si="16"/>
        <v>1.071163839165105</v>
      </c>
      <c r="Z17" s="13">
        <f t="shared" si="17"/>
        <v>1.0194693574069866</v>
      </c>
      <c r="AA17" s="24">
        <f t="shared" si="18"/>
        <v>-57</v>
      </c>
      <c r="AB17" s="24">
        <f t="shared" si="19"/>
        <v>57</v>
      </c>
      <c r="AC17" s="24">
        <f t="shared" si="20"/>
        <v>61</v>
      </c>
      <c r="AD17" s="25">
        <f t="shared" si="21"/>
        <v>61</v>
      </c>
      <c r="AE17" s="24">
        <f t="shared" si="22"/>
        <v>0</v>
      </c>
      <c r="AF17" s="24">
        <f t="shared" si="23"/>
        <v>74</v>
      </c>
      <c r="AG17" s="24">
        <f t="shared" si="24"/>
        <v>-78</v>
      </c>
      <c r="AH17" s="26">
        <f t="shared" si="25"/>
        <v>74</v>
      </c>
      <c r="AI17" s="27"/>
    </row>
    <row r="18" spans="1:35" s="28" customFormat="1" ht="13.95" customHeight="1">
      <c r="A18" s="14"/>
      <c r="B18" s="14"/>
      <c r="C18" s="15"/>
      <c r="D18" s="53" t="s">
        <v>80</v>
      </c>
      <c r="E18" s="45"/>
      <c r="F18" s="16"/>
      <c r="G18" s="50"/>
      <c r="H18" s="17"/>
      <c r="I18" s="18"/>
      <c r="J18" s="17"/>
      <c r="K18" s="18"/>
      <c r="L18" s="17"/>
      <c r="M18" s="19"/>
      <c r="N18" s="68"/>
      <c r="O18" s="19"/>
      <c r="P18" s="20"/>
      <c r="Q18" s="19"/>
      <c r="R18" s="20"/>
      <c r="S18" s="19"/>
      <c r="T18" s="21"/>
      <c r="U18" s="41"/>
      <c r="V18" s="22"/>
      <c r="W18" s="23"/>
      <c r="X18" s="39"/>
      <c r="Y18" s="13"/>
      <c r="Z18" s="13"/>
      <c r="AA18" s="24"/>
      <c r="AB18" s="24"/>
      <c r="AC18" s="24"/>
      <c r="AD18" s="25"/>
      <c r="AE18" s="24"/>
      <c r="AF18" s="24"/>
      <c r="AG18" s="24"/>
      <c r="AH18" s="26"/>
      <c r="AI18" s="27"/>
    </row>
    <row r="19" spans="1:35" s="28" customFormat="1" ht="13.95" customHeight="1">
      <c r="A19" s="32">
        <v>1</v>
      </c>
      <c r="B19" s="14">
        <v>17</v>
      </c>
      <c r="C19" s="15" t="s">
        <v>16</v>
      </c>
      <c r="D19" s="42" t="s">
        <v>23</v>
      </c>
      <c r="E19" s="45">
        <v>8</v>
      </c>
      <c r="F19" s="16" t="s">
        <v>20</v>
      </c>
      <c r="G19" s="50">
        <v>63.1</v>
      </c>
      <c r="H19" s="17">
        <v>69</v>
      </c>
      <c r="I19" s="18" t="s">
        <v>74</v>
      </c>
      <c r="J19" s="17">
        <v>73</v>
      </c>
      <c r="K19" s="18" t="s">
        <v>74</v>
      </c>
      <c r="L19" s="17">
        <v>75</v>
      </c>
      <c r="M19" s="19" t="s">
        <v>77</v>
      </c>
      <c r="N19" s="17">
        <v>80</v>
      </c>
      <c r="O19" s="19" t="s">
        <v>74</v>
      </c>
      <c r="P19" s="20">
        <v>83</v>
      </c>
      <c r="Q19" s="19" t="s">
        <v>74</v>
      </c>
      <c r="R19" s="20">
        <v>85</v>
      </c>
      <c r="S19" s="19" t="s">
        <v>77</v>
      </c>
      <c r="T19" s="21">
        <f>IF(G19="","",(AD19+AH19))</f>
        <v>156</v>
      </c>
      <c r="U19" s="41">
        <f>IF(ISBLANK(C19)=FALSE,IFERROR(IF(G19=""," ",ROUND(X19*T19,2)),"")," ")</f>
        <v>204.59</v>
      </c>
      <c r="V19" s="22"/>
      <c r="X19" s="39">
        <f>IF(C19="M",IF(G19&lt;193.609,10^(0.722762521*((LOG10(G19/193.609))^2))),Z19)</f>
        <v>1.3114460451283216</v>
      </c>
      <c r="Y19" s="13">
        <f>IF(G19&lt;193.609,10^(0.722762521*((LOG10(G19/193.609)^2))),1)</f>
        <v>1.483692111735389</v>
      </c>
      <c r="Z19" s="13">
        <f>IF(G19&lt;153.757,10^(0.787004341*((LOG10(G19/153.757)^2))),1)</f>
        <v>1.3114460451283216</v>
      </c>
      <c r="AA19" s="24">
        <f>IF(I19="z",H19,IF(I19="x",H19*(-1),0))</f>
        <v>69</v>
      </c>
      <c r="AB19" s="24">
        <f>IF(K19="z",J19,IF(K19="x",J19*(-1),0))</f>
        <v>73</v>
      </c>
      <c r="AC19" s="24">
        <f>IF(M19="z",L19,IF(M19="x",L19*(-1),0))</f>
        <v>-75</v>
      </c>
      <c r="AD19" s="25">
        <f>IF(AND(AA19&lt;0,AB19&lt;0,AC19&lt;0),0,MAX(AA19:AC19))</f>
        <v>73</v>
      </c>
      <c r="AE19" s="24">
        <f>IF(O19="z",N19,IF(O19="x",N19*(-1),0))</f>
        <v>80</v>
      </c>
      <c r="AF19" s="24">
        <f>IF(Q19="z",P19,IF(Q19="x",P19*(-1),0))</f>
        <v>83</v>
      </c>
      <c r="AG19" s="24">
        <f>IF(S19="z",R19,IF(S19="x",R19*(-1),0))</f>
        <v>-85</v>
      </c>
      <c r="AH19" s="26">
        <f>IF(AND(AE19&lt;0,AF19&lt;0,AG19&lt;0),0,MAX(AE19:AG19))</f>
        <v>83</v>
      </c>
      <c r="AI19" s="27"/>
    </row>
    <row r="20" spans="1:35" s="28" customFormat="1" ht="13.95" customHeight="1">
      <c r="A20" s="14">
        <v>2</v>
      </c>
      <c r="B20" s="14">
        <v>17</v>
      </c>
      <c r="C20" s="15" t="s">
        <v>16</v>
      </c>
      <c r="D20" s="42" t="s">
        <v>50</v>
      </c>
      <c r="E20" s="45">
        <v>9</v>
      </c>
      <c r="F20" s="16" t="s">
        <v>15</v>
      </c>
      <c r="G20" s="50">
        <v>60.95</v>
      </c>
      <c r="H20" s="17">
        <v>56</v>
      </c>
      <c r="I20" s="18" t="s">
        <v>74</v>
      </c>
      <c r="J20" s="17">
        <v>59</v>
      </c>
      <c r="K20" s="18" t="s">
        <v>74</v>
      </c>
      <c r="L20" s="17">
        <v>62</v>
      </c>
      <c r="M20" s="19" t="s">
        <v>74</v>
      </c>
      <c r="N20" s="20">
        <v>79</v>
      </c>
      <c r="O20" s="19" t="s">
        <v>74</v>
      </c>
      <c r="P20" s="20">
        <v>82</v>
      </c>
      <c r="Q20" s="19" t="s">
        <v>74</v>
      </c>
      <c r="R20" s="70" t="s">
        <v>79</v>
      </c>
      <c r="S20" s="19"/>
      <c r="T20" s="21">
        <f>IF(G20="","",(AD20+AH20))</f>
        <v>144</v>
      </c>
      <c r="U20" s="41">
        <f>IF(ISBLANK(C20)=FALSE,IFERROR(IF(G20=""," ",ROUND(X20*T20,2)),"")," ")</f>
        <v>192.96</v>
      </c>
      <c r="V20" s="22"/>
      <c r="W20" s="23"/>
      <c r="X20" s="39">
        <f>IF(C20="M",IF(G20&lt;193.609,10^(0.722762521*((LOG10(G20/193.609))^2))),Z20)</f>
        <v>1.3399704788021931</v>
      </c>
      <c r="Y20" s="13">
        <f>IF(G20&lt;193.609,10^(0.722762521*((LOG10(G20/193.609)^2))),1)</f>
        <v>1.5209120285163926</v>
      </c>
      <c r="Z20" s="13">
        <f>IF(G20&lt;153.757,10^(0.787004341*((LOG10(G20/153.757)^2))),1)</f>
        <v>1.3399704788021931</v>
      </c>
      <c r="AA20" s="24">
        <f>IF(I20="z",H20,IF(I20="x",H20*(-1),0))</f>
        <v>56</v>
      </c>
      <c r="AB20" s="24">
        <f>IF(K20="z",J20,IF(K20="x",J20*(-1),0))</f>
        <v>59</v>
      </c>
      <c r="AC20" s="24">
        <f>IF(M20="z",L20,IF(M20="x",L20*(-1),0))</f>
        <v>62</v>
      </c>
      <c r="AD20" s="25">
        <f>IF(AND(AA20&lt;0,AB20&lt;0,AC20&lt;0),0,MAX(AA20:AC20))</f>
        <v>62</v>
      </c>
      <c r="AE20" s="24">
        <f>IF(O20="z",N20,IF(O20="x",N20*(-1),0))</f>
        <v>79</v>
      </c>
      <c r="AF20" s="24">
        <f>IF(Q20="z",P20,IF(Q20="x",P20*(-1),0))</f>
        <v>82</v>
      </c>
      <c r="AG20" s="24">
        <f>IF(S20="z",R20,IF(S20="x",R20*(-1),0))</f>
        <v>0</v>
      </c>
      <c r="AH20" s="26">
        <f>IF(AND(AE20&lt;0,AF20&lt;0,AG20&lt;0),0,MAX(AE20:AG20))</f>
        <v>82</v>
      </c>
      <c r="AI20" s="27"/>
    </row>
    <row r="21" spans="1:35" s="28" customFormat="1" ht="13.95" customHeight="1">
      <c r="A21" s="32">
        <v>3</v>
      </c>
      <c r="B21" s="14">
        <v>17</v>
      </c>
      <c r="C21" s="15" t="s">
        <v>16</v>
      </c>
      <c r="D21" s="42" t="s">
        <v>40</v>
      </c>
      <c r="E21" s="45">
        <v>8</v>
      </c>
      <c r="F21" s="16" t="s">
        <v>39</v>
      </c>
      <c r="G21" s="50">
        <v>58.25</v>
      </c>
      <c r="H21" s="17">
        <v>57</v>
      </c>
      <c r="I21" s="18" t="s">
        <v>74</v>
      </c>
      <c r="J21" s="17">
        <v>60</v>
      </c>
      <c r="K21" s="18" t="s">
        <v>74</v>
      </c>
      <c r="L21" s="17">
        <v>62</v>
      </c>
      <c r="M21" s="19" t="s">
        <v>77</v>
      </c>
      <c r="N21" s="20">
        <v>73</v>
      </c>
      <c r="O21" s="19" t="s">
        <v>74</v>
      </c>
      <c r="P21" s="20">
        <v>75</v>
      </c>
      <c r="Q21" s="19" t="s">
        <v>74</v>
      </c>
      <c r="R21" s="20">
        <v>78</v>
      </c>
      <c r="S21" s="19" t="s">
        <v>77</v>
      </c>
      <c r="T21" s="21">
        <f>IF(G21="","",(AD21+AH21))</f>
        <v>135</v>
      </c>
      <c r="U21" s="41">
        <f>IF(ISBLANK(C21)=FALSE,IFERROR(IF(G21=""," ",ROUND(X21*T21,2)),"")," ")</f>
        <v>186.29</v>
      </c>
      <c r="V21" s="22"/>
      <c r="X21" s="39">
        <f>IF(C21="M",IF(G21&lt;193.609,10^(0.722762521*((LOG10(G21/193.609))^2))),Z21)</f>
        <v>1.3798974613603257</v>
      </c>
      <c r="Y21" s="13">
        <f>IF(G21&lt;193.609,10^(0.722762521*((LOG10(G21/193.609)^2))),1)</f>
        <v>1.5727577739786593</v>
      </c>
      <c r="Z21" s="13">
        <f>IF(G21&lt;153.757,10^(0.787004341*((LOG10(G21/153.757)^2))),1)</f>
        <v>1.3798974613603257</v>
      </c>
      <c r="AA21" s="24">
        <f>IF(I21="z",H21,IF(I21="x",H21*(-1),0))</f>
        <v>57</v>
      </c>
      <c r="AB21" s="24">
        <f>IF(K21="z",J21,IF(K21="x",J21*(-1),0))</f>
        <v>60</v>
      </c>
      <c r="AC21" s="24">
        <f>IF(M21="z",L21,IF(M21="x",L21*(-1),0))</f>
        <v>-62</v>
      </c>
      <c r="AD21" s="25">
        <f>IF(AND(AA21&lt;0,AB21&lt;0,AC21&lt;0),0,MAX(AA21:AC21))</f>
        <v>60</v>
      </c>
      <c r="AE21" s="24">
        <f>IF(O21="z",N21,IF(O21="x",N21*(-1),0))</f>
        <v>73</v>
      </c>
      <c r="AF21" s="24">
        <f>IF(Q21="z",P21,IF(Q21="x",P21*(-1),0))</f>
        <v>75</v>
      </c>
      <c r="AG21" s="24">
        <f>IF(S21="z",R21,IF(S21="x",R21*(-1),0))</f>
        <v>-78</v>
      </c>
      <c r="AH21" s="26">
        <f>IF(AND(AE21&lt;0,AF21&lt;0,AG21&lt;0),0,MAX(AE21:AG21))</f>
        <v>75</v>
      </c>
      <c r="AI21" s="27"/>
    </row>
    <row r="22" spans="1:35" s="28" customFormat="1" ht="13.95" customHeight="1">
      <c r="A22" s="14">
        <v>4</v>
      </c>
      <c r="B22" s="14">
        <v>17</v>
      </c>
      <c r="C22" s="15" t="s">
        <v>16</v>
      </c>
      <c r="D22" s="42" t="s">
        <v>22</v>
      </c>
      <c r="E22" s="45">
        <v>9</v>
      </c>
      <c r="F22" s="16" t="s">
        <v>20</v>
      </c>
      <c r="G22" s="50">
        <v>68.099999999999994</v>
      </c>
      <c r="H22" s="17">
        <v>63</v>
      </c>
      <c r="I22" s="18" t="s">
        <v>74</v>
      </c>
      <c r="J22" s="17">
        <v>66</v>
      </c>
      <c r="K22" s="18" t="s">
        <v>77</v>
      </c>
      <c r="L22" s="17">
        <v>67</v>
      </c>
      <c r="M22" s="19" t="s">
        <v>74</v>
      </c>
      <c r="N22" s="20">
        <v>79</v>
      </c>
      <c r="O22" s="19" t="s">
        <v>74</v>
      </c>
      <c r="P22" s="20">
        <v>82</v>
      </c>
      <c r="Q22" s="19" t="s">
        <v>77</v>
      </c>
      <c r="R22" s="20">
        <v>83</v>
      </c>
      <c r="S22" s="19" t="s">
        <v>77</v>
      </c>
      <c r="T22" s="21">
        <f>IF(G22="","",(AD22+AH22))</f>
        <v>146</v>
      </c>
      <c r="U22" s="41">
        <f>IF(ISBLANK(C22)=FALSE,IFERROR(IF(G22=""," ",ROUND(X22*T22,2)),"")," ")</f>
        <v>183.15</v>
      </c>
      <c r="V22" s="22"/>
      <c r="X22" s="39">
        <f>IF(C22="M",IF(G22&lt;193.609,10^(0.722762521*((LOG10(G22/193.609))^2))),Z22)</f>
        <v>1.2544413082394059</v>
      </c>
      <c r="Y22" s="13">
        <f>IF(G22&lt;193.609,10^(0.722762521*((LOG10(G22/193.609)^2))),1)</f>
        <v>1.4087292944068115</v>
      </c>
      <c r="Z22" s="13">
        <f>IF(G22&lt;153.757,10^(0.787004341*((LOG10(G22/153.757)^2))),1)</f>
        <v>1.2544413082394059</v>
      </c>
      <c r="AA22" s="24">
        <f>IF(I22="z",H22,IF(I22="x",H22*(-1),0))</f>
        <v>63</v>
      </c>
      <c r="AB22" s="24">
        <f>IF(K22="z",J22,IF(K22="x",J22*(-1),0))</f>
        <v>-66</v>
      </c>
      <c r="AC22" s="24">
        <f>IF(M22="z",L22,IF(M22="x",L22*(-1),0))</f>
        <v>67</v>
      </c>
      <c r="AD22" s="25">
        <f>IF(AND(AA22&lt;0,AB22&lt;0,AC22&lt;0),0,MAX(AA22:AC22))</f>
        <v>67</v>
      </c>
      <c r="AE22" s="24">
        <f>IF(O22="z",N22,IF(O22="x",N22*(-1),0))</f>
        <v>79</v>
      </c>
      <c r="AF22" s="24">
        <f>IF(Q22="z",P22,IF(Q22="x",P22*(-1),0))</f>
        <v>-82</v>
      </c>
      <c r="AG22" s="24">
        <f>IF(S22="z",R22,IF(S22="x",R22*(-1),0))</f>
        <v>-83</v>
      </c>
      <c r="AH22" s="26">
        <f>IF(AND(AE22&lt;0,AF22&lt;0,AG22&lt;0),0,MAX(AE22:AG22))</f>
        <v>79</v>
      </c>
      <c r="AI22" s="27"/>
    </row>
    <row r="23" spans="1:35" s="28" customFormat="1" ht="13.95" customHeight="1">
      <c r="A23" s="32">
        <v>5</v>
      </c>
      <c r="B23" s="14">
        <v>17</v>
      </c>
      <c r="C23" s="15" t="s">
        <v>16</v>
      </c>
      <c r="D23" s="42" t="s">
        <v>41</v>
      </c>
      <c r="E23" s="45">
        <v>8</v>
      </c>
      <c r="F23" s="16" t="s">
        <v>39</v>
      </c>
      <c r="G23" s="49">
        <v>57.8</v>
      </c>
      <c r="H23" s="17">
        <v>50</v>
      </c>
      <c r="I23" s="18" t="s">
        <v>77</v>
      </c>
      <c r="J23" s="17">
        <v>50</v>
      </c>
      <c r="K23" s="18" t="s">
        <v>77</v>
      </c>
      <c r="L23" s="17">
        <v>51</v>
      </c>
      <c r="M23" s="19" t="s">
        <v>74</v>
      </c>
      <c r="N23" s="20">
        <v>60</v>
      </c>
      <c r="O23" s="19" t="s">
        <v>74</v>
      </c>
      <c r="P23" s="20">
        <v>64</v>
      </c>
      <c r="Q23" s="19" t="s">
        <v>74</v>
      </c>
      <c r="R23" s="20">
        <v>67</v>
      </c>
      <c r="S23" s="19" t="s">
        <v>77</v>
      </c>
      <c r="T23" s="21">
        <f>IF(G23="","",(AD23+AH23))</f>
        <v>115</v>
      </c>
      <c r="U23" s="41">
        <f>IF(ISBLANK(C23)=FALSE,IFERROR(IF(G23=""," ",ROUND(X23*T23,2)),"")," ")</f>
        <v>159.51</v>
      </c>
      <c r="V23" s="22"/>
      <c r="X23" s="39">
        <f>IF(C23="M",IF(G23&lt;193.609,10^(0.722762521*((LOG10(G23/193.609))^2))),Z23)</f>
        <v>1.3870448117965724</v>
      </c>
      <c r="Y23" s="13">
        <f>IF(G23&lt;193.609,10^(0.722762521*((LOG10(G23/193.609)^2))),1)</f>
        <v>1.5820116486197746</v>
      </c>
      <c r="Z23" s="13">
        <f>IF(G23&lt;153.757,10^(0.787004341*((LOG10(G23/153.757)^2))),1)</f>
        <v>1.3870448117965724</v>
      </c>
      <c r="AA23" s="24">
        <f>IF(I23="z",H23,IF(I23="x",H23*(-1),0))</f>
        <v>-50</v>
      </c>
      <c r="AB23" s="24">
        <f>IF(K23="z",J23,IF(K23="x",J23*(-1),0))</f>
        <v>-50</v>
      </c>
      <c r="AC23" s="24">
        <f>IF(M23="z",L23,IF(M23="x",L23*(-1),0))</f>
        <v>51</v>
      </c>
      <c r="AD23" s="25">
        <f>IF(AND(AA23&lt;0,AB23&lt;0,AC23&lt;0),0,MAX(AA23:AC23))</f>
        <v>51</v>
      </c>
      <c r="AE23" s="24">
        <f>IF(O23="z",N23,IF(O23="x",N23*(-1),0))</f>
        <v>60</v>
      </c>
      <c r="AF23" s="24">
        <f>IF(Q23="z",P23,IF(Q23="x",P23*(-1),0))</f>
        <v>64</v>
      </c>
      <c r="AG23" s="24">
        <f>IF(S23="z",R23,IF(S23="x",R23*(-1),0))</f>
        <v>-67</v>
      </c>
      <c r="AH23" s="26">
        <f>IF(AND(AE23&lt;0,AF23&lt;0,AG23&lt;0),0,MAX(AE23:AG23))</f>
        <v>64</v>
      </c>
      <c r="AI23" s="27"/>
    </row>
    <row r="24" spans="1:35" s="28" customFormat="1" ht="13.95" customHeight="1">
      <c r="A24" s="14"/>
      <c r="B24" s="14"/>
      <c r="C24" s="15"/>
      <c r="D24" s="53" t="s">
        <v>81</v>
      </c>
      <c r="E24" s="45"/>
      <c r="F24" s="16"/>
      <c r="G24" s="49"/>
      <c r="H24" s="17"/>
      <c r="I24" s="18"/>
      <c r="J24" s="17"/>
      <c r="K24" s="18"/>
      <c r="L24" s="17"/>
      <c r="M24" s="19"/>
      <c r="N24" s="20"/>
      <c r="O24" s="19"/>
      <c r="P24" s="20"/>
      <c r="Q24" s="19"/>
      <c r="R24" s="20"/>
      <c r="S24" s="19"/>
      <c r="T24" s="21"/>
      <c r="U24" s="41"/>
      <c r="V24" s="22"/>
      <c r="X24" s="39"/>
      <c r="Y24" s="13"/>
      <c r="Z24" s="13"/>
      <c r="AA24" s="24"/>
      <c r="AB24" s="24"/>
      <c r="AC24" s="24"/>
      <c r="AD24" s="25"/>
      <c r="AE24" s="24"/>
      <c r="AF24" s="24"/>
      <c r="AG24" s="24"/>
      <c r="AH24" s="26"/>
      <c r="AI24" s="27"/>
    </row>
    <row r="25" spans="1:35" s="28" customFormat="1" ht="13.95" customHeight="1">
      <c r="A25" s="32">
        <v>1</v>
      </c>
      <c r="B25" s="14">
        <v>20</v>
      </c>
      <c r="C25" s="15" t="s">
        <v>16</v>
      </c>
      <c r="D25" s="42" t="s">
        <v>24</v>
      </c>
      <c r="E25" s="45">
        <v>7</v>
      </c>
      <c r="F25" s="16" t="s">
        <v>20</v>
      </c>
      <c r="G25" s="49">
        <v>70.3</v>
      </c>
      <c r="H25" s="17">
        <v>74</v>
      </c>
      <c r="I25" s="18" t="s">
        <v>74</v>
      </c>
      <c r="J25" s="17">
        <v>77</v>
      </c>
      <c r="K25" s="18" t="s">
        <v>77</v>
      </c>
      <c r="L25" s="17">
        <v>77</v>
      </c>
      <c r="M25" s="19" t="s">
        <v>74</v>
      </c>
      <c r="N25" s="17">
        <v>98</v>
      </c>
      <c r="O25" s="19" t="s">
        <v>74</v>
      </c>
      <c r="P25" s="20">
        <v>101</v>
      </c>
      <c r="Q25" s="19" t="s">
        <v>77</v>
      </c>
      <c r="R25" s="20">
        <v>102</v>
      </c>
      <c r="S25" s="19" t="s">
        <v>77</v>
      </c>
      <c r="T25" s="21">
        <f>IF(G25="","",(AD25+AH25))</f>
        <v>175</v>
      </c>
      <c r="U25" s="41">
        <f>IF(ISBLANK(C25)=FALSE,IFERROR(IF(G25=""," ",ROUND(X25*T25,2)),"")," ")</f>
        <v>215.75</v>
      </c>
      <c r="V25" s="22"/>
      <c r="X25" s="39">
        <f>IF(C25="M",IF(G25&lt;193.609,10^(0.722762521*((LOG10(G25/193.609))^2))),Z25)</f>
        <v>1.2328585871798499</v>
      </c>
      <c r="Y25" s="13">
        <f>IF(G25&lt;193.609,10^(0.722762521*((LOG10(G25/193.609)^2))),1)</f>
        <v>1.3800915019198015</v>
      </c>
      <c r="Z25" s="13">
        <f>IF(G25&lt;153.757,10^(0.787004341*((LOG10(G25/153.757)^2))),1)</f>
        <v>1.2328585871798499</v>
      </c>
      <c r="AA25" s="24">
        <f>IF(I25="z",H25,IF(I25="x",H25*(-1),0))</f>
        <v>74</v>
      </c>
      <c r="AB25" s="24">
        <f>IF(K25="z",J25,IF(K25="x",J25*(-1),0))</f>
        <v>-77</v>
      </c>
      <c r="AC25" s="24">
        <f>IF(M25="z",L25,IF(M25="x",L25*(-1),0))</f>
        <v>77</v>
      </c>
      <c r="AD25" s="25">
        <f>IF(AND(AA25&lt;0,AB25&lt;0,AC25&lt;0),0,MAX(AA25:AC25))</f>
        <v>77</v>
      </c>
      <c r="AE25" s="24">
        <f>IF(O25="z",N25,IF(O25="x",N25*(-1),0))</f>
        <v>98</v>
      </c>
      <c r="AF25" s="24">
        <f>IF(Q25="z",P25,IF(Q25="x",P25*(-1),0))</f>
        <v>-101</v>
      </c>
      <c r="AG25" s="24">
        <f>IF(S25="z",R25,IF(S25="x",R25*(-1),0))</f>
        <v>-102</v>
      </c>
      <c r="AH25" s="26">
        <f>IF(AND(AE25&lt;0,AF25&lt;0,AG25&lt;0),0,MAX(AE25:AG25))</f>
        <v>98</v>
      </c>
      <c r="AI25" s="27"/>
    </row>
    <row r="26" spans="1:35" s="28" customFormat="1" ht="13.95" customHeight="1">
      <c r="A26" s="14">
        <v>2</v>
      </c>
      <c r="B26" s="14">
        <v>20</v>
      </c>
      <c r="C26" s="15" t="s">
        <v>16</v>
      </c>
      <c r="D26" s="42" t="s">
        <v>51</v>
      </c>
      <c r="E26" s="45">
        <v>6</v>
      </c>
      <c r="F26" s="16" t="s">
        <v>15</v>
      </c>
      <c r="G26" s="49">
        <v>69.8</v>
      </c>
      <c r="H26" s="17">
        <v>72</v>
      </c>
      <c r="I26" s="18" t="s">
        <v>74</v>
      </c>
      <c r="J26" s="17">
        <v>75</v>
      </c>
      <c r="K26" s="18" t="s">
        <v>74</v>
      </c>
      <c r="L26" s="17">
        <v>77</v>
      </c>
      <c r="M26" s="19" t="s">
        <v>74</v>
      </c>
      <c r="N26" s="20">
        <v>90</v>
      </c>
      <c r="O26" s="19" t="s">
        <v>74</v>
      </c>
      <c r="P26" s="20">
        <v>95</v>
      </c>
      <c r="Q26" s="19" t="s">
        <v>74</v>
      </c>
      <c r="R26" s="20">
        <v>98</v>
      </c>
      <c r="S26" s="19" t="s">
        <v>77</v>
      </c>
      <c r="T26" s="21">
        <f>IF(G26="","",(AD26+AH26))</f>
        <v>172</v>
      </c>
      <c r="U26" s="41">
        <f>IF(ISBLANK(C26)=FALSE,IFERROR(IF(G26=""," ",ROUND(X26*T26,2)),"")," ")</f>
        <v>212.87</v>
      </c>
      <c r="V26" s="22"/>
      <c r="X26" s="39">
        <f>IF(C26="M",IF(G26&lt;193.609,10^(0.722762521*((LOG10(G26/193.609))^2))),Z26)</f>
        <v>1.2375968418363639</v>
      </c>
      <c r="Y26" s="13">
        <f>IF(G26&lt;193.609,10^(0.722762521*((LOG10(G26/193.609)^2))),1)</f>
        <v>1.3863929063616598</v>
      </c>
      <c r="Z26" s="13">
        <f>IF(G26&lt;153.757,10^(0.787004341*((LOG10(G26/153.757)^2))),1)</f>
        <v>1.2375968418363639</v>
      </c>
      <c r="AA26" s="24">
        <f>IF(I26="z",H26,IF(I26="x",H26*(-1),0))</f>
        <v>72</v>
      </c>
      <c r="AB26" s="24">
        <f>IF(K26="z",J26,IF(K26="x",J26*(-1),0))</f>
        <v>75</v>
      </c>
      <c r="AC26" s="24">
        <f>IF(M26="z",L26,IF(M26="x",L26*(-1),0))</f>
        <v>77</v>
      </c>
      <c r="AD26" s="25">
        <f>IF(AND(AA26&lt;0,AB26&lt;0,AC26&lt;0),0,MAX(AA26:AC26))</f>
        <v>77</v>
      </c>
      <c r="AE26" s="24">
        <f>IF(O26="z",N26,IF(O26="x",N26*(-1),0))</f>
        <v>90</v>
      </c>
      <c r="AF26" s="24">
        <f>IF(Q26="z",P26,IF(Q26="x",P26*(-1),0))</f>
        <v>95</v>
      </c>
      <c r="AG26" s="24">
        <f>IF(S26="z",R26,IF(S26="x",R26*(-1),0))</f>
        <v>-98</v>
      </c>
      <c r="AH26" s="26">
        <f>IF(AND(AE26&lt;0,AF26&lt;0,AG26&lt;0),0,MAX(AE26:AG26))</f>
        <v>95</v>
      </c>
      <c r="AI26" s="27"/>
    </row>
    <row r="27" spans="1:35" s="28" customFormat="1" ht="13.95" customHeight="1">
      <c r="A27" s="32"/>
      <c r="B27" s="14"/>
      <c r="C27" s="15"/>
      <c r="D27" s="53" t="s">
        <v>61</v>
      </c>
      <c r="E27" s="45"/>
      <c r="F27" s="16"/>
      <c r="G27" s="49"/>
      <c r="H27" s="17"/>
      <c r="I27" s="18"/>
      <c r="J27" s="17"/>
      <c r="K27" s="18"/>
      <c r="L27" s="17"/>
      <c r="M27" s="19"/>
      <c r="N27" s="17"/>
      <c r="O27" s="19"/>
      <c r="P27" s="20"/>
      <c r="Q27" s="19"/>
      <c r="R27" s="20"/>
      <c r="S27" s="19"/>
      <c r="T27" s="21"/>
      <c r="U27" s="41"/>
      <c r="V27" s="22"/>
      <c r="X27" s="39"/>
      <c r="Y27" s="13"/>
      <c r="Z27" s="13"/>
      <c r="AA27" s="24"/>
      <c r="AB27" s="24"/>
      <c r="AC27" s="24"/>
      <c r="AD27" s="25"/>
      <c r="AE27" s="24"/>
      <c r="AF27" s="24"/>
      <c r="AG27" s="24"/>
      <c r="AH27" s="26"/>
      <c r="AI27" s="27"/>
    </row>
    <row r="28" spans="1:35" s="28" customFormat="1" ht="13.95" customHeight="1">
      <c r="A28" s="32"/>
      <c r="B28" s="14"/>
      <c r="C28" s="15"/>
      <c r="D28" s="53" t="s">
        <v>83</v>
      </c>
      <c r="E28" s="45"/>
      <c r="F28" s="16"/>
      <c r="G28" s="49"/>
      <c r="H28" s="17"/>
      <c r="I28" s="18"/>
      <c r="J28" s="17"/>
      <c r="K28" s="18"/>
      <c r="L28" s="17"/>
      <c r="M28" s="19"/>
      <c r="N28" s="17"/>
      <c r="O28" s="19"/>
      <c r="P28" s="20"/>
      <c r="Q28" s="19"/>
      <c r="R28" s="20"/>
      <c r="S28" s="19"/>
      <c r="T28" s="21"/>
      <c r="U28" s="41"/>
      <c r="V28" s="22"/>
      <c r="X28" s="39"/>
      <c r="Y28" s="13"/>
      <c r="Z28" s="13"/>
      <c r="AA28" s="24"/>
      <c r="AB28" s="24"/>
      <c r="AC28" s="24"/>
      <c r="AD28" s="25"/>
      <c r="AE28" s="24"/>
      <c r="AF28" s="24"/>
      <c r="AG28" s="24"/>
      <c r="AH28" s="26"/>
      <c r="AI28" s="27"/>
    </row>
    <row r="29" spans="1:35" s="28" customFormat="1" ht="13.95" customHeight="1">
      <c r="A29" s="14">
        <v>1</v>
      </c>
      <c r="B29" s="14">
        <v>15</v>
      </c>
      <c r="C29" s="15" t="s">
        <v>18</v>
      </c>
      <c r="D29" s="42" t="s">
        <v>42</v>
      </c>
      <c r="E29" s="45">
        <v>10</v>
      </c>
      <c r="F29" s="16" t="s">
        <v>39</v>
      </c>
      <c r="G29" s="49">
        <v>80.900000000000006</v>
      </c>
      <c r="H29" s="17">
        <v>88</v>
      </c>
      <c r="I29" s="18" t="s">
        <v>74</v>
      </c>
      <c r="J29" s="17">
        <v>92</v>
      </c>
      <c r="K29" s="18" t="s">
        <v>74</v>
      </c>
      <c r="L29" s="17">
        <v>95</v>
      </c>
      <c r="M29" s="19" t="s">
        <v>77</v>
      </c>
      <c r="N29" s="20">
        <v>110</v>
      </c>
      <c r="O29" s="19" t="s">
        <v>74</v>
      </c>
      <c r="P29" s="20">
        <v>115</v>
      </c>
      <c r="Q29" s="19" t="s">
        <v>77</v>
      </c>
      <c r="R29" s="20">
        <v>117</v>
      </c>
      <c r="S29" s="19" t="s">
        <v>77</v>
      </c>
      <c r="T29" s="21">
        <f t="shared" ref="T29:T34" si="26">IF(G29="","",(AD29+AH29))</f>
        <v>202</v>
      </c>
      <c r="U29" s="41">
        <f t="shared" ref="U29:U34" si="27">IF(ISBLANK(C29)=FALSE,IFERROR(IF(G29=""," ",ROUND(X29*T29,2)),"")," ")</f>
        <v>256.54000000000002</v>
      </c>
      <c r="V29" s="22"/>
      <c r="X29" s="39">
        <f t="shared" ref="X29:X34" si="28">IF(C29="M",IF(G29&lt;193.609,10^(0.722762521*((LOG10(G29/193.609))^2))),Z29)</f>
        <v>1.2700059103693211</v>
      </c>
      <c r="Y29" s="13">
        <f t="shared" ref="Y29:Y34" si="29">IF(G29&lt;193.609,10^(0.722762521*((LOG10(G29/193.609)^2))),1)</f>
        <v>1.2700059103693211</v>
      </c>
      <c r="Z29" s="13">
        <f t="shared" ref="Z29:Z34" si="30">IF(G29&lt;153.757,10^(0.787004341*((LOG10(G29/153.757)^2))),1)</f>
        <v>1.1513604760374843</v>
      </c>
      <c r="AA29" s="24">
        <f t="shared" ref="AA29:AA34" si="31">IF(I29="z",H29,IF(I29="x",H29*(-1),0))</f>
        <v>88</v>
      </c>
      <c r="AB29" s="24">
        <f t="shared" ref="AB29:AB34" si="32">IF(K29="z",J29,IF(K29="x",J29*(-1),0))</f>
        <v>92</v>
      </c>
      <c r="AC29" s="24">
        <f t="shared" ref="AC29:AC34" si="33">IF(M29="z",L29,IF(M29="x",L29*(-1),0))</f>
        <v>-95</v>
      </c>
      <c r="AD29" s="25">
        <f t="shared" ref="AD29:AD34" si="34">IF(AND(AA29&lt;0,AB29&lt;0,AC29&lt;0),0,MAX(AA29:AC29))</f>
        <v>92</v>
      </c>
      <c r="AE29" s="24">
        <f t="shared" ref="AE29:AE34" si="35">IF(O29="z",N29,IF(O29="x",N29*(-1),0))</f>
        <v>110</v>
      </c>
      <c r="AF29" s="24">
        <f t="shared" ref="AF29:AF34" si="36">IF(Q29="z",P29,IF(Q29="x",P29*(-1),0))</f>
        <v>-115</v>
      </c>
      <c r="AG29" s="24">
        <f t="shared" ref="AG29:AG34" si="37">IF(S29="z",R29,IF(S29="x",R29*(-1),0))</f>
        <v>-117</v>
      </c>
      <c r="AH29" s="26">
        <f t="shared" ref="AH29:AH34" si="38">IF(AND(AE29&lt;0,AF29&lt;0,AG29&lt;0),0,MAX(AE29:AG29))</f>
        <v>110</v>
      </c>
      <c r="AI29" s="27"/>
    </row>
    <row r="30" spans="1:35" s="28" customFormat="1" ht="13.95" customHeight="1">
      <c r="A30" s="14">
        <v>2</v>
      </c>
      <c r="B30" s="14">
        <v>15</v>
      </c>
      <c r="C30" s="15" t="s">
        <v>18</v>
      </c>
      <c r="D30" s="42" t="s">
        <v>52</v>
      </c>
      <c r="E30" s="45">
        <v>11</v>
      </c>
      <c r="F30" s="16" t="s">
        <v>15</v>
      </c>
      <c r="G30" s="49">
        <v>57.05</v>
      </c>
      <c r="H30" s="17">
        <v>65</v>
      </c>
      <c r="I30" s="18" t="s">
        <v>77</v>
      </c>
      <c r="J30" s="17">
        <v>65</v>
      </c>
      <c r="K30" s="18" t="s">
        <v>74</v>
      </c>
      <c r="L30" s="17">
        <v>69</v>
      </c>
      <c r="M30" s="19" t="s">
        <v>74</v>
      </c>
      <c r="N30" s="20">
        <v>83</v>
      </c>
      <c r="O30" s="19" t="s">
        <v>74</v>
      </c>
      <c r="P30" s="20">
        <v>87</v>
      </c>
      <c r="Q30" s="19" t="s">
        <v>74</v>
      </c>
      <c r="R30" s="20">
        <v>89</v>
      </c>
      <c r="S30" s="19" t="s">
        <v>74</v>
      </c>
      <c r="T30" s="21">
        <f t="shared" si="26"/>
        <v>158</v>
      </c>
      <c r="U30" s="41">
        <f t="shared" si="27"/>
        <v>252.46</v>
      </c>
      <c r="V30" s="22"/>
      <c r="X30" s="39">
        <f t="shared" si="28"/>
        <v>1.5978556420617616</v>
      </c>
      <c r="Y30" s="13">
        <f t="shared" si="29"/>
        <v>1.5978556420617616</v>
      </c>
      <c r="Z30" s="13">
        <f t="shared" si="30"/>
        <v>1.3992954291859472</v>
      </c>
      <c r="AA30" s="24">
        <f t="shared" si="31"/>
        <v>-65</v>
      </c>
      <c r="AB30" s="24">
        <f t="shared" si="32"/>
        <v>65</v>
      </c>
      <c r="AC30" s="24">
        <f t="shared" si="33"/>
        <v>69</v>
      </c>
      <c r="AD30" s="25">
        <f t="shared" si="34"/>
        <v>69</v>
      </c>
      <c r="AE30" s="24">
        <f t="shared" si="35"/>
        <v>83</v>
      </c>
      <c r="AF30" s="24">
        <f t="shared" si="36"/>
        <v>87</v>
      </c>
      <c r="AG30" s="24">
        <f t="shared" si="37"/>
        <v>89</v>
      </c>
      <c r="AH30" s="26">
        <f t="shared" si="38"/>
        <v>89</v>
      </c>
      <c r="AI30" s="27"/>
    </row>
    <row r="31" spans="1:35" s="28" customFormat="1" ht="13.95" customHeight="1">
      <c r="A31" s="14">
        <v>3</v>
      </c>
      <c r="B31" s="14">
        <v>15</v>
      </c>
      <c r="C31" s="15" t="s">
        <v>18</v>
      </c>
      <c r="D31" s="42" t="s">
        <v>75</v>
      </c>
      <c r="E31" s="45">
        <v>11</v>
      </c>
      <c r="F31" s="16" t="s">
        <v>48</v>
      </c>
      <c r="G31" s="49">
        <v>74.2</v>
      </c>
      <c r="H31" s="17">
        <v>72</v>
      </c>
      <c r="I31" s="18" t="s">
        <v>74</v>
      </c>
      <c r="J31" s="17">
        <v>77</v>
      </c>
      <c r="K31" s="18" t="s">
        <v>74</v>
      </c>
      <c r="L31" s="17">
        <v>79</v>
      </c>
      <c r="M31" s="19" t="s">
        <v>77</v>
      </c>
      <c r="N31" s="20">
        <v>93</v>
      </c>
      <c r="O31" s="19" t="s">
        <v>74</v>
      </c>
      <c r="P31" s="20">
        <v>97</v>
      </c>
      <c r="Q31" s="19" t="s">
        <v>77</v>
      </c>
      <c r="R31" s="20">
        <v>97</v>
      </c>
      <c r="S31" s="19" t="s">
        <v>77</v>
      </c>
      <c r="T31" s="21">
        <f t="shared" si="26"/>
        <v>170</v>
      </c>
      <c r="U31" s="41">
        <f t="shared" si="27"/>
        <v>226.9</v>
      </c>
      <c r="V31" s="22"/>
      <c r="X31" s="39">
        <f t="shared" si="28"/>
        <v>1.3347264521861657</v>
      </c>
      <c r="Y31" s="13">
        <f t="shared" si="29"/>
        <v>1.3347264521861657</v>
      </c>
      <c r="Z31" s="13">
        <f t="shared" si="30"/>
        <v>1.1989515158502837</v>
      </c>
      <c r="AA31" s="24">
        <f t="shared" si="31"/>
        <v>72</v>
      </c>
      <c r="AB31" s="24">
        <f t="shared" si="32"/>
        <v>77</v>
      </c>
      <c r="AC31" s="24">
        <f t="shared" si="33"/>
        <v>-79</v>
      </c>
      <c r="AD31" s="25">
        <f t="shared" si="34"/>
        <v>77</v>
      </c>
      <c r="AE31" s="24">
        <f t="shared" si="35"/>
        <v>93</v>
      </c>
      <c r="AF31" s="24">
        <f t="shared" si="36"/>
        <v>-97</v>
      </c>
      <c r="AG31" s="24">
        <f t="shared" si="37"/>
        <v>-97</v>
      </c>
      <c r="AH31" s="26">
        <f t="shared" si="38"/>
        <v>93</v>
      </c>
      <c r="AI31" s="27"/>
    </row>
    <row r="32" spans="1:35" s="28" customFormat="1" ht="13.95" customHeight="1">
      <c r="A32" s="14">
        <v>4</v>
      </c>
      <c r="B32" s="14">
        <v>15</v>
      </c>
      <c r="C32" s="15" t="s">
        <v>18</v>
      </c>
      <c r="D32" s="42" t="s">
        <v>26</v>
      </c>
      <c r="E32" s="45">
        <v>12</v>
      </c>
      <c r="F32" s="16" t="s">
        <v>27</v>
      </c>
      <c r="G32" s="49">
        <v>42.55</v>
      </c>
      <c r="H32" s="17">
        <v>35</v>
      </c>
      <c r="I32" s="18" t="s">
        <v>74</v>
      </c>
      <c r="J32" s="17">
        <v>37</v>
      </c>
      <c r="K32" s="18" t="s">
        <v>74</v>
      </c>
      <c r="L32" s="20">
        <v>39</v>
      </c>
      <c r="M32" s="19" t="s">
        <v>77</v>
      </c>
      <c r="N32" s="20">
        <v>42</v>
      </c>
      <c r="O32" s="19" t="s">
        <v>74</v>
      </c>
      <c r="P32" s="20">
        <v>45</v>
      </c>
      <c r="Q32" s="19" t="s">
        <v>77</v>
      </c>
      <c r="R32" s="20">
        <v>45</v>
      </c>
      <c r="S32" s="19" t="s">
        <v>74</v>
      </c>
      <c r="T32" s="21">
        <f t="shared" si="26"/>
        <v>82</v>
      </c>
      <c r="U32" s="41">
        <f t="shared" si="27"/>
        <v>168.57</v>
      </c>
      <c r="V32" s="22"/>
      <c r="X32" s="39">
        <f t="shared" si="28"/>
        <v>2.0556769260435526</v>
      </c>
      <c r="Y32" s="13">
        <f t="shared" si="29"/>
        <v>2.0556769260435526</v>
      </c>
      <c r="Z32" s="13">
        <f t="shared" si="30"/>
        <v>1.7578751446812311</v>
      </c>
      <c r="AA32" s="24">
        <f t="shared" si="31"/>
        <v>35</v>
      </c>
      <c r="AB32" s="24">
        <f t="shared" si="32"/>
        <v>37</v>
      </c>
      <c r="AC32" s="24">
        <f t="shared" si="33"/>
        <v>-39</v>
      </c>
      <c r="AD32" s="25">
        <f t="shared" si="34"/>
        <v>37</v>
      </c>
      <c r="AE32" s="24">
        <f t="shared" si="35"/>
        <v>42</v>
      </c>
      <c r="AF32" s="24">
        <f t="shared" si="36"/>
        <v>-45</v>
      </c>
      <c r="AG32" s="24">
        <f t="shared" si="37"/>
        <v>45</v>
      </c>
      <c r="AH32" s="26">
        <f t="shared" si="38"/>
        <v>45</v>
      </c>
      <c r="AI32" s="27"/>
    </row>
    <row r="33" spans="1:35" s="28" customFormat="1" ht="13.95" customHeight="1">
      <c r="A33" s="14">
        <v>5</v>
      </c>
      <c r="B33" s="14">
        <v>15</v>
      </c>
      <c r="C33" s="15" t="s">
        <v>18</v>
      </c>
      <c r="D33" s="42" t="s">
        <v>32</v>
      </c>
      <c r="E33" s="45">
        <v>13</v>
      </c>
      <c r="F33" s="16" t="s">
        <v>27</v>
      </c>
      <c r="G33" s="49">
        <v>51.05</v>
      </c>
      <c r="H33" s="17">
        <v>39</v>
      </c>
      <c r="I33" s="18" t="s">
        <v>77</v>
      </c>
      <c r="J33" s="17">
        <v>39</v>
      </c>
      <c r="K33" s="18" t="s">
        <v>74</v>
      </c>
      <c r="L33" s="17">
        <v>41</v>
      </c>
      <c r="M33" s="19" t="s">
        <v>74</v>
      </c>
      <c r="N33" s="20">
        <v>50</v>
      </c>
      <c r="O33" s="19" t="s">
        <v>74</v>
      </c>
      <c r="P33" s="20">
        <v>53</v>
      </c>
      <c r="Q33" s="19" t="s">
        <v>77</v>
      </c>
      <c r="R33" s="20">
        <v>54</v>
      </c>
      <c r="S33" s="19" t="s">
        <v>74</v>
      </c>
      <c r="T33" s="21">
        <f t="shared" si="26"/>
        <v>95</v>
      </c>
      <c r="U33" s="41">
        <f t="shared" si="27"/>
        <v>165.95</v>
      </c>
      <c r="V33" s="22"/>
      <c r="X33" s="39">
        <f t="shared" si="28"/>
        <v>1.7467907178354911</v>
      </c>
      <c r="Y33" s="13">
        <f t="shared" si="29"/>
        <v>1.7467907178354911</v>
      </c>
      <c r="Z33" s="13">
        <f t="shared" si="30"/>
        <v>1.515129697526004</v>
      </c>
      <c r="AA33" s="24">
        <f t="shared" si="31"/>
        <v>-39</v>
      </c>
      <c r="AB33" s="24">
        <f t="shared" si="32"/>
        <v>39</v>
      </c>
      <c r="AC33" s="24">
        <f t="shared" si="33"/>
        <v>41</v>
      </c>
      <c r="AD33" s="25">
        <f t="shared" si="34"/>
        <v>41</v>
      </c>
      <c r="AE33" s="24">
        <f t="shared" si="35"/>
        <v>50</v>
      </c>
      <c r="AF33" s="24">
        <f t="shared" si="36"/>
        <v>-53</v>
      </c>
      <c r="AG33" s="24">
        <f t="shared" si="37"/>
        <v>54</v>
      </c>
      <c r="AH33" s="26">
        <f t="shared" si="38"/>
        <v>54</v>
      </c>
      <c r="AI33" s="27"/>
    </row>
    <row r="34" spans="1:35" s="28" customFormat="1" ht="13.95" customHeight="1">
      <c r="A34" s="14">
        <v>6</v>
      </c>
      <c r="B34" s="14">
        <v>15</v>
      </c>
      <c r="C34" s="15" t="s">
        <v>18</v>
      </c>
      <c r="D34" s="52" t="s">
        <v>31</v>
      </c>
      <c r="E34" s="45">
        <v>12</v>
      </c>
      <c r="F34" s="16" t="s">
        <v>27</v>
      </c>
      <c r="G34" s="49">
        <v>41.65</v>
      </c>
      <c r="H34" s="17">
        <v>35</v>
      </c>
      <c r="I34" s="18" t="s">
        <v>77</v>
      </c>
      <c r="J34" s="17">
        <v>35</v>
      </c>
      <c r="K34" s="18" t="s">
        <v>77</v>
      </c>
      <c r="L34" s="17">
        <v>35</v>
      </c>
      <c r="M34" s="19" t="s">
        <v>74</v>
      </c>
      <c r="N34" s="20">
        <v>41</v>
      </c>
      <c r="O34" s="19" t="s">
        <v>74</v>
      </c>
      <c r="P34" s="20">
        <v>44</v>
      </c>
      <c r="Q34" s="19" t="s">
        <v>77</v>
      </c>
      <c r="R34" s="20">
        <v>44</v>
      </c>
      <c r="S34" s="19" t="s">
        <v>74</v>
      </c>
      <c r="T34" s="21">
        <f t="shared" si="26"/>
        <v>79</v>
      </c>
      <c r="U34" s="41">
        <f t="shared" si="27"/>
        <v>165.76</v>
      </c>
      <c r="V34" s="22"/>
      <c r="X34" s="39">
        <f t="shared" si="28"/>
        <v>2.0982081662534857</v>
      </c>
      <c r="Y34" s="13">
        <f t="shared" si="29"/>
        <v>2.0982081662534857</v>
      </c>
      <c r="Z34" s="13">
        <f t="shared" si="30"/>
        <v>1.7914699230877786</v>
      </c>
      <c r="AA34" s="24">
        <f t="shared" si="31"/>
        <v>-35</v>
      </c>
      <c r="AB34" s="24">
        <f t="shared" si="32"/>
        <v>-35</v>
      </c>
      <c r="AC34" s="24">
        <f t="shared" si="33"/>
        <v>35</v>
      </c>
      <c r="AD34" s="25">
        <f t="shared" si="34"/>
        <v>35</v>
      </c>
      <c r="AE34" s="24">
        <f t="shared" si="35"/>
        <v>41</v>
      </c>
      <c r="AF34" s="24">
        <f t="shared" si="36"/>
        <v>-44</v>
      </c>
      <c r="AG34" s="24">
        <f t="shared" si="37"/>
        <v>44</v>
      </c>
      <c r="AH34" s="26">
        <f t="shared" si="38"/>
        <v>44</v>
      </c>
      <c r="AI34" s="27"/>
    </row>
    <row r="35" spans="1:35" s="28" customFormat="1" ht="13.95" customHeight="1">
      <c r="A35" s="32"/>
      <c r="B35" s="14"/>
      <c r="C35" s="15"/>
      <c r="D35" s="53" t="s">
        <v>84</v>
      </c>
      <c r="E35" s="45"/>
      <c r="F35" s="16"/>
      <c r="G35" s="49"/>
      <c r="H35" s="17"/>
      <c r="I35" s="18"/>
      <c r="J35" s="17"/>
      <c r="K35" s="18"/>
      <c r="L35" s="17"/>
      <c r="M35" s="19"/>
      <c r="N35" s="20"/>
      <c r="O35" s="19"/>
      <c r="P35" s="20"/>
      <c r="Q35" s="19"/>
      <c r="R35" s="20"/>
      <c r="S35" s="19"/>
      <c r="T35" s="21"/>
      <c r="U35" s="41"/>
      <c r="V35" s="22"/>
      <c r="X35" s="39"/>
      <c r="Y35" s="13"/>
      <c r="Z35" s="13"/>
      <c r="AA35" s="24"/>
      <c r="AB35" s="24"/>
      <c r="AC35" s="24"/>
      <c r="AD35" s="25"/>
      <c r="AE35" s="24"/>
      <c r="AF35" s="24"/>
      <c r="AG35" s="24"/>
      <c r="AH35" s="26"/>
      <c r="AI35" s="27"/>
    </row>
    <row r="36" spans="1:35" s="28" customFormat="1" ht="13.95" customHeight="1">
      <c r="A36" s="14">
        <v>1</v>
      </c>
      <c r="B36" s="14">
        <v>17</v>
      </c>
      <c r="C36" s="15" t="s">
        <v>18</v>
      </c>
      <c r="D36" s="42" t="s">
        <v>54</v>
      </c>
      <c r="E36" s="45">
        <v>8</v>
      </c>
      <c r="F36" s="16" t="s">
        <v>15</v>
      </c>
      <c r="G36" s="49">
        <v>89.75</v>
      </c>
      <c r="H36" s="17">
        <v>109</v>
      </c>
      <c r="I36" s="18" t="s">
        <v>74</v>
      </c>
      <c r="J36" s="17">
        <v>113</v>
      </c>
      <c r="K36" s="18" t="s">
        <v>74</v>
      </c>
      <c r="L36" s="17">
        <v>115</v>
      </c>
      <c r="M36" s="19" t="s">
        <v>74</v>
      </c>
      <c r="N36" s="20">
        <v>135</v>
      </c>
      <c r="O36" s="19" t="s">
        <v>74</v>
      </c>
      <c r="P36" s="20">
        <v>140</v>
      </c>
      <c r="Q36" s="19" t="s">
        <v>74</v>
      </c>
      <c r="R36" s="20">
        <v>145</v>
      </c>
      <c r="S36" s="19" t="s">
        <v>77</v>
      </c>
      <c r="T36" s="21">
        <f t="shared" ref="T36:T41" si="39">IF(G36="","",(AD36+AH36))</f>
        <v>255</v>
      </c>
      <c r="U36" s="41">
        <f t="shared" ref="U36:U41" si="40">IF(ISBLANK(C36)=FALSE,IFERROR(IF(G36=""," ",ROUND(X36*T36,2)),"")," ")</f>
        <v>306.98</v>
      </c>
      <c r="V36" s="22"/>
      <c r="X36" s="39">
        <f t="shared" ref="X36:X41" si="41">IF(C36="M",IF(G36&lt;193.609,10^(0.722762521*((LOG10(G36/193.609))^2))),Z36)</f>
        <v>1.2038598192157191</v>
      </c>
      <c r="Y36" s="13">
        <f t="shared" ref="Y36:Y41" si="42">IF(G36&lt;193.609,10^(0.722762521*((LOG10(G36/193.609)^2))),1)</f>
        <v>1.2038598192157191</v>
      </c>
      <c r="Z36" s="13">
        <f t="shared" ref="Z36:Z41" si="43">IF(G36&lt;153.757,10^(0.787004341*((LOG10(G36/153.757)^2))),1)</f>
        <v>1.1041288030033001</v>
      </c>
      <c r="AA36" s="24">
        <f t="shared" ref="AA36:AA41" si="44">IF(I36="z",H36,IF(I36="x",H36*(-1),0))</f>
        <v>109</v>
      </c>
      <c r="AB36" s="24">
        <f t="shared" ref="AB36:AB41" si="45">IF(K36="z",J36,IF(K36="x",J36*(-1),0))</f>
        <v>113</v>
      </c>
      <c r="AC36" s="24">
        <f t="shared" ref="AC36:AC41" si="46">IF(M36="z",L36,IF(M36="x",L36*(-1),0))</f>
        <v>115</v>
      </c>
      <c r="AD36" s="25">
        <f t="shared" ref="AD36:AD41" si="47">IF(AND(AA36&lt;0,AB36&lt;0,AC36&lt;0),0,MAX(AA36:AC36))</f>
        <v>115</v>
      </c>
      <c r="AE36" s="24">
        <f t="shared" ref="AE36:AE41" si="48">IF(O36="z",N36,IF(O36="x",N36*(-1),0))</f>
        <v>135</v>
      </c>
      <c r="AF36" s="24">
        <f t="shared" ref="AF36:AF41" si="49">IF(Q36="z",P36,IF(Q36="x",P36*(-1),0))</f>
        <v>140</v>
      </c>
      <c r="AG36" s="24">
        <f t="shared" ref="AG36:AG41" si="50">IF(S36="z",R36,IF(S36="x",R36*(-1),0))</f>
        <v>-145</v>
      </c>
      <c r="AH36" s="26">
        <f t="shared" ref="AH36:AH41" si="51">IF(AND(AE36&lt;0,AF36&lt;0,AG36&lt;0),0,MAX(AE36:AG36))</f>
        <v>140</v>
      </c>
      <c r="AI36" s="27"/>
    </row>
    <row r="37" spans="1:35" s="28" customFormat="1" ht="13.95" customHeight="1">
      <c r="A37" s="32">
        <v>2</v>
      </c>
      <c r="B37" s="14">
        <v>17</v>
      </c>
      <c r="C37" s="15" t="s">
        <v>18</v>
      </c>
      <c r="D37" s="42" t="s">
        <v>34</v>
      </c>
      <c r="E37" s="45">
        <v>9</v>
      </c>
      <c r="F37" s="16" t="s">
        <v>33</v>
      </c>
      <c r="G37" s="49">
        <v>76.900000000000006</v>
      </c>
      <c r="H37" s="17">
        <v>96</v>
      </c>
      <c r="I37" s="18" t="s">
        <v>74</v>
      </c>
      <c r="J37" s="17">
        <v>100</v>
      </c>
      <c r="K37" s="18" t="s">
        <v>77</v>
      </c>
      <c r="L37" s="17">
        <v>100</v>
      </c>
      <c r="M37" s="19" t="s">
        <v>74</v>
      </c>
      <c r="N37" s="20">
        <v>117</v>
      </c>
      <c r="O37" s="19" t="s">
        <v>74</v>
      </c>
      <c r="P37" s="20">
        <v>121</v>
      </c>
      <c r="Q37" s="19" t="s">
        <v>74</v>
      </c>
      <c r="R37" s="20">
        <v>125</v>
      </c>
      <c r="S37" s="19" t="s">
        <v>74</v>
      </c>
      <c r="T37" s="21">
        <f t="shared" si="39"/>
        <v>225</v>
      </c>
      <c r="U37" s="41">
        <f t="shared" si="40"/>
        <v>294.04000000000002</v>
      </c>
      <c r="V37" s="22"/>
      <c r="X37" s="39">
        <f t="shared" si="41"/>
        <v>1.3068341461160116</v>
      </c>
      <c r="Y37" s="13">
        <f t="shared" si="42"/>
        <v>1.3068341461160116</v>
      </c>
      <c r="Z37" s="13">
        <f t="shared" si="43"/>
        <v>1.1783113562144667</v>
      </c>
      <c r="AA37" s="24">
        <f t="shared" si="44"/>
        <v>96</v>
      </c>
      <c r="AB37" s="24">
        <f t="shared" si="45"/>
        <v>-100</v>
      </c>
      <c r="AC37" s="24">
        <f t="shared" si="46"/>
        <v>100</v>
      </c>
      <c r="AD37" s="25">
        <f t="shared" si="47"/>
        <v>100</v>
      </c>
      <c r="AE37" s="24">
        <f t="shared" si="48"/>
        <v>117</v>
      </c>
      <c r="AF37" s="24">
        <f t="shared" si="49"/>
        <v>121</v>
      </c>
      <c r="AG37" s="24">
        <f t="shared" si="50"/>
        <v>125</v>
      </c>
      <c r="AH37" s="26">
        <f t="shared" si="51"/>
        <v>125</v>
      </c>
      <c r="AI37" s="27"/>
    </row>
    <row r="38" spans="1:35" s="28" customFormat="1" ht="13.95" customHeight="1">
      <c r="A38" s="14">
        <v>3</v>
      </c>
      <c r="B38" s="14">
        <v>17</v>
      </c>
      <c r="C38" s="15" t="s">
        <v>18</v>
      </c>
      <c r="D38" s="42" t="s">
        <v>28</v>
      </c>
      <c r="E38" s="45">
        <v>8</v>
      </c>
      <c r="F38" s="16" t="s">
        <v>27</v>
      </c>
      <c r="G38" s="49">
        <v>82.1</v>
      </c>
      <c r="H38" s="17">
        <v>90</v>
      </c>
      <c r="I38" s="18" t="s">
        <v>74</v>
      </c>
      <c r="J38" s="17">
        <v>96</v>
      </c>
      <c r="K38" s="18" t="s">
        <v>77</v>
      </c>
      <c r="L38" s="17">
        <v>98</v>
      </c>
      <c r="M38" s="19" t="s">
        <v>74</v>
      </c>
      <c r="N38" s="20">
        <v>110</v>
      </c>
      <c r="O38" s="19" t="s">
        <v>74</v>
      </c>
      <c r="P38" s="20">
        <v>120</v>
      </c>
      <c r="Q38" s="19" t="s">
        <v>77</v>
      </c>
      <c r="R38" s="20">
        <v>120</v>
      </c>
      <c r="S38" s="19" t="s">
        <v>77</v>
      </c>
      <c r="T38" s="21">
        <f t="shared" si="39"/>
        <v>208</v>
      </c>
      <c r="U38" s="41">
        <f t="shared" si="40"/>
        <v>262.06</v>
      </c>
      <c r="V38" s="22"/>
      <c r="X38" s="39">
        <f t="shared" si="41"/>
        <v>1.259888705569326</v>
      </c>
      <c r="Y38" s="13">
        <f t="shared" si="42"/>
        <v>1.259888705569326</v>
      </c>
      <c r="Z38" s="13">
        <f t="shared" si="43"/>
        <v>1.1440274579401279</v>
      </c>
      <c r="AA38" s="24">
        <f t="shared" si="44"/>
        <v>90</v>
      </c>
      <c r="AB38" s="24">
        <f t="shared" si="45"/>
        <v>-96</v>
      </c>
      <c r="AC38" s="24">
        <f t="shared" si="46"/>
        <v>98</v>
      </c>
      <c r="AD38" s="25">
        <f t="shared" si="47"/>
        <v>98</v>
      </c>
      <c r="AE38" s="24">
        <f t="shared" si="48"/>
        <v>110</v>
      </c>
      <c r="AF38" s="24">
        <f t="shared" si="49"/>
        <v>-120</v>
      </c>
      <c r="AG38" s="24">
        <f t="shared" si="50"/>
        <v>-120</v>
      </c>
      <c r="AH38" s="26">
        <f t="shared" si="51"/>
        <v>110</v>
      </c>
      <c r="AI38" s="27"/>
    </row>
    <row r="39" spans="1:35" s="28" customFormat="1" ht="13.95" customHeight="1">
      <c r="A39" s="32">
        <v>4</v>
      </c>
      <c r="B39" s="14">
        <v>17</v>
      </c>
      <c r="C39" s="15" t="s">
        <v>18</v>
      </c>
      <c r="D39" s="42" t="s">
        <v>43</v>
      </c>
      <c r="E39" s="45">
        <v>9</v>
      </c>
      <c r="F39" s="16" t="s">
        <v>39</v>
      </c>
      <c r="G39" s="49">
        <v>89.25</v>
      </c>
      <c r="H39" s="17">
        <v>88</v>
      </c>
      <c r="I39" s="18" t="s">
        <v>77</v>
      </c>
      <c r="J39" s="17">
        <v>88</v>
      </c>
      <c r="K39" s="18" t="s">
        <v>74</v>
      </c>
      <c r="L39" s="17">
        <v>92</v>
      </c>
      <c r="M39" s="19" t="s">
        <v>77</v>
      </c>
      <c r="N39" s="20">
        <v>110</v>
      </c>
      <c r="O39" s="19" t="s">
        <v>74</v>
      </c>
      <c r="P39" s="20">
        <v>115</v>
      </c>
      <c r="Q39" s="19" t="s">
        <v>74</v>
      </c>
      <c r="R39" s="20">
        <v>120</v>
      </c>
      <c r="S39" s="19" t="s">
        <v>77</v>
      </c>
      <c r="T39" s="21">
        <f t="shared" si="39"/>
        <v>203</v>
      </c>
      <c r="U39" s="41">
        <f t="shared" si="40"/>
        <v>245.05</v>
      </c>
      <c r="V39" s="22"/>
      <c r="X39" s="39">
        <f t="shared" si="41"/>
        <v>1.2071220694998055</v>
      </c>
      <c r="Y39" s="13">
        <f t="shared" si="42"/>
        <v>1.2071220694998055</v>
      </c>
      <c r="Z39" s="13">
        <f t="shared" si="43"/>
        <v>1.1064129113455774</v>
      </c>
      <c r="AA39" s="24">
        <f t="shared" si="44"/>
        <v>-88</v>
      </c>
      <c r="AB39" s="24">
        <f t="shared" si="45"/>
        <v>88</v>
      </c>
      <c r="AC39" s="24">
        <f t="shared" si="46"/>
        <v>-92</v>
      </c>
      <c r="AD39" s="25">
        <f t="shared" si="47"/>
        <v>88</v>
      </c>
      <c r="AE39" s="24">
        <f t="shared" si="48"/>
        <v>110</v>
      </c>
      <c r="AF39" s="24">
        <f t="shared" si="49"/>
        <v>115</v>
      </c>
      <c r="AG39" s="24">
        <f t="shared" si="50"/>
        <v>-120</v>
      </c>
      <c r="AH39" s="26">
        <f t="shared" si="51"/>
        <v>115</v>
      </c>
      <c r="AI39" s="27"/>
    </row>
    <row r="40" spans="1:35" s="28" customFormat="1" ht="13.95" customHeight="1">
      <c r="A40" s="14">
        <v>5</v>
      </c>
      <c r="B40" s="14">
        <v>17</v>
      </c>
      <c r="C40" s="15" t="s">
        <v>18</v>
      </c>
      <c r="D40" s="42" t="s">
        <v>30</v>
      </c>
      <c r="E40" s="45">
        <v>9</v>
      </c>
      <c r="F40" s="16" t="s">
        <v>27</v>
      </c>
      <c r="G40" s="49">
        <v>111.7</v>
      </c>
      <c r="H40" s="17">
        <v>85</v>
      </c>
      <c r="I40" s="18" t="s">
        <v>74</v>
      </c>
      <c r="J40" s="17">
        <v>90</v>
      </c>
      <c r="K40" s="18" t="s">
        <v>77</v>
      </c>
      <c r="L40" s="17">
        <v>90</v>
      </c>
      <c r="M40" s="19" t="s">
        <v>77</v>
      </c>
      <c r="N40" s="20">
        <v>105</v>
      </c>
      <c r="O40" s="19" t="s">
        <v>74</v>
      </c>
      <c r="P40" s="20">
        <v>110</v>
      </c>
      <c r="Q40" s="19" t="s">
        <v>74</v>
      </c>
      <c r="R40" s="20">
        <v>115</v>
      </c>
      <c r="S40" s="19" t="s">
        <v>77</v>
      </c>
      <c r="T40" s="21">
        <f t="shared" si="39"/>
        <v>195</v>
      </c>
      <c r="U40" s="41">
        <f t="shared" si="40"/>
        <v>214.43</v>
      </c>
      <c r="V40" s="22"/>
      <c r="X40" s="39">
        <f t="shared" si="41"/>
        <v>1.0996154560775149</v>
      </c>
      <c r="Y40" s="13">
        <f t="shared" si="42"/>
        <v>1.0996154560775149</v>
      </c>
      <c r="Z40" s="13">
        <f t="shared" si="43"/>
        <v>1.0355188102782207</v>
      </c>
      <c r="AA40" s="24">
        <f t="shared" si="44"/>
        <v>85</v>
      </c>
      <c r="AB40" s="24">
        <f t="shared" si="45"/>
        <v>-90</v>
      </c>
      <c r="AC40" s="24">
        <f t="shared" si="46"/>
        <v>-90</v>
      </c>
      <c r="AD40" s="25">
        <f t="shared" si="47"/>
        <v>85</v>
      </c>
      <c r="AE40" s="24">
        <f t="shared" si="48"/>
        <v>105</v>
      </c>
      <c r="AF40" s="24">
        <f t="shared" si="49"/>
        <v>110</v>
      </c>
      <c r="AG40" s="24">
        <f t="shared" si="50"/>
        <v>-115</v>
      </c>
      <c r="AH40" s="26">
        <f t="shared" si="51"/>
        <v>110</v>
      </c>
      <c r="AI40" s="27"/>
    </row>
    <row r="41" spans="1:35" s="28" customFormat="1" ht="13.95" customHeight="1">
      <c r="A41" s="32">
        <v>6</v>
      </c>
      <c r="B41" s="14">
        <v>17</v>
      </c>
      <c r="C41" s="15" t="s">
        <v>18</v>
      </c>
      <c r="D41" s="42" t="s">
        <v>29</v>
      </c>
      <c r="E41" s="45">
        <v>9</v>
      </c>
      <c r="F41" s="16" t="s">
        <v>27</v>
      </c>
      <c r="G41" s="49">
        <v>70.150000000000006</v>
      </c>
      <c r="H41" s="17">
        <v>75</v>
      </c>
      <c r="I41" s="18" t="s">
        <v>74</v>
      </c>
      <c r="J41" s="17">
        <v>78</v>
      </c>
      <c r="K41" s="18" t="s">
        <v>77</v>
      </c>
      <c r="L41" s="17">
        <v>78</v>
      </c>
      <c r="M41" s="19" t="s">
        <v>77</v>
      </c>
      <c r="N41" s="69" t="s">
        <v>79</v>
      </c>
      <c r="O41" s="71"/>
      <c r="P41" s="69" t="s">
        <v>79</v>
      </c>
      <c r="Q41" s="71"/>
      <c r="R41" s="69" t="s">
        <v>79</v>
      </c>
      <c r="S41" s="19"/>
      <c r="T41" s="21">
        <f t="shared" si="39"/>
        <v>75</v>
      </c>
      <c r="U41" s="41">
        <f t="shared" si="40"/>
        <v>103.65</v>
      </c>
      <c r="V41" s="22"/>
      <c r="X41" s="39">
        <f t="shared" si="41"/>
        <v>1.3819695615949528</v>
      </c>
      <c r="Y41" s="13">
        <f t="shared" si="42"/>
        <v>1.3819695615949528</v>
      </c>
      <c r="Z41" s="13">
        <f t="shared" si="43"/>
        <v>1.2342701034526018</v>
      </c>
      <c r="AA41" s="24">
        <f t="shared" si="44"/>
        <v>75</v>
      </c>
      <c r="AB41" s="24">
        <f t="shared" si="45"/>
        <v>-78</v>
      </c>
      <c r="AC41" s="24">
        <f t="shared" si="46"/>
        <v>-78</v>
      </c>
      <c r="AD41" s="25">
        <f t="shared" si="47"/>
        <v>75</v>
      </c>
      <c r="AE41" s="24">
        <f t="shared" si="48"/>
        <v>0</v>
      </c>
      <c r="AF41" s="24">
        <f t="shared" si="49"/>
        <v>0</v>
      </c>
      <c r="AG41" s="24">
        <f t="shared" si="50"/>
        <v>0</v>
      </c>
      <c r="AH41" s="26">
        <f t="shared" si="51"/>
        <v>0</v>
      </c>
      <c r="AI41" s="27"/>
    </row>
    <row r="42" spans="1:35" s="28" customFormat="1" ht="13.95" customHeight="1">
      <c r="A42" s="14"/>
      <c r="B42" s="14"/>
      <c r="C42" s="15"/>
      <c r="D42" s="53" t="s">
        <v>63</v>
      </c>
      <c r="E42" s="45"/>
      <c r="F42" s="16"/>
      <c r="G42" s="49"/>
      <c r="H42" s="17"/>
      <c r="I42" s="18"/>
      <c r="J42" s="17"/>
      <c r="K42" s="18"/>
      <c r="L42" s="17"/>
      <c r="M42" s="19"/>
      <c r="N42" s="20"/>
      <c r="O42" s="19"/>
      <c r="P42" s="20"/>
      <c r="Q42" s="19"/>
      <c r="R42" s="20"/>
      <c r="S42" s="19"/>
      <c r="T42" s="21"/>
      <c r="U42" s="41"/>
      <c r="V42" s="22"/>
      <c r="X42" s="39"/>
      <c r="Y42" s="13"/>
      <c r="Z42" s="13"/>
      <c r="AA42" s="24"/>
      <c r="AB42" s="24"/>
      <c r="AC42" s="24"/>
      <c r="AD42" s="25"/>
      <c r="AE42" s="24"/>
      <c r="AF42" s="24"/>
      <c r="AG42" s="24"/>
      <c r="AH42" s="26"/>
      <c r="AI42" s="27"/>
    </row>
    <row r="43" spans="1:35" s="28" customFormat="1" ht="13.95" customHeight="1">
      <c r="A43" s="76"/>
      <c r="B43" s="76"/>
      <c r="C43" s="77"/>
      <c r="D43" s="75" t="s">
        <v>85</v>
      </c>
      <c r="E43" s="45"/>
      <c r="F43" s="16"/>
      <c r="G43" s="49"/>
      <c r="H43" s="17"/>
      <c r="I43" s="18"/>
      <c r="J43" s="17"/>
      <c r="K43" s="18"/>
      <c r="L43" s="17"/>
      <c r="M43" s="19"/>
      <c r="N43" s="20"/>
      <c r="O43" s="19"/>
      <c r="P43" s="20"/>
      <c r="Q43" s="19"/>
      <c r="R43" s="20"/>
      <c r="S43" s="19"/>
      <c r="T43" s="21"/>
      <c r="U43" s="41"/>
      <c r="V43" s="22"/>
      <c r="X43" s="39"/>
      <c r="Y43" s="13"/>
      <c r="Z43" s="13"/>
      <c r="AA43" s="24"/>
      <c r="AB43" s="24"/>
      <c r="AC43" s="24"/>
      <c r="AD43" s="25"/>
      <c r="AE43" s="24"/>
      <c r="AF43" s="24"/>
      <c r="AG43" s="24"/>
      <c r="AH43" s="26"/>
      <c r="AI43" s="27"/>
    </row>
    <row r="44" spans="1:35" s="28" customFormat="1" ht="13.95" customHeight="1">
      <c r="A44" s="32">
        <v>1</v>
      </c>
      <c r="B44" s="14">
        <v>20</v>
      </c>
      <c r="C44" s="15" t="s">
        <v>18</v>
      </c>
      <c r="D44" s="42" t="s">
        <v>35</v>
      </c>
      <c r="E44" s="45">
        <v>7</v>
      </c>
      <c r="F44" s="16" t="s">
        <v>33</v>
      </c>
      <c r="G44" s="49">
        <v>84.8</v>
      </c>
      <c r="H44" s="17">
        <v>116</v>
      </c>
      <c r="I44" s="18" t="s">
        <v>74</v>
      </c>
      <c r="J44" s="17">
        <v>120</v>
      </c>
      <c r="K44" s="18" t="s">
        <v>74</v>
      </c>
      <c r="L44" s="17">
        <v>124</v>
      </c>
      <c r="M44" s="19" t="s">
        <v>77</v>
      </c>
      <c r="N44" s="20">
        <v>145</v>
      </c>
      <c r="O44" s="19" t="s">
        <v>77</v>
      </c>
      <c r="P44" s="20">
        <v>145</v>
      </c>
      <c r="Q44" s="19" t="s">
        <v>74</v>
      </c>
      <c r="R44" s="20">
        <v>150</v>
      </c>
      <c r="S44" s="19" t="s">
        <v>74</v>
      </c>
      <c r="T44" s="21">
        <f t="shared" ref="T44:T50" si="52">IF(G44="","",(AD44+AH44))</f>
        <v>270</v>
      </c>
      <c r="U44" s="41">
        <f t="shared" ref="U44:U50" si="53">IF(ISBLANK(C44)=FALSE,IFERROR(IF(G44=""," ",ROUND(X44*T44,2)),"")," ")</f>
        <v>334.4</v>
      </c>
      <c r="V44" s="22"/>
      <c r="X44" s="39">
        <f>IF(C44="M",IF(G44&lt;193.609,10^(0.722762521*((LOG10(G44/193.609))^2))),Z44)</f>
        <v>1.2385297751349771</v>
      </c>
      <c r="Y44" s="13">
        <f>IF(G44&lt;193.609,10^(0.722762521*((LOG10(G44/193.609)^2))),1)</f>
        <v>1.2385297751349771</v>
      </c>
      <c r="Z44" s="13">
        <f>IF(G44&lt;153.757,10^(0.787004341*((LOG10(G44/153.757)^2))),1)</f>
        <v>1.1286638158492308</v>
      </c>
      <c r="AA44" s="24">
        <f>IF(I44="z",H44,IF(I44="x",H44*(-1),0))</f>
        <v>116</v>
      </c>
      <c r="AB44" s="24">
        <f>IF(K44="z",J44,IF(K44="x",J44*(-1),0))</f>
        <v>120</v>
      </c>
      <c r="AC44" s="24">
        <f>IF(M44="z",L44,IF(M44="x",L44*(-1),0))</f>
        <v>-124</v>
      </c>
      <c r="AD44" s="25">
        <f>IF(AND(AA44&lt;0,AB44&lt;0,AC44&lt;0),0,MAX(AA44:AC44))</f>
        <v>120</v>
      </c>
      <c r="AE44" s="24">
        <f>IF(O44="z",N44,IF(O44="x",N44*(-1),0))</f>
        <v>-145</v>
      </c>
      <c r="AF44" s="24">
        <f>IF(Q44="z",P44,IF(Q44="x",P44*(-1),0))</f>
        <v>145</v>
      </c>
      <c r="AG44" s="24">
        <f>IF(S44="z",R44,IF(S44="x",R44*(-1),0))</f>
        <v>150</v>
      </c>
      <c r="AH44" s="26">
        <f>IF(AND(AE44&lt;0,AF44&lt;0,AG44&lt;0),0,MAX(AE44:AG44))</f>
        <v>150</v>
      </c>
      <c r="AI44" s="27"/>
    </row>
    <row r="45" spans="1:35" s="28" customFormat="1" ht="13.95" customHeight="1">
      <c r="A45" s="14">
        <v>2</v>
      </c>
      <c r="B45" s="14">
        <v>20</v>
      </c>
      <c r="C45" s="15" t="s">
        <v>18</v>
      </c>
      <c r="D45" s="42" t="s">
        <v>53</v>
      </c>
      <c r="E45" s="45">
        <v>7</v>
      </c>
      <c r="F45" s="16" t="s">
        <v>15</v>
      </c>
      <c r="G45" s="49">
        <v>88.55</v>
      </c>
      <c r="H45" s="17">
        <v>115</v>
      </c>
      <c r="I45" s="18" t="s">
        <v>74</v>
      </c>
      <c r="J45" s="17">
        <v>120</v>
      </c>
      <c r="K45" s="18" t="s">
        <v>77</v>
      </c>
      <c r="L45" s="17">
        <v>120</v>
      </c>
      <c r="M45" s="19" t="s">
        <v>74</v>
      </c>
      <c r="N45" s="20">
        <v>145</v>
      </c>
      <c r="O45" s="19" t="s">
        <v>74</v>
      </c>
      <c r="P45" s="20">
        <v>150</v>
      </c>
      <c r="Q45" s="19" t="s">
        <v>74</v>
      </c>
      <c r="R45" s="20">
        <v>157</v>
      </c>
      <c r="S45" s="19" t="s">
        <v>77</v>
      </c>
      <c r="T45" s="21">
        <f t="shared" si="52"/>
        <v>270</v>
      </c>
      <c r="U45" s="41">
        <f t="shared" si="53"/>
        <v>327.18</v>
      </c>
      <c r="V45" s="22"/>
      <c r="X45" s="39">
        <f>IF(C45="M",IF(G45&lt;193.609,10^(0.722762521*((LOG10(G45/193.609))^2))),Z45)</f>
        <v>1.2117753865994829</v>
      </c>
      <c r="Y45" s="13">
        <f>IF(G45&lt;193.609,10^(0.722762521*((LOG10(G45/193.609)^2))),1)</f>
        <v>1.2117753865994829</v>
      </c>
      <c r="Z45" s="13">
        <f>IF(G45&lt;153.757,10^(0.787004341*((LOG10(G45/153.757)^2))),1)</f>
        <v>1.1096804780805698</v>
      </c>
      <c r="AA45" s="24">
        <f>IF(I45="z",H45,IF(I45="x",H45*(-1),0))</f>
        <v>115</v>
      </c>
      <c r="AB45" s="24">
        <f>IF(K45="z",J45,IF(K45="x",J45*(-1),0))</f>
        <v>-120</v>
      </c>
      <c r="AC45" s="24">
        <f>IF(M45="z",L45,IF(M45="x",L45*(-1),0))</f>
        <v>120</v>
      </c>
      <c r="AD45" s="25">
        <f>IF(AND(AA45&lt;0,AB45&lt;0,AC45&lt;0),0,MAX(AA45:AC45))</f>
        <v>120</v>
      </c>
      <c r="AE45" s="24">
        <f>IF(O45="z",N45,IF(O45="x",N45*(-1),0))</f>
        <v>145</v>
      </c>
      <c r="AF45" s="24">
        <f>IF(Q45="z",P45,IF(Q45="x",P45*(-1),0))</f>
        <v>150</v>
      </c>
      <c r="AG45" s="24">
        <f>IF(S45="z",R45,IF(S45="x",R45*(-1),0))</f>
        <v>-157</v>
      </c>
      <c r="AH45" s="26">
        <f>IF(AND(AE45&lt;0,AF45&lt;0,AG45&lt;0),0,MAX(AE45:AG45))</f>
        <v>150</v>
      </c>
      <c r="AI45" s="27"/>
    </row>
    <row r="46" spans="1:35" s="28" customFormat="1" ht="13.95" customHeight="1">
      <c r="A46" s="32">
        <v>3</v>
      </c>
      <c r="B46" s="14">
        <v>20</v>
      </c>
      <c r="C46" s="15" t="s">
        <v>18</v>
      </c>
      <c r="D46" s="42" t="s">
        <v>25</v>
      </c>
      <c r="E46" s="45">
        <v>5</v>
      </c>
      <c r="F46" s="16" t="s">
        <v>20</v>
      </c>
      <c r="G46" s="50">
        <v>62.45</v>
      </c>
      <c r="H46" s="17">
        <v>93</v>
      </c>
      <c r="I46" s="18" t="s">
        <v>74</v>
      </c>
      <c r="J46" s="17">
        <v>97</v>
      </c>
      <c r="K46" s="18" t="s">
        <v>77</v>
      </c>
      <c r="L46" s="17">
        <v>97</v>
      </c>
      <c r="M46" s="19" t="s">
        <v>77</v>
      </c>
      <c r="N46" s="20">
        <v>108</v>
      </c>
      <c r="O46" s="19" t="s">
        <v>77</v>
      </c>
      <c r="P46" s="20">
        <v>108</v>
      </c>
      <c r="Q46" s="19" t="s">
        <v>77</v>
      </c>
      <c r="R46" s="20">
        <v>108</v>
      </c>
      <c r="S46" s="19" t="s">
        <v>74</v>
      </c>
      <c r="T46" s="21">
        <f t="shared" si="52"/>
        <v>201</v>
      </c>
      <c r="U46" s="41">
        <f t="shared" si="53"/>
        <v>300.41000000000003</v>
      </c>
      <c r="V46" s="22"/>
      <c r="X46" s="39">
        <f>IF(C46="M",IF(G46&lt;193.609,10^(0.722762521*((LOG10(G46/193.609))^2))),Z46)</f>
        <v>1.4945946598466966</v>
      </c>
      <c r="Y46" s="13">
        <f>IF(G46&lt;193.609,10^(0.722762521*((LOG10(G46/193.609)^2))),1)</f>
        <v>1.4945946598466966</v>
      </c>
      <c r="Z46" s="13">
        <f>IF(G46&lt;153.757,10^(0.787004341*((LOG10(G46/153.757)^2))),1)</f>
        <v>1.3197881486066163</v>
      </c>
      <c r="AA46" s="24">
        <f>IF(I46="z",H46,IF(I46="x",H46*(-1),0))</f>
        <v>93</v>
      </c>
      <c r="AB46" s="24">
        <f>IF(K46="z",J46,IF(K46="x",J46*(-1),0))</f>
        <v>-97</v>
      </c>
      <c r="AC46" s="24">
        <f>IF(M46="z",L46,IF(M46="x",L46*(-1),0))</f>
        <v>-97</v>
      </c>
      <c r="AD46" s="25">
        <f>IF(AND(AA46&lt;0,AB46&lt;0,AC46&lt;0),0,MAX(AA46:AC46))</f>
        <v>93</v>
      </c>
      <c r="AE46" s="24">
        <f>IF(O46="z",N46,IF(O46="x",N46*(-1),0))</f>
        <v>-108</v>
      </c>
      <c r="AF46" s="24">
        <f>IF(Q46="z",P46,IF(Q46="x",P46*(-1),0))</f>
        <v>-108</v>
      </c>
      <c r="AG46" s="24">
        <f>IF(S46="z",R46,IF(S46="x",R46*(-1),0))</f>
        <v>108</v>
      </c>
      <c r="AH46" s="26">
        <f>IF(AND(AE46&lt;0,AF46&lt;0,AG46&lt;0),0,MAX(AE46:AG46))</f>
        <v>108</v>
      </c>
      <c r="AI46" s="27"/>
    </row>
    <row r="47" spans="1:35" s="28" customFormat="1" ht="13.95" customHeight="1">
      <c r="A47" s="14">
        <v>4</v>
      </c>
      <c r="B47" s="14">
        <v>20</v>
      </c>
      <c r="C47" s="15" t="s">
        <v>18</v>
      </c>
      <c r="D47" s="42" t="s">
        <v>57</v>
      </c>
      <c r="E47" s="45">
        <v>7</v>
      </c>
      <c r="F47" s="16" t="s">
        <v>48</v>
      </c>
      <c r="G47" s="49">
        <v>92</v>
      </c>
      <c r="H47" s="17">
        <v>110</v>
      </c>
      <c r="I47" s="18" t="s">
        <v>74</v>
      </c>
      <c r="J47" s="17">
        <v>115</v>
      </c>
      <c r="K47" s="18" t="s">
        <v>77</v>
      </c>
      <c r="L47" s="17">
        <v>115</v>
      </c>
      <c r="M47" s="19" t="s">
        <v>77</v>
      </c>
      <c r="N47" s="20">
        <v>125</v>
      </c>
      <c r="O47" s="19" t="s">
        <v>74</v>
      </c>
      <c r="P47" s="20">
        <v>130</v>
      </c>
      <c r="Q47" s="19" t="s">
        <v>74</v>
      </c>
      <c r="R47" s="20">
        <v>132</v>
      </c>
      <c r="S47" s="19" t="s">
        <v>77</v>
      </c>
      <c r="T47" s="21">
        <f t="shared" si="52"/>
        <v>240</v>
      </c>
      <c r="U47" s="41">
        <f t="shared" si="53"/>
        <v>285.55</v>
      </c>
      <c r="V47" s="22"/>
      <c r="X47" s="39">
        <f>IF(C47="M",IF(G47&lt;193.609,10^(0.722762521*((LOG10(G47/193.609))^2))),Z47)</f>
        <v>1.1897875065643488</v>
      </c>
      <c r="Y47" s="13">
        <f>IF(G47&lt;193.609,10^(0.722762521*((LOG10(G47/193.609)^2))),1)</f>
        <v>1.1897875065643488</v>
      </c>
      <c r="Z47" s="13">
        <f>IF(G47&lt;153.757,10^(0.787004341*((LOG10(G47/153.757)^2))),1)</f>
        <v>1.0943429946636261</v>
      </c>
      <c r="AA47" s="24">
        <f>IF(I47="z",H47,IF(I47="x",H47*(-1),0))</f>
        <v>110</v>
      </c>
      <c r="AB47" s="24">
        <f>IF(K47="z",J47,IF(K47="x",J47*(-1),0))</f>
        <v>-115</v>
      </c>
      <c r="AC47" s="24">
        <f>IF(M47="z",L47,IF(M47="x",L47*(-1),0))</f>
        <v>-115</v>
      </c>
      <c r="AD47" s="25">
        <f>IF(AND(AA47&lt;0,AB47&lt;0,AC47&lt;0),0,MAX(AA47:AC47))</f>
        <v>110</v>
      </c>
      <c r="AE47" s="24">
        <f>IF(O47="z",N47,IF(O47="x",N47*(-1),0))</f>
        <v>125</v>
      </c>
      <c r="AF47" s="24">
        <f>IF(Q47="z",P47,IF(Q47="x",P47*(-1),0))</f>
        <v>130</v>
      </c>
      <c r="AG47" s="24">
        <f>IF(S47="z",R47,IF(S47="x",R47*(-1),0))</f>
        <v>-132</v>
      </c>
      <c r="AH47" s="26">
        <f>IF(AND(AE47&lt;0,AF47&lt;0,AG47&lt;0),0,MAX(AE47:AG47))</f>
        <v>130</v>
      </c>
      <c r="AI47" s="27"/>
    </row>
    <row r="48" spans="1:35" s="28" customFormat="1" ht="13.95" customHeight="1">
      <c r="A48" s="32">
        <v>5</v>
      </c>
      <c r="B48" s="14">
        <v>20</v>
      </c>
      <c r="C48" s="15" t="s">
        <v>18</v>
      </c>
      <c r="D48" s="42" t="s">
        <v>58</v>
      </c>
      <c r="E48" s="45">
        <v>5</v>
      </c>
      <c r="F48" s="16" t="s">
        <v>48</v>
      </c>
      <c r="G48" s="49">
        <v>85.85</v>
      </c>
      <c r="H48" s="17">
        <v>100</v>
      </c>
      <c r="I48" s="18" t="s">
        <v>74</v>
      </c>
      <c r="J48" s="17">
        <v>105</v>
      </c>
      <c r="K48" s="18" t="s">
        <v>77</v>
      </c>
      <c r="L48" s="17">
        <v>105</v>
      </c>
      <c r="M48" s="19" t="s">
        <v>77</v>
      </c>
      <c r="N48" s="20">
        <v>130</v>
      </c>
      <c r="O48" s="19" t="s">
        <v>74</v>
      </c>
      <c r="P48" s="20">
        <v>133</v>
      </c>
      <c r="Q48" s="19" t="s">
        <v>77</v>
      </c>
      <c r="R48" s="20">
        <v>133</v>
      </c>
      <c r="S48" s="19" t="s">
        <v>77</v>
      </c>
      <c r="T48" s="21">
        <f t="shared" si="52"/>
        <v>230</v>
      </c>
      <c r="U48" s="41">
        <f t="shared" si="53"/>
        <v>283.06</v>
      </c>
      <c r="V48" s="22"/>
      <c r="X48" s="39">
        <f>IF(C48="M",IF(G48&lt;193.609,10^(0.722762521*((LOG10(G48/193.609))^2))),Z48)</f>
        <v>1.2307143471241317</v>
      </c>
      <c r="Y48" s="13">
        <f>IF(G48&lt;193.609,10^(0.722762521*((LOG10(G48/193.609)^2))),1)</f>
        <v>1.2307143471241317</v>
      </c>
      <c r="Z48" s="13">
        <f>IF(G48&lt;153.757,10^(0.787004341*((LOG10(G48/153.757)^2))),1)</f>
        <v>1.1230860654459287</v>
      </c>
      <c r="AA48" s="24">
        <f>IF(I48="z",H48,IF(I48="x",H48*(-1),0))</f>
        <v>100</v>
      </c>
      <c r="AB48" s="24">
        <f>IF(K48="z",J48,IF(K48="x",J48*(-1),0))</f>
        <v>-105</v>
      </c>
      <c r="AC48" s="24">
        <f>IF(M48="z",L48,IF(M48="x",L48*(-1),0))</f>
        <v>-105</v>
      </c>
      <c r="AD48" s="25">
        <f>IF(AND(AA48&lt;0,AB48&lt;0,AC48&lt;0),0,MAX(AA48:AC48))</f>
        <v>100</v>
      </c>
      <c r="AE48" s="24">
        <f>IF(O48="z",N48,IF(O48="x",N48*(-1),0))</f>
        <v>130</v>
      </c>
      <c r="AF48" s="24">
        <f>IF(Q48="z",P48,IF(Q48="x",P48*(-1),0))</f>
        <v>-133</v>
      </c>
      <c r="AG48" s="24">
        <f>IF(S48="z",R48,IF(S48="x",R48*(-1),0))</f>
        <v>-133</v>
      </c>
      <c r="AH48" s="26">
        <f>IF(AND(AE48&lt;0,AF48&lt;0,AG48&lt;0),0,MAX(AE48:AG48))</f>
        <v>130</v>
      </c>
      <c r="AI48" s="27"/>
    </row>
    <row r="49" spans="1:35" s="28" customFormat="1" ht="13.95" customHeight="1">
      <c r="A49" s="14">
        <v>6</v>
      </c>
      <c r="B49" s="14">
        <v>20</v>
      </c>
      <c r="C49" s="15" t="s">
        <v>18</v>
      </c>
      <c r="D49" s="42" t="s">
        <v>44</v>
      </c>
      <c r="E49" s="45">
        <v>7</v>
      </c>
      <c r="F49" s="16" t="s">
        <v>39</v>
      </c>
      <c r="G49" s="50">
        <v>94.55</v>
      </c>
      <c r="H49" s="17">
        <v>110</v>
      </c>
      <c r="I49" s="18" t="s">
        <v>74</v>
      </c>
      <c r="J49" s="17">
        <v>115</v>
      </c>
      <c r="K49" s="18" t="s">
        <v>77</v>
      </c>
      <c r="L49" s="17">
        <v>115</v>
      </c>
      <c r="M49" s="19" t="s">
        <v>77</v>
      </c>
      <c r="N49" s="20">
        <v>120</v>
      </c>
      <c r="O49" s="19" t="s">
        <v>74</v>
      </c>
      <c r="P49" s="20">
        <v>125</v>
      </c>
      <c r="Q49" s="19" t="s">
        <v>74</v>
      </c>
      <c r="R49" s="20">
        <v>130</v>
      </c>
      <c r="S49" s="19" t="s">
        <v>74</v>
      </c>
      <c r="T49" s="21">
        <f t="shared" si="52"/>
        <v>240</v>
      </c>
      <c r="U49" s="41">
        <f t="shared" si="53"/>
        <v>281.99</v>
      </c>
      <c r="V49" s="22"/>
      <c r="X49" s="39">
        <f t="shared" ref="X49:X75" si="54">IF(C49="M",IF(G49&lt;193.609,10^(0.722762521*((LOG10(G49/193.609))^2))),Z49)</f>
        <v>1.1749653285922965</v>
      </c>
      <c r="Y49" s="13">
        <f t="shared" ref="Y49:Y69" si="55">IF(G49&lt;193.609,10^(0.722762521*((LOG10(G49/193.609)^2))),1)</f>
        <v>1.1749653285922965</v>
      </c>
      <c r="Z49" s="13">
        <f t="shared" ref="Z49:Z68" si="56">IF(G49&lt;153.757,10^(0.787004341*((LOG10(G49/153.757)^2))),1)</f>
        <v>1.0841660929783241</v>
      </c>
      <c r="AA49" s="24">
        <f t="shared" ref="AA49:AA61" si="57">IF(I49="z",H49,IF(I49="x",H49*(-1),0))</f>
        <v>110</v>
      </c>
      <c r="AB49" s="24">
        <f t="shared" ref="AB49:AB61" si="58">IF(K49="z",J49,IF(K49="x",J49*(-1),0))</f>
        <v>-115</v>
      </c>
      <c r="AC49" s="24">
        <f t="shared" ref="AC49:AC61" si="59">IF(M49="z",L49,IF(M49="x",L49*(-1),0))</f>
        <v>-115</v>
      </c>
      <c r="AD49" s="25">
        <f t="shared" ref="AD49:AD61" si="60">IF(AND(AA49&lt;0,AB49&lt;0,AC49&lt;0),0,MAX(AA49:AC49))</f>
        <v>110</v>
      </c>
      <c r="AE49" s="24">
        <f t="shared" ref="AE49:AE61" si="61">IF(O49="z",N49,IF(O49="x",N49*(-1),0))</f>
        <v>120</v>
      </c>
      <c r="AF49" s="24">
        <f t="shared" ref="AF49:AF61" si="62">IF(Q49="z",P49,IF(Q49="x",P49*(-1),0))</f>
        <v>125</v>
      </c>
      <c r="AG49" s="24">
        <f t="shared" ref="AG49:AG61" si="63">IF(S49="z",R49,IF(S49="x",R49*(-1),0))</f>
        <v>130</v>
      </c>
      <c r="AH49" s="26">
        <f t="shared" ref="AH49:AH61" si="64">IF(AND(AE49&lt;0,AF49&lt;0,AG49&lt;0),0,MAX(AE49:AG49))</f>
        <v>130</v>
      </c>
      <c r="AI49" s="27"/>
    </row>
    <row r="50" spans="1:35" s="28" customFormat="1" ht="13.95" customHeight="1">
      <c r="A50" s="14" t="s">
        <v>46</v>
      </c>
      <c r="B50" s="14" t="s">
        <v>46</v>
      </c>
      <c r="C50" s="15" t="s">
        <v>18</v>
      </c>
      <c r="D50" s="42" t="s">
        <v>45</v>
      </c>
      <c r="E50" s="45">
        <v>1</v>
      </c>
      <c r="F50" s="16" t="s">
        <v>39</v>
      </c>
      <c r="G50" s="49">
        <v>96.8</v>
      </c>
      <c r="H50" s="17">
        <v>120</v>
      </c>
      <c r="I50" s="18" t="s">
        <v>74</v>
      </c>
      <c r="J50" s="17">
        <v>125</v>
      </c>
      <c r="K50" s="18" t="s">
        <v>77</v>
      </c>
      <c r="L50" s="17">
        <v>127</v>
      </c>
      <c r="M50" s="19" t="s">
        <v>77</v>
      </c>
      <c r="N50" s="20">
        <v>145</v>
      </c>
      <c r="O50" s="19" t="s">
        <v>74</v>
      </c>
      <c r="P50" s="20">
        <v>150</v>
      </c>
      <c r="Q50" s="19" t="s">
        <v>77</v>
      </c>
      <c r="R50" s="20">
        <v>151</v>
      </c>
      <c r="S50" s="19" t="s">
        <v>77</v>
      </c>
      <c r="T50" s="21">
        <f t="shared" si="52"/>
        <v>265</v>
      </c>
      <c r="U50" s="41">
        <f t="shared" si="53"/>
        <v>308.14</v>
      </c>
      <c r="V50" s="22"/>
      <c r="X50" s="39">
        <f>IF(C50="M",IF(G50&lt;193.609,10^(0.722762521*((LOG10(G50/193.609))^2))),Z50)</f>
        <v>1.1627995215867359</v>
      </c>
      <c r="Y50" s="13">
        <f>IF(G50&lt;193.609,10^(0.722762521*((LOG10(G50/193.609)^2))),1)</f>
        <v>1.1627995215867359</v>
      </c>
      <c r="Z50" s="13">
        <f>IF(G50&lt;153.757,10^(0.787004341*((LOG10(G50/153.757)^2))),1)</f>
        <v>1.0759273885006604</v>
      </c>
      <c r="AA50" s="24">
        <f>IF(I50="z",H50,IF(I50="x",H50*(-1),0))</f>
        <v>120</v>
      </c>
      <c r="AB50" s="24">
        <f>IF(K50="z",J50,IF(K50="x",J50*(-1),0))</f>
        <v>-125</v>
      </c>
      <c r="AC50" s="24">
        <f>IF(M50="z",L50,IF(M50="x",L50*(-1),0))</f>
        <v>-127</v>
      </c>
      <c r="AD50" s="25">
        <f>IF(AND(AA50&lt;0,AB50&lt;0,AC50&lt;0),0,MAX(AA50:AC50))</f>
        <v>120</v>
      </c>
      <c r="AE50" s="24">
        <f>IF(O50="z",N50,IF(O50="x",N50*(-1),0))</f>
        <v>145</v>
      </c>
      <c r="AF50" s="24">
        <f>IF(Q50="z",P50,IF(Q50="x",P50*(-1),0))</f>
        <v>-150</v>
      </c>
      <c r="AG50" s="24">
        <f>IF(S50="z",R50,IF(S50="x",R50*(-1),0))</f>
        <v>-151</v>
      </c>
      <c r="AH50" s="26">
        <f>IF(AND(AE50&lt;0,AF50&lt;0,AG50&lt;0),0,MAX(AE50:AG50))</f>
        <v>145</v>
      </c>
      <c r="AI50" s="27"/>
    </row>
    <row r="51" spans="1:35" s="28" customFormat="1" ht="13.95" customHeight="1">
      <c r="A51" s="32"/>
      <c r="B51" s="14" t="e">
        <f>_xlfn.IFNA(VLOOKUP($D51,#REF!,7,0),"")</f>
        <v>#REF!</v>
      </c>
      <c r="C51" s="15"/>
      <c r="D51" s="42"/>
      <c r="E51" s="45"/>
      <c r="F51" s="16"/>
      <c r="G51" s="50"/>
      <c r="H51" s="17"/>
      <c r="I51" s="18"/>
      <c r="J51" s="17"/>
      <c r="K51" s="18"/>
      <c r="L51" s="17"/>
      <c r="M51" s="19"/>
      <c r="N51" s="20"/>
      <c r="O51" s="19"/>
      <c r="P51" s="20"/>
      <c r="Q51" s="19"/>
      <c r="R51" s="20"/>
      <c r="S51" s="19"/>
      <c r="T51" s="21" t="str">
        <f t="shared" ref="T51:T61" si="65">IF(G51="","",(AD51+AH51))</f>
        <v/>
      </c>
      <c r="U51" s="41" t="str">
        <f t="shared" ref="U51:U75" si="66">IF(ISBLANK(C51)=FALSE,IFERROR(IF(G51=""," ",ROUND(X51*T51,2)),"")," ")</f>
        <v xml:space="preserve"> </v>
      </c>
      <c r="V51" s="22"/>
      <c r="X51" s="39" t="e">
        <f t="shared" si="54"/>
        <v>#NUM!</v>
      </c>
      <c r="Y51" s="13" t="e">
        <f t="shared" si="55"/>
        <v>#NUM!</v>
      </c>
      <c r="Z51" s="13" t="e">
        <f t="shared" si="56"/>
        <v>#NUM!</v>
      </c>
      <c r="AA51" s="24">
        <f t="shared" si="57"/>
        <v>0</v>
      </c>
      <c r="AB51" s="24">
        <f t="shared" si="58"/>
        <v>0</v>
      </c>
      <c r="AC51" s="24">
        <f t="shared" si="59"/>
        <v>0</v>
      </c>
      <c r="AD51" s="25">
        <f t="shared" si="60"/>
        <v>0</v>
      </c>
      <c r="AE51" s="24">
        <f t="shared" si="61"/>
        <v>0</v>
      </c>
      <c r="AF51" s="24">
        <f t="shared" si="62"/>
        <v>0</v>
      </c>
      <c r="AG51" s="24">
        <f t="shared" si="63"/>
        <v>0</v>
      </c>
      <c r="AH51" s="26">
        <f t="shared" si="64"/>
        <v>0</v>
      </c>
      <c r="AI51" s="27"/>
    </row>
    <row r="52" spans="1:35" s="28" customFormat="1" ht="13.95" hidden="1" customHeight="1">
      <c r="A52" s="14"/>
      <c r="B52" s="14" t="e">
        <f>_xlfn.IFNA(VLOOKUP($D52,#REF!,7,0),"")</f>
        <v>#REF!</v>
      </c>
      <c r="C52" s="15"/>
      <c r="D52" s="42"/>
      <c r="E52" s="45"/>
      <c r="F52" s="16"/>
      <c r="G52" s="50"/>
      <c r="H52" s="17"/>
      <c r="I52" s="18"/>
      <c r="J52" s="17"/>
      <c r="K52" s="18"/>
      <c r="L52" s="17"/>
      <c r="M52" s="19"/>
      <c r="N52" s="20"/>
      <c r="O52" s="19"/>
      <c r="P52" s="20"/>
      <c r="Q52" s="19"/>
      <c r="R52" s="20"/>
      <c r="S52" s="19"/>
      <c r="T52" s="21" t="str">
        <f t="shared" si="65"/>
        <v/>
      </c>
      <c r="U52" s="41" t="str">
        <f t="shared" si="66"/>
        <v xml:space="preserve"> </v>
      </c>
      <c r="V52" s="22"/>
      <c r="X52" s="39" t="e">
        <f t="shared" si="54"/>
        <v>#NUM!</v>
      </c>
      <c r="Y52" s="13" t="e">
        <f t="shared" si="55"/>
        <v>#NUM!</v>
      </c>
      <c r="Z52" s="13" t="e">
        <f t="shared" si="56"/>
        <v>#NUM!</v>
      </c>
      <c r="AA52" s="24">
        <f t="shared" si="57"/>
        <v>0</v>
      </c>
      <c r="AB52" s="24">
        <f t="shared" si="58"/>
        <v>0</v>
      </c>
      <c r="AC52" s="24">
        <f t="shared" si="59"/>
        <v>0</v>
      </c>
      <c r="AD52" s="25">
        <f t="shared" si="60"/>
        <v>0</v>
      </c>
      <c r="AE52" s="24">
        <f t="shared" si="61"/>
        <v>0</v>
      </c>
      <c r="AF52" s="24">
        <f t="shared" si="62"/>
        <v>0</v>
      </c>
      <c r="AG52" s="24">
        <f t="shared" si="63"/>
        <v>0</v>
      </c>
      <c r="AH52" s="26">
        <f t="shared" si="64"/>
        <v>0</v>
      </c>
      <c r="AI52" s="27"/>
    </row>
    <row r="53" spans="1:35" s="28" customFormat="1" ht="13.95" hidden="1" customHeight="1">
      <c r="A53" s="32"/>
      <c r="B53" s="14" t="e">
        <f>_xlfn.IFNA(VLOOKUP($D53,#REF!,7,0),"")</f>
        <v>#REF!</v>
      </c>
      <c r="C53" s="15"/>
      <c r="D53" s="42"/>
      <c r="E53" s="45"/>
      <c r="F53" s="16"/>
      <c r="G53" s="50"/>
      <c r="H53" s="17"/>
      <c r="I53" s="18"/>
      <c r="J53" s="17"/>
      <c r="K53" s="18"/>
      <c r="L53" s="17"/>
      <c r="M53" s="19"/>
      <c r="N53" s="17"/>
      <c r="O53" s="19"/>
      <c r="P53" s="20"/>
      <c r="Q53" s="19"/>
      <c r="R53" s="20"/>
      <c r="S53" s="19"/>
      <c r="T53" s="21" t="str">
        <f t="shared" si="65"/>
        <v/>
      </c>
      <c r="U53" s="41" t="str">
        <f t="shared" si="66"/>
        <v xml:space="preserve"> </v>
      </c>
      <c r="V53" s="22"/>
      <c r="X53" s="39" t="e">
        <f t="shared" si="54"/>
        <v>#NUM!</v>
      </c>
      <c r="Y53" s="13" t="e">
        <f t="shared" si="55"/>
        <v>#NUM!</v>
      </c>
      <c r="Z53" s="13" t="e">
        <f t="shared" si="56"/>
        <v>#NUM!</v>
      </c>
      <c r="AA53" s="24">
        <f t="shared" si="57"/>
        <v>0</v>
      </c>
      <c r="AB53" s="24">
        <f t="shared" si="58"/>
        <v>0</v>
      </c>
      <c r="AC53" s="24">
        <f t="shared" si="59"/>
        <v>0</v>
      </c>
      <c r="AD53" s="25">
        <f t="shared" si="60"/>
        <v>0</v>
      </c>
      <c r="AE53" s="24">
        <f t="shared" si="61"/>
        <v>0</v>
      </c>
      <c r="AF53" s="24">
        <f t="shared" si="62"/>
        <v>0</v>
      </c>
      <c r="AG53" s="24">
        <f t="shared" si="63"/>
        <v>0</v>
      </c>
      <c r="AH53" s="26">
        <f t="shared" si="64"/>
        <v>0</v>
      </c>
      <c r="AI53" s="27"/>
    </row>
    <row r="54" spans="1:35" s="28" customFormat="1" ht="13.95" hidden="1" customHeight="1">
      <c r="A54" s="32"/>
      <c r="B54" s="14" t="e">
        <f>_xlfn.IFNA(VLOOKUP($D54,#REF!,7,0),"")</f>
        <v>#REF!</v>
      </c>
      <c r="C54" s="15"/>
      <c r="D54" s="42"/>
      <c r="E54" s="45"/>
      <c r="F54" s="16"/>
      <c r="G54" s="50"/>
      <c r="H54" s="17"/>
      <c r="I54" s="18"/>
      <c r="J54" s="17"/>
      <c r="K54" s="18"/>
      <c r="L54" s="17"/>
      <c r="M54" s="19"/>
      <c r="N54" s="17"/>
      <c r="O54" s="19"/>
      <c r="P54" s="20"/>
      <c r="Q54" s="19"/>
      <c r="R54" s="20"/>
      <c r="S54" s="19"/>
      <c r="T54" s="21" t="str">
        <f t="shared" si="65"/>
        <v/>
      </c>
      <c r="U54" s="41" t="str">
        <f t="shared" si="66"/>
        <v xml:space="preserve"> </v>
      </c>
      <c r="V54" s="22"/>
      <c r="X54" s="39" t="e">
        <f t="shared" si="54"/>
        <v>#NUM!</v>
      </c>
      <c r="Y54" s="13" t="e">
        <f t="shared" si="55"/>
        <v>#NUM!</v>
      </c>
      <c r="Z54" s="13" t="e">
        <f t="shared" si="56"/>
        <v>#NUM!</v>
      </c>
      <c r="AA54" s="24">
        <f t="shared" si="57"/>
        <v>0</v>
      </c>
      <c r="AB54" s="24">
        <f t="shared" si="58"/>
        <v>0</v>
      </c>
      <c r="AC54" s="24">
        <f t="shared" si="59"/>
        <v>0</v>
      </c>
      <c r="AD54" s="25">
        <f t="shared" si="60"/>
        <v>0</v>
      </c>
      <c r="AE54" s="24">
        <f t="shared" si="61"/>
        <v>0</v>
      </c>
      <c r="AF54" s="24">
        <f t="shared" si="62"/>
        <v>0</v>
      </c>
      <c r="AG54" s="24">
        <f t="shared" si="63"/>
        <v>0</v>
      </c>
      <c r="AH54" s="26">
        <f t="shared" si="64"/>
        <v>0</v>
      </c>
      <c r="AI54" s="27"/>
    </row>
    <row r="55" spans="1:35" s="28" customFormat="1" ht="13.95" hidden="1" customHeight="1">
      <c r="A55" s="32"/>
      <c r="B55" s="14" t="e">
        <f>_xlfn.IFNA(VLOOKUP($D55,#REF!,7,0),"")</f>
        <v>#REF!</v>
      </c>
      <c r="C55" s="15"/>
      <c r="D55" s="42"/>
      <c r="E55" s="45"/>
      <c r="F55" s="16"/>
      <c r="G55" s="49"/>
      <c r="H55" s="17"/>
      <c r="I55" s="18"/>
      <c r="J55" s="17"/>
      <c r="K55" s="18"/>
      <c r="L55" s="17"/>
      <c r="M55" s="19"/>
      <c r="N55" s="20"/>
      <c r="O55" s="19"/>
      <c r="P55" s="20"/>
      <c r="Q55" s="19"/>
      <c r="R55" s="20"/>
      <c r="S55" s="19"/>
      <c r="T55" s="21" t="str">
        <f t="shared" si="65"/>
        <v/>
      </c>
      <c r="U55" s="41" t="str">
        <f t="shared" si="66"/>
        <v xml:space="preserve"> </v>
      </c>
      <c r="V55" s="22"/>
      <c r="X55" s="39" t="e">
        <f t="shared" si="54"/>
        <v>#NUM!</v>
      </c>
      <c r="Y55" s="13" t="e">
        <f t="shared" si="55"/>
        <v>#NUM!</v>
      </c>
      <c r="Z55" s="13" t="e">
        <f t="shared" si="56"/>
        <v>#NUM!</v>
      </c>
      <c r="AA55" s="24">
        <f t="shared" si="57"/>
        <v>0</v>
      </c>
      <c r="AB55" s="24">
        <f t="shared" si="58"/>
        <v>0</v>
      </c>
      <c r="AC55" s="24">
        <f t="shared" si="59"/>
        <v>0</v>
      </c>
      <c r="AD55" s="25">
        <f t="shared" si="60"/>
        <v>0</v>
      </c>
      <c r="AE55" s="24">
        <f t="shared" si="61"/>
        <v>0</v>
      </c>
      <c r="AF55" s="24">
        <f t="shared" si="62"/>
        <v>0</v>
      </c>
      <c r="AG55" s="24">
        <f t="shared" si="63"/>
        <v>0</v>
      </c>
      <c r="AH55" s="26">
        <f t="shared" si="64"/>
        <v>0</v>
      </c>
      <c r="AI55" s="27"/>
    </row>
    <row r="56" spans="1:35" s="28" customFormat="1" ht="13.95" hidden="1" customHeight="1">
      <c r="A56" s="32"/>
      <c r="B56" s="14" t="e">
        <f>_xlfn.IFNA(VLOOKUP($D56,#REF!,7,0),"")</f>
        <v>#REF!</v>
      </c>
      <c r="C56" s="15"/>
      <c r="D56" s="42"/>
      <c r="E56" s="45"/>
      <c r="F56" s="16"/>
      <c r="G56" s="49"/>
      <c r="H56" s="17"/>
      <c r="I56" s="18"/>
      <c r="J56" s="17"/>
      <c r="K56" s="18"/>
      <c r="L56" s="17"/>
      <c r="M56" s="19"/>
      <c r="N56" s="20"/>
      <c r="O56" s="19"/>
      <c r="P56" s="20"/>
      <c r="Q56" s="19"/>
      <c r="R56" s="20"/>
      <c r="S56" s="19"/>
      <c r="T56" s="21" t="str">
        <f t="shared" si="65"/>
        <v/>
      </c>
      <c r="U56" s="41" t="str">
        <f t="shared" si="66"/>
        <v xml:space="preserve"> </v>
      </c>
      <c r="V56" s="22"/>
      <c r="X56" s="39" t="e">
        <f t="shared" si="54"/>
        <v>#NUM!</v>
      </c>
      <c r="Y56" s="13" t="e">
        <f t="shared" si="55"/>
        <v>#NUM!</v>
      </c>
      <c r="Z56" s="13" t="e">
        <f t="shared" si="56"/>
        <v>#NUM!</v>
      </c>
      <c r="AA56" s="24">
        <f t="shared" si="57"/>
        <v>0</v>
      </c>
      <c r="AB56" s="24">
        <f t="shared" si="58"/>
        <v>0</v>
      </c>
      <c r="AC56" s="24">
        <f t="shared" si="59"/>
        <v>0</v>
      </c>
      <c r="AD56" s="25">
        <f t="shared" si="60"/>
        <v>0</v>
      </c>
      <c r="AE56" s="24">
        <f t="shared" si="61"/>
        <v>0</v>
      </c>
      <c r="AF56" s="24">
        <f t="shared" si="62"/>
        <v>0</v>
      </c>
      <c r="AG56" s="24">
        <f t="shared" si="63"/>
        <v>0</v>
      </c>
      <c r="AH56" s="26">
        <f t="shared" si="64"/>
        <v>0</v>
      </c>
      <c r="AI56" s="27"/>
    </row>
    <row r="57" spans="1:35" s="28" customFormat="1" ht="13.95" hidden="1" customHeight="1">
      <c r="A57" s="32"/>
      <c r="B57" s="14" t="e">
        <f>_xlfn.IFNA(VLOOKUP($D57,#REF!,7,0),"")</f>
        <v>#REF!</v>
      </c>
      <c r="C57" s="15"/>
      <c r="D57" s="42"/>
      <c r="E57" s="45"/>
      <c r="F57" s="16"/>
      <c r="G57" s="49"/>
      <c r="H57" s="17"/>
      <c r="I57" s="18"/>
      <c r="J57" s="17"/>
      <c r="K57" s="18"/>
      <c r="L57" s="20"/>
      <c r="M57" s="19"/>
      <c r="N57" s="20"/>
      <c r="O57" s="19"/>
      <c r="P57" s="20"/>
      <c r="Q57" s="19"/>
      <c r="R57" s="20"/>
      <c r="S57" s="19"/>
      <c r="T57" s="21" t="str">
        <f t="shared" si="65"/>
        <v/>
      </c>
      <c r="U57" s="41" t="str">
        <f t="shared" si="66"/>
        <v xml:space="preserve"> </v>
      </c>
      <c r="V57" s="22"/>
      <c r="X57" s="39" t="e">
        <f t="shared" si="54"/>
        <v>#NUM!</v>
      </c>
      <c r="Y57" s="13" t="e">
        <f t="shared" si="55"/>
        <v>#NUM!</v>
      </c>
      <c r="Z57" s="13" t="e">
        <f t="shared" si="56"/>
        <v>#NUM!</v>
      </c>
      <c r="AA57" s="24">
        <f t="shared" si="57"/>
        <v>0</v>
      </c>
      <c r="AB57" s="24">
        <f t="shared" si="58"/>
        <v>0</v>
      </c>
      <c r="AC57" s="24">
        <f t="shared" si="59"/>
        <v>0</v>
      </c>
      <c r="AD57" s="25">
        <f t="shared" si="60"/>
        <v>0</v>
      </c>
      <c r="AE57" s="24">
        <f t="shared" si="61"/>
        <v>0</v>
      </c>
      <c r="AF57" s="24">
        <f t="shared" si="62"/>
        <v>0</v>
      </c>
      <c r="AG57" s="24">
        <f t="shared" si="63"/>
        <v>0</v>
      </c>
      <c r="AH57" s="26">
        <f t="shared" si="64"/>
        <v>0</v>
      </c>
      <c r="AI57" s="27"/>
    </row>
    <row r="58" spans="1:35" s="28" customFormat="1" ht="13.95" hidden="1" customHeight="1">
      <c r="A58" s="32"/>
      <c r="B58" s="14" t="e">
        <f>_xlfn.IFNA(VLOOKUP($D58,#REF!,7,0),"")</f>
        <v>#REF!</v>
      </c>
      <c r="C58" s="15"/>
      <c r="D58" s="42"/>
      <c r="E58" s="45"/>
      <c r="F58" s="16"/>
      <c r="G58" s="49"/>
      <c r="H58" s="17"/>
      <c r="I58" s="18"/>
      <c r="J58" s="17"/>
      <c r="K58" s="18"/>
      <c r="L58" s="17"/>
      <c r="M58" s="19"/>
      <c r="N58" s="20"/>
      <c r="O58" s="19"/>
      <c r="P58" s="20"/>
      <c r="Q58" s="19"/>
      <c r="R58" s="20"/>
      <c r="S58" s="19"/>
      <c r="T58" s="21" t="str">
        <f t="shared" si="65"/>
        <v/>
      </c>
      <c r="U58" s="41" t="str">
        <f t="shared" si="66"/>
        <v xml:space="preserve"> </v>
      </c>
      <c r="V58" s="22"/>
      <c r="X58" s="39" t="e">
        <f t="shared" si="54"/>
        <v>#NUM!</v>
      </c>
      <c r="Y58" s="13" t="e">
        <f t="shared" si="55"/>
        <v>#NUM!</v>
      </c>
      <c r="Z58" s="13" t="e">
        <f t="shared" si="56"/>
        <v>#NUM!</v>
      </c>
      <c r="AA58" s="24">
        <f t="shared" si="57"/>
        <v>0</v>
      </c>
      <c r="AB58" s="24">
        <f t="shared" si="58"/>
        <v>0</v>
      </c>
      <c r="AC58" s="24">
        <f t="shared" si="59"/>
        <v>0</v>
      </c>
      <c r="AD58" s="25">
        <f t="shared" si="60"/>
        <v>0</v>
      </c>
      <c r="AE58" s="24">
        <f t="shared" si="61"/>
        <v>0</v>
      </c>
      <c r="AF58" s="24">
        <f t="shared" si="62"/>
        <v>0</v>
      </c>
      <c r="AG58" s="24">
        <f t="shared" si="63"/>
        <v>0</v>
      </c>
      <c r="AH58" s="26">
        <f t="shared" si="64"/>
        <v>0</v>
      </c>
      <c r="AI58" s="27"/>
    </row>
    <row r="59" spans="1:35" s="28" customFormat="1" ht="13.95" hidden="1" customHeight="1">
      <c r="A59" s="32"/>
      <c r="B59" s="14" t="e">
        <f>_xlfn.IFNA(VLOOKUP($D59,#REF!,7,0),"")</f>
        <v>#REF!</v>
      </c>
      <c r="C59" s="15"/>
      <c r="D59" s="42"/>
      <c r="E59" s="45"/>
      <c r="F59" s="16"/>
      <c r="G59" s="49"/>
      <c r="H59" s="17"/>
      <c r="I59" s="18"/>
      <c r="J59" s="17"/>
      <c r="K59" s="18"/>
      <c r="L59" s="17"/>
      <c r="M59" s="19"/>
      <c r="N59" s="20"/>
      <c r="O59" s="19"/>
      <c r="P59" s="20"/>
      <c r="Q59" s="19"/>
      <c r="R59" s="20"/>
      <c r="S59" s="19"/>
      <c r="T59" s="21" t="str">
        <f t="shared" si="65"/>
        <v/>
      </c>
      <c r="U59" s="41" t="str">
        <f t="shared" si="66"/>
        <v xml:space="preserve"> </v>
      </c>
      <c r="V59" s="22"/>
      <c r="X59" s="39" t="e">
        <f t="shared" si="54"/>
        <v>#NUM!</v>
      </c>
      <c r="Y59" s="13" t="e">
        <f t="shared" si="55"/>
        <v>#NUM!</v>
      </c>
      <c r="Z59" s="13" t="e">
        <f t="shared" si="56"/>
        <v>#NUM!</v>
      </c>
      <c r="AA59" s="24">
        <f t="shared" si="57"/>
        <v>0</v>
      </c>
      <c r="AB59" s="24">
        <f t="shared" si="58"/>
        <v>0</v>
      </c>
      <c r="AC59" s="24">
        <f t="shared" si="59"/>
        <v>0</v>
      </c>
      <c r="AD59" s="25">
        <f t="shared" si="60"/>
        <v>0</v>
      </c>
      <c r="AE59" s="24">
        <f t="shared" si="61"/>
        <v>0</v>
      </c>
      <c r="AF59" s="24">
        <f t="shared" si="62"/>
        <v>0</v>
      </c>
      <c r="AG59" s="24">
        <f t="shared" si="63"/>
        <v>0</v>
      </c>
      <c r="AH59" s="26">
        <f t="shared" si="64"/>
        <v>0</v>
      </c>
      <c r="AI59" s="27"/>
    </row>
    <row r="60" spans="1:35" s="28" customFormat="1" ht="13.95" hidden="1" customHeight="1">
      <c r="A60" s="32"/>
      <c r="B60" s="14" t="e">
        <f>_xlfn.IFNA(VLOOKUP($D60,#REF!,7,0),"")</f>
        <v>#REF!</v>
      </c>
      <c r="C60" s="15"/>
      <c r="D60" s="42"/>
      <c r="E60" s="45"/>
      <c r="F60" s="16"/>
      <c r="G60" s="49"/>
      <c r="H60" s="17"/>
      <c r="I60" s="18"/>
      <c r="J60" s="17"/>
      <c r="K60" s="18"/>
      <c r="L60" s="17"/>
      <c r="M60" s="19"/>
      <c r="N60" s="20"/>
      <c r="O60" s="19"/>
      <c r="P60" s="20"/>
      <c r="Q60" s="19"/>
      <c r="R60" s="20"/>
      <c r="S60" s="19"/>
      <c r="T60" s="21" t="str">
        <f t="shared" si="65"/>
        <v/>
      </c>
      <c r="U60" s="41" t="str">
        <f t="shared" si="66"/>
        <v xml:space="preserve"> </v>
      </c>
      <c r="V60" s="22"/>
      <c r="X60" s="39" t="e">
        <f t="shared" si="54"/>
        <v>#NUM!</v>
      </c>
      <c r="Y60" s="13" t="e">
        <f t="shared" si="55"/>
        <v>#NUM!</v>
      </c>
      <c r="Z60" s="13" t="e">
        <f t="shared" si="56"/>
        <v>#NUM!</v>
      </c>
      <c r="AA60" s="24">
        <f t="shared" si="57"/>
        <v>0</v>
      </c>
      <c r="AB60" s="24">
        <f t="shared" si="58"/>
        <v>0</v>
      </c>
      <c r="AC60" s="24">
        <f t="shared" si="59"/>
        <v>0</v>
      </c>
      <c r="AD60" s="25">
        <f t="shared" si="60"/>
        <v>0</v>
      </c>
      <c r="AE60" s="24">
        <f t="shared" si="61"/>
        <v>0</v>
      </c>
      <c r="AF60" s="24">
        <f t="shared" si="62"/>
        <v>0</v>
      </c>
      <c r="AG60" s="24">
        <f t="shared" si="63"/>
        <v>0</v>
      </c>
      <c r="AH60" s="26">
        <f t="shared" si="64"/>
        <v>0</v>
      </c>
      <c r="AI60" s="27"/>
    </row>
    <row r="61" spans="1:35" s="28" customFormat="1" ht="13.95" hidden="1" customHeight="1">
      <c r="A61" s="32"/>
      <c r="B61" s="14" t="e">
        <f>_xlfn.IFNA(VLOOKUP($D61,#REF!,7,0),"")</f>
        <v>#REF!</v>
      </c>
      <c r="C61" s="15"/>
      <c r="D61" s="42"/>
      <c r="E61" s="45"/>
      <c r="F61" s="16"/>
      <c r="G61" s="49"/>
      <c r="H61" s="17"/>
      <c r="I61" s="18"/>
      <c r="J61" s="17"/>
      <c r="K61" s="18"/>
      <c r="L61" s="17"/>
      <c r="M61" s="19"/>
      <c r="N61" s="20"/>
      <c r="O61" s="19"/>
      <c r="P61" s="20"/>
      <c r="Q61" s="19"/>
      <c r="R61" s="20"/>
      <c r="S61" s="19"/>
      <c r="T61" s="21" t="str">
        <f t="shared" si="65"/>
        <v/>
      </c>
      <c r="U61" s="41" t="str">
        <f t="shared" si="66"/>
        <v xml:space="preserve"> </v>
      </c>
      <c r="V61" s="22"/>
      <c r="X61" s="39" t="e">
        <f t="shared" si="54"/>
        <v>#NUM!</v>
      </c>
      <c r="Y61" s="13" t="e">
        <f t="shared" si="55"/>
        <v>#NUM!</v>
      </c>
      <c r="Z61" s="13" t="e">
        <f t="shared" si="56"/>
        <v>#NUM!</v>
      </c>
      <c r="AA61" s="24">
        <f t="shared" si="57"/>
        <v>0</v>
      </c>
      <c r="AB61" s="24">
        <f t="shared" si="58"/>
        <v>0</v>
      </c>
      <c r="AC61" s="24">
        <f t="shared" si="59"/>
        <v>0</v>
      </c>
      <c r="AD61" s="25">
        <f t="shared" si="60"/>
        <v>0</v>
      </c>
      <c r="AE61" s="24">
        <f t="shared" si="61"/>
        <v>0</v>
      </c>
      <c r="AF61" s="24">
        <f t="shared" si="62"/>
        <v>0</v>
      </c>
      <c r="AG61" s="24">
        <f t="shared" si="63"/>
        <v>0</v>
      </c>
      <c r="AH61" s="26">
        <f t="shared" si="64"/>
        <v>0</v>
      </c>
      <c r="AI61" s="27"/>
    </row>
    <row r="62" spans="1:35" s="28" customFormat="1" ht="13.95" hidden="1" customHeight="1">
      <c r="A62" s="32"/>
      <c r="B62" s="14" t="e">
        <f>_xlfn.IFNA(VLOOKUP($D62,#REF!,7,0),"")</f>
        <v>#REF!</v>
      </c>
      <c r="C62" s="15"/>
      <c r="D62" s="42"/>
      <c r="E62" s="45"/>
      <c r="F62" s="16"/>
      <c r="G62" s="49"/>
      <c r="H62" s="17"/>
      <c r="I62" s="18"/>
      <c r="J62" s="17"/>
      <c r="K62" s="18"/>
      <c r="L62" s="17"/>
      <c r="M62" s="19"/>
      <c r="N62" s="20"/>
      <c r="O62" s="19"/>
      <c r="P62" s="20"/>
      <c r="Q62" s="19"/>
      <c r="R62" s="20"/>
      <c r="S62" s="19"/>
      <c r="T62" s="21" t="str">
        <f>IF(G62="","",(AD62+AH62))</f>
        <v/>
      </c>
      <c r="U62" s="41" t="str">
        <f t="shared" si="66"/>
        <v xml:space="preserve"> </v>
      </c>
      <c r="V62" s="22"/>
      <c r="X62" s="39" t="e">
        <f t="shared" si="54"/>
        <v>#NUM!</v>
      </c>
      <c r="Y62" s="13" t="e">
        <f t="shared" si="55"/>
        <v>#NUM!</v>
      </c>
      <c r="Z62" s="13" t="e">
        <f t="shared" si="56"/>
        <v>#NUM!</v>
      </c>
      <c r="AA62" s="24">
        <f>IF(I62="z",H62,IF(I62="x",H62*(-1),0))</f>
        <v>0</v>
      </c>
      <c r="AB62" s="24">
        <f>IF(K62="z",J62,IF(K62="x",J62*(-1),0))</f>
        <v>0</v>
      </c>
      <c r="AC62" s="24">
        <f>IF(M62="z",L62,IF(M62="x",L62*(-1),0))</f>
        <v>0</v>
      </c>
      <c r="AD62" s="25">
        <f>IF(AND(AA62&lt;0,AB62&lt;0,AC62&lt;0),0,MAX(AA62:AC62))</f>
        <v>0</v>
      </c>
      <c r="AE62" s="24">
        <f>IF(O62="z",N62,IF(O62="x",N62*(-1),0))</f>
        <v>0</v>
      </c>
      <c r="AF62" s="24">
        <f>IF(Q62="z",P62,IF(Q62="x",P62*(-1),0))</f>
        <v>0</v>
      </c>
      <c r="AG62" s="24">
        <f>IF(S62="z",R62,IF(S62="x",R62*(-1),0))</f>
        <v>0</v>
      </c>
      <c r="AH62" s="26">
        <f>IF(AND(AE62&lt;0,AF62&lt;0,AG62&lt;0),0,MAX(AE62:AG62))</f>
        <v>0</v>
      </c>
      <c r="AI62" s="27"/>
    </row>
    <row r="63" spans="1:35" s="28" customFormat="1" ht="13.95" hidden="1" customHeight="1">
      <c r="A63" s="32"/>
      <c r="B63" s="14" t="e">
        <f>_xlfn.IFNA(VLOOKUP($D63,#REF!,7,0),"")</f>
        <v>#REF!</v>
      </c>
      <c r="C63" s="15"/>
      <c r="D63" s="42"/>
      <c r="E63" s="45"/>
      <c r="F63" s="16"/>
      <c r="G63" s="49"/>
      <c r="H63" s="17"/>
      <c r="I63" s="18"/>
      <c r="J63" s="17"/>
      <c r="K63" s="18"/>
      <c r="L63" s="17"/>
      <c r="M63" s="19"/>
      <c r="N63" s="20"/>
      <c r="O63" s="19"/>
      <c r="P63" s="20"/>
      <c r="Q63" s="19"/>
      <c r="R63" s="20"/>
      <c r="S63" s="19"/>
      <c r="T63" s="21" t="str">
        <f>IF(G63="","",(AD63+AH63))</f>
        <v/>
      </c>
      <c r="U63" s="41" t="str">
        <f t="shared" si="66"/>
        <v xml:space="preserve"> </v>
      </c>
      <c r="V63" s="22"/>
      <c r="X63" s="39" t="e">
        <f t="shared" si="54"/>
        <v>#NUM!</v>
      </c>
      <c r="Y63" s="13" t="e">
        <f t="shared" si="55"/>
        <v>#NUM!</v>
      </c>
      <c r="Z63" s="13" t="e">
        <f t="shared" si="56"/>
        <v>#NUM!</v>
      </c>
      <c r="AA63" s="24">
        <f>IF(I63="z",H63,IF(I63="x",H63*(-1),0))</f>
        <v>0</v>
      </c>
      <c r="AB63" s="24">
        <f>IF(K63="z",J63,IF(K63="x",J63*(-1),0))</f>
        <v>0</v>
      </c>
      <c r="AC63" s="24">
        <f>IF(M63="z",L63,IF(M63="x",L63*(-1),0))</f>
        <v>0</v>
      </c>
      <c r="AD63" s="25">
        <f>IF(AND(AA63&lt;0,AB63&lt;0,AC63&lt;0),0,MAX(AA63:AC63))</f>
        <v>0</v>
      </c>
      <c r="AE63" s="24">
        <f>IF(O63="z",N63,IF(O63="x",N63*(-1),0))</f>
        <v>0</v>
      </c>
      <c r="AF63" s="24">
        <f>IF(Q63="z",P63,IF(Q63="x",P63*(-1),0))</f>
        <v>0</v>
      </c>
      <c r="AG63" s="24">
        <f>IF(S63="z",R63,IF(S63="x",R63*(-1),0))</f>
        <v>0</v>
      </c>
      <c r="AH63" s="26">
        <f>IF(AND(AE63&lt;0,AF63&lt;0,AG63&lt;0),0,MAX(AE63:AG63))</f>
        <v>0</v>
      </c>
      <c r="AI63" s="27"/>
    </row>
    <row r="64" spans="1:35" s="28" customFormat="1" ht="13.95" hidden="1" customHeight="1">
      <c r="A64" s="32"/>
      <c r="B64" s="14" t="e">
        <f>_xlfn.IFNA(VLOOKUP($D64,#REF!,7,0),"")</f>
        <v>#REF!</v>
      </c>
      <c r="C64" s="15"/>
      <c r="D64" s="42"/>
      <c r="E64" s="45"/>
      <c r="F64" s="16"/>
      <c r="G64" s="49"/>
      <c r="H64" s="17"/>
      <c r="I64" s="18"/>
      <c r="J64" s="17"/>
      <c r="K64" s="18"/>
      <c r="L64" s="17"/>
      <c r="M64" s="19"/>
      <c r="N64" s="20"/>
      <c r="O64" s="19"/>
      <c r="P64" s="20"/>
      <c r="Q64" s="19"/>
      <c r="R64" s="20"/>
      <c r="S64" s="19"/>
      <c r="T64" s="21" t="str">
        <f>IF(G64="","",(AD64+AH64))</f>
        <v/>
      </c>
      <c r="U64" s="41" t="str">
        <f t="shared" si="66"/>
        <v xml:space="preserve"> </v>
      </c>
      <c r="V64" s="22"/>
      <c r="X64" s="39" t="e">
        <f t="shared" si="54"/>
        <v>#NUM!</v>
      </c>
      <c r="Y64" s="13" t="e">
        <f t="shared" si="55"/>
        <v>#NUM!</v>
      </c>
      <c r="Z64" s="13" t="e">
        <f t="shared" si="56"/>
        <v>#NUM!</v>
      </c>
      <c r="AA64" s="24">
        <f>IF(I64="z",H64,IF(I64="x",H64*(-1),0))</f>
        <v>0</v>
      </c>
      <c r="AB64" s="24">
        <f>IF(K64="z",J64,IF(K64="x",J64*(-1),0))</f>
        <v>0</v>
      </c>
      <c r="AC64" s="24">
        <f>IF(M64="z",L64,IF(M64="x",L64*(-1),0))</f>
        <v>0</v>
      </c>
      <c r="AD64" s="25">
        <f>IF(AND(AA64&lt;0,AB64&lt;0,AC64&lt;0),0,MAX(AA64:AC64))</f>
        <v>0</v>
      </c>
      <c r="AE64" s="24">
        <f>IF(O64="z",N64,IF(O64="x",N64*(-1),0))</f>
        <v>0</v>
      </c>
      <c r="AF64" s="24">
        <f>IF(Q64="z",P64,IF(Q64="x",P64*(-1),0))</f>
        <v>0</v>
      </c>
      <c r="AG64" s="24">
        <f>IF(S64="z",R64,IF(S64="x",R64*(-1),0))</f>
        <v>0</v>
      </c>
      <c r="AH64" s="26">
        <f>IF(AND(AE64&lt;0,AF64&lt;0,AG64&lt;0),0,MAX(AE64:AG64))</f>
        <v>0</v>
      </c>
      <c r="AI64" s="27"/>
    </row>
    <row r="65" spans="1:35" s="28" customFormat="1" ht="13.95" hidden="1" customHeight="1">
      <c r="A65" s="32"/>
      <c r="B65" s="14" t="e">
        <f>_xlfn.IFNA(VLOOKUP($D65,#REF!,7,0),"")</f>
        <v>#REF!</v>
      </c>
      <c r="C65" s="15"/>
      <c r="D65" s="42"/>
      <c r="E65" s="45"/>
      <c r="F65" s="16"/>
      <c r="G65" s="49"/>
      <c r="H65" s="17"/>
      <c r="I65" s="18"/>
      <c r="J65" s="17"/>
      <c r="K65" s="18"/>
      <c r="L65" s="17"/>
      <c r="M65" s="19"/>
      <c r="N65" s="20"/>
      <c r="O65" s="19"/>
      <c r="P65" s="20"/>
      <c r="Q65" s="19"/>
      <c r="R65" s="20"/>
      <c r="S65" s="19"/>
      <c r="T65" s="21" t="s">
        <v>9</v>
      </c>
      <c r="U65" s="41" t="str">
        <f t="shared" si="66"/>
        <v xml:space="preserve"> </v>
      </c>
      <c r="V65" s="22"/>
      <c r="X65" s="39" t="e">
        <f t="shared" si="54"/>
        <v>#NUM!</v>
      </c>
      <c r="Y65" s="13" t="e">
        <f t="shared" si="55"/>
        <v>#NUM!</v>
      </c>
      <c r="Z65" s="13" t="e">
        <f t="shared" si="56"/>
        <v>#NUM!</v>
      </c>
      <c r="AA65" s="24">
        <f>IF(I65="z",H65,IF(I65="x",H65*(-1),0))</f>
        <v>0</v>
      </c>
      <c r="AB65" s="24">
        <f>IF(K65="z",J65,IF(K65="x",J65*(-1),0))</f>
        <v>0</v>
      </c>
      <c r="AC65" s="24">
        <f>IF(M65="z",L65,IF(M65="x",L65*(-1),0))</f>
        <v>0</v>
      </c>
      <c r="AD65" s="25">
        <f>IF(AND(AA65&lt;0,AB65&lt;0,AC65&lt;0),0,MAX(AA65:AC65))</f>
        <v>0</v>
      </c>
      <c r="AE65" s="24">
        <f>IF(O65="z",N65,IF(O65="x",N65*(-1),0))</f>
        <v>0</v>
      </c>
      <c r="AF65" s="24">
        <f>IF(Q65="z",P65,IF(Q65="x",P65*(-1),0))</f>
        <v>0</v>
      </c>
      <c r="AG65" s="24">
        <f>IF(S65="z",R65,IF(S65="x",R65*(-1),0))</f>
        <v>0</v>
      </c>
      <c r="AH65" s="26">
        <f>IF(AND(AE65&lt;0,AF65&lt;0,AG65&lt;0),0,MAX(AE65:AG65))</f>
        <v>0</v>
      </c>
      <c r="AI65" s="27"/>
    </row>
    <row r="66" spans="1:35" s="28" customFormat="1" ht="13.95" hidden="1" customHeight="1">
      <c r="A66" s="32"/>
      <c r="B66" s="14" t="e">
        <f>_xlfn.IFNA(VLOOKUP($D66,#REF!,7,0),"")</f>
        <v>#REF!</v>
      </c>
      <c r="C66" s="15"/>
      <c r="D66" s="42"/>
      <c r="E66" s="45"/>
      <c r="F66" s="16"/>
      <c r="G66" s="49"/>
      <c r="H66" s="17"/>
      <c r="I66" s="18"/>
      <c r="J66" s="17"/>
      <c r="K66" s="18"/>
      <c r="L66" s="17"/>
      <c r="M66" s="19"/>
      <c r="N66" s="20"/>
      <c r="O66" s="19"/>
      <c r="P66" s="20"/>
      <c r="Q66" s="19"/>
      <c r="R66" s="20"/>
      <c r="S66" s="19"/>
      <c r="T66" s="21" t="str">
        <f t="shared" ref="T66:T75" si="67">IF(G66="","",(AD66+AH66))</f>
        <v/>
      </c>
      <c r="U66" s="41" t="str">
        <f t="shared" si="66"/>
        <v xml:space="preserve"> </v>
      </c>
      <c r="V66" s="22"/>
      <c r="X66" s="39" t="e">
        <f t="shared" si="54"/>
        <v>#NUM!</v>
      </c>
      <c r="Y66" s="13" t="e">
        <f t="shared" si="55"/>
        <v>#NUM!</v>
      </c>
      <c r="Z66" s="13" t="e">
        <f t="shared" si="56"/>
        <v>#NUM!</v>
      </c>
      <c r="AA66" s="24">
        <f t="shared" ref="AA66:AA74" si="68">IF(I66="z",H66,IF(I66="x",H66*(-1),0))</f>
        <v>0</v>
      </c>
      <c r="AB66" s="24">
        <f t="shared" ref="AB66:AB74" si="69">IF(K66="z",J66,IF(K66="x",J66*(-1),0))</f>
        <v>0</v>
      </c>
      <c r="AC66" s="24">
        <f t="shared" ref="AC66:AC74" si="70">IF(M66="z",L66,IF(M66="x",L66*(-1),0))</f>
        <v>0</v>
      </c>
      <c r="AD66" s="25">
        <f t="shared" ref="AD66:AD75" si="71">IF(AND(AA66&lt;0,AB66&lt;0,AC66&lt;0),0,MAX(AA66:AC66))</f>
        <v>0</v>
      </c>
      <c r="AE66" s="24">
        <f t="shared" ref="AE66:AE74" si="72">IF(O66="z",N66,IF(O66="x",N66*(-1),0))</f>
        <v>0</v>
      </c>
      <c r="AF66" s="24">
        <f t="shared" ref="AF66:AF74" si="73">IF(Q66="z",P66,IF(Q66="x",P66*(-1),0))</f>
        <v>0</v>
      </c>
      <c r="AG66" s="24">
        <f t="shared" ref="AG66:AG74" si="74">IF(S66="z",R66,IF(S66="x",R66*(-1),0))</f>
        <v>0</v>
      </c>
      <c r="AH66" s="26">
        <f t="shared" ref="AH66:AH75" si="75">IF(AND(AE66&lt;0,AF66&lt;0,AG66&lt;0),0,MAX(AE66:AG66))</f>
        <v>0</v>
      </c>
      <c r="AI66" s="27"/>
    </row>
    <row r="67" spans="1:35" s="28" customFormat="1" ht="13.95" hidden="1" customHeight="1">
      <c r="A67" s="32"/>
      <c r="B67" s="14" t="e">
        <f>_xlfn.IFNA(VLOOKUP($D67,#REF!,7,0),"")</f>
        <v>#REF!</v>
      </c>
      <c r="C67" s="15"/>
      <c r="D67" s="42"/>
      <c r="E67" s="45"/>
      <c r="F67" s="16"/>
      <c r="G67" s="49"/>
      <c r="H67" s="17"/>
      <c r="I67" s="18"/>
      <c r="J67" s="17"/>
      <c r="K67" s="18"/>
      <c r="L67" s="17"/>
      <c r="M67" s="19"/>
      <c r="N67" s="20"/>
      <c r="O67" s="19"/>
      <c r="P67" s="20"/>
      <c r="Q67" s="19"/>
      <c r="R67" s="20"/>
      <c r="S67" s="19"/>
      <c r="T67" s="21" t="str">
        <f t="shared" si="67"/>
        <v/>
      </c>
      <c r="U67" s="41" t="str">
        <f t="shared" si="66"/>
        <v xml:space="preserve"> </v>
      </c>
      <c r="V67" s="22"/>
      <c r="X67" s="39" t="e">
        <f t="shared" si="54"/>
        <v>#NUM!</v>
      </c>
      <c r="Y67" s="13" t="e">
        <f t="shared" si="55"/>
        <v>#NUM!</v>
      </c>
      <c r="Z67" s="13" t="e">
        <f t="shared" si="56"/>
        <v>#NUM!</v>
      </c>
      <c r="AA67" s="24">
        <f t="shared" si="68"/>
        <v>0</v>
      </c>
      <c r="AB67" s="24">
        <f t="shared" si="69"/>
        <v>0</v>
      </c>
      <c r="AC67" s="24">
        <f t="shared" si="70"/>
        <v>0</v>
      </c>
      <c r="AD67" s="25">
        <f t="shared" si="71"/>
        <v>0</v>
      </c>
      <c r="AE67" s="24">
        <f t="shared" si="72"/>
        <v>0</v>
      </c>
      <c r="AF67" s="24">
        <f t="shared" si="73"/>
        <v>0</v>
      </c>
      <c r="AG67" s="24">
        <f t="shared" si="74"/>
        <v>0</v>
      </c>
      <c r="AH67" s="26">
        <f t="shared" si="75"/>
        <v>0</v>
      </c>
      <c r="AI67" s="27"/>
    </row>
    <row r="68" spans="1:35" s="28" customFormat="1" ht="13.95" hidden="1" customHeight="1">
      <c r="A68" s="32"/>
      <c r="B68" s="14" t="e">
        <f>_xlfn.IFNA(VLOOKUP($D68,#REF!,7,0),"")</f>
        <v>#REF!</v>
      </c>
      <c r="C68" s="15"/>
      <c r="D68" s="42"/>
      <c r="E68" s="45"/>
      <c r="F68" s="16"/>
      <c r="G68" s="49"/>
      <c r="H68" s="17"/>
      <c r="I68" s="18"/>
      <c r="J68" s="17"/>
      <c r="K68" s="18"/>
      <c r="L68" s="17"/>
      <c r="M68" s="19"/>
      <c r="N68" s="20"/>
      <c r="O68" s="19"/>
      <c r="P68" s="20"/>
      <c r="Q68" s="19"/>
      <c r="R68" s="20"/>
      <c r="S68" s="19"/>
      <c r="T68" s="21" t="str">
        <f t="shared" si="67"/>
        <v/>
      </c>
      <c r="U68" s="41" t="str">
        <f t="shared" si="66"/>
        <v xml:space="preserve"> </v>
      </c>
      <c r="V68" s="22"/>
      <c r="X68" s="39" t="e">
        <f t="shared" si="54"/>
        <v>#NUM!</v>
      </c>
      <c r="Y68" s="13" t="e">
        <f t="shared" si="55"/>
        <v>#NUM!</v>
      </c>
      <c r="Z68" s="13" t="e">
        <f t="shared" si="56"/>
        <v>#NUM!</v>
      </c>
      <c r="AA68" s="24">
        <f t="shared" si="68"/>
        <v>0</v>
      </c>
      <c r="AB68" s="24">
        <f t="shared" si="69"/>
        <v>0</v>
      </c>
      <c r="AC68" s="24">
        <f t="shared" si="70"/>
        <v>0</v>
      </c>
      <c r="AD68" s="25">
        <f t="shared" si="71"/>
        <v>0</v>
      </c>
      <c r="AE68" s="24">
        <f t="shared" si="72"/>
        <v>0</v>
      </c>
      <c r="AF68" s="24">
        <f t="shared" si="73"/>
        <v>0</v>
      </c>
      <c r="AG68" s="24">
        <f t="shared" si="74"/>
        <v>0</v>
      </c>
      <c r="AH68" s="26">
        <f t="shared" si="75"/>
        <v>0</v>
      </c>
      <c r="AI68" s="27"/>
    </row>
    <row r="69" spans="1:35" s="28" customFormat="1" ht="13.95" hidden="1" customHeight="1">
      <c r="A69" s="32"/>
      <c r="B69" s="14" t="e">
        <f>_xlfn.IFNA(VLOOKUP($D69,#REF!,7,0),"")</f>
        <v>#REF!</v>
      </c>
      <c r="C69" s="15"/>
      <c r="D69" s="42"/>
      <c r="E69" s="45"/>
      <c r="F69" s="16"/>
      <c r="G69" s="49"/>
      <c r="H69" s="17"/>
      <c r="I69" s="18"/>
      <c r="J69" s="17"/>
      <c r="K69" s="18"/>
      <c r="L69" s="17"/>
      <c r="M69" s="19"/>
      <c r="N69" s="20"/>
      <c r="O69" s="19"/>
      <c r="P69" s="20"/>
      <c r="Q69" s="19"/>
      <c r="R69" s="20"/>
      <c r="S69" s="19"/>
      <c r="T69" s="21" t="str">
        <f t="shared" si="67"/>
        <v/>
      </c>
      <c r="U69" s="41" t="str">
        <f t="shared" si="66"/>
        <v xml:space="preserve"> </v>
      </c>
      <c r="V69" s="22"/>
      <c r="X69" s="39" t="e">
        <f t="shared" si="54"/>
        <v>#NUM!</v>
      </c>
      <c r="Y69" s="13" t="e">
        <f t="shared" si="55"/>
        <v>#NUM!</v>
      </c>
      <c r="Z69" s="13" t="e">
        <f t="shared" ref="Z69:Z75" si="76">IF(G69&lt;153.757,10^(0.787004341*((LOG10(G69/153.757)^2))),1)</f>
        <v>#NUM!</v>
      </c>
      <c r="AA69" s="24">
        <f t="shared" si="68"/>
        <v>0</v>
      </c>
      <c r="AB69" s="24">
        <f t="shared" si="69"/>
        <v>0</v>
      </c>
      <c r="AC69" s="24">
        <f t="shared" si="70"/>
        <v>0</v>
      </c>
      <c r="AD69" s="25">
        <f t="shared" si="71"/>
        <v>0</v>
      </c>
      <c r="AE69" s="24">
        <f t="shared" si="72"/>
        <v>0</v>
      </c>
      <c r="AF69" s="24">
        <f t="shared" si="73"/>
        <v>0</v>
      </c>
      <c r="AG69" s="24">
        <f t="shared" si="74"/>
        <v>0</v>
      </c>
      <c r="AH69" s="26">
        <f t="shared" si="75"/>
        <v>0</v>
      </c>
      <c r="AI69" s="27"/>
    </row>
    <row r="70" spans="1:35" s="28" customFormat="1" ht="13.95" hidden="1" customHeight="1">
      <c r="A70" s="14"/>
      <c r="B70" s="14" t="e">
        <f>_xlfn.IFNA(VLOOKUP($D70,#REF!,7,0),"")</f>
        <v>#REF!</v>
      </c>
      <c r="C70" s="15"/>
      <c r="D70" s="42"/>
      <c r="E70" s="45"/>
      <c r="F70" s="16"/>
      <c r="G70" s="49"/>
      <c r="H70" s="17"/>
      <c r="I70" s="18"/>
      <c r="J70" s="17"/>
      <c r="K70" s="18"/>
      <c r="L70" s="17"/>
      <c r="M70" s="19"/>
      <c r="N70" s="20"/>
      <c r="O70" s="19"/>
      <c r="P70" s="20"/>
      <c r="Q70" s="19"/>
      <c r="R70" s="20"/>
      <c r="S70" s="19"/>
      <c r="T70" s="21" t="str">
        <f t="shared" si="67"/>
        <v/>
      </c>
      <c r="U70" s="41" t="str">
        <f t="shared" si="66"/>
        <v xml:space="preserve"> </v>
      </c>
      <c r="V70" s="22"/>
      <c r="X70" s="39" t="e">
        <f t="shared" si="54"/>
        <v>#NUM!</v>
      </c>
      <c r="Y70" s="13" t="e">
        <f t="shared" ref="Y70:Y75" si="77">IF(G70&lt;193.609,10^(0.722762521*((LOG10(G70/193.609)^2))),1)</f>
        <v>#NUM!</v>
      </c>
      <c r="Z70" s="13" t="e">
        <f t="shared" si="76"/>
        <v>#NUM!</v>
      </c>
      <c r="AA70" s="24">
        <f t="shared" si="68"/>
        <v>0</v>
      </c>
      <c r="AB70" s="24">
        <f t="shared" si="69"/>
        <v>0</v>
      </c>
      <c r="AC70" s="24">
        <f t="shared" si="70"/>
        <v>0</v>
      </c>
      <c r="AD70" s="25">
        <f t="shared" si="71"/>
        <v>0</v>
      </c>
      <c r="AE70" s="24">
        <f t="shared" si="72"/>
        <v>0</v>
      </c>
      <c r="AF70" s="24">
        <f t="shared" si="73"/>
        <v>0</v>
      </c>
      <c r="AG70" s="24">
        <f t="shared" si="74"/>
        <v>0</v>
      </c>
      <c r="AH70" s="26">
        <f t="shared" si="75"/>
        <v>0</v>
      </c>
      <c r="AI70" s="27"/>
    </row>
    <row r="71" spans="1:35" s="28" customFormat="1" ht="13.95" hidden="1" customHeight="1">
      <c r="A71" s="14"/>
      <c r="B71" s="14" t="e">
        <f>_xlfn.IFNA(VLOOKUP($D71,#REF!,7,0),"")</f>
        <v>#REF!</v>
      </c>
      <c r="C71" s="15"/>
      <c r="D71" s="42"/>
      <c r="E71" s="45"/>
      <c r="F71" s="16"/>
      <c r="G71" s="49"/>
      <c r="H71" s="17"/>
      <c r="I71" s="18"/>
      <c r="J71" s="17"/>
      <c r="K71" s="18"/>
      <c r="L71" s="17"/>
      <c r="M71" s="19"/>
      <c r="N71" s="20"/>
      <c r="O71" s="19"/>
      <c r="P71" s="20"/>
      <c r="Q71" s="19"/>
      <c r="R71" s="20"/>
      <c r="S71" s="19"/>
      <c r="T71" s="21" t="str">
        <f t="shared" si="67"/>
        <v/>
      </c>
      <c r="U71" s="41" t="str">
        <f t="shared" si="66"/>
        <v xml:space="preserve"> </v>
      </c>
      <c r="V71" s="22"/>
      <c r="X71" s="39" t="e">
        <f t="shared" si="54"/>
        <v>#NUM!</v>
      </c>
      <c r="Y71" s="13" t="e">
        <f t="shared" si="77"/>
        <v>#NUM!</v>
      </c>
      <c r="Z71" s="13" t="e">
        <f t="shared" si="76"/>
        <v>#NUM!</v>
      </c>
      <c r="AA71" s="24">
        <f t="shared" si="68"/>
        <v>0</v>
      </c>
      <c r="AB71" s="24">
        <f t="shared" si="69"/>
        <v>0</v>
      </c>
      <c r="AC71" s="24">
        <f t="shared" si="70"/>
        <v>0</v>
      </c>
      <c r="AD71" s="25">
        <f t="shared" si="71"/>
        <v>0</v>
      </c>
      <c r="AE71" s="24">
        <f t="shared" si="72"/>
        <v>0</v>
      </c>
      <c r="AF71" s="24">
        <f t="shared" si="73"/>
        <v>0</v>
      </c>
      <c r="AG71" s="24">
        <f t="shared" si="74"/>
        <v>0</v>
      </c>
      <c r="AH71" s="26">
        <f t="shared" si="75"/>
        <v>0</v>
      </c>
      <c r="AI71" s="27"/>
    </row>
    <row r="72" spans="1:35" s="28" customFormat="1" ht="13.95" hidden="1" customHeight="1">
      <c r="A72" s="14"/>
      <c r="B72" s="14" t="e">
        <f>_xlfn.IFNA(VLOOKUP($D72,#REF!,7,0),"")</f>
        <v>#REF!</v>
      </c>
      <c r="C72" s="15"/>
      <c r="D72" s="42"/>
      <c r="E72" s="45"/>
      <c r="F72" s="16"/>
      <c r="G72" s="49"/>
      <c r="H72" s="17"/>
      <c r="I72" s="18"/>
      <c r="J72" s="17"/>
      <c r="K72" s="18"/>
      <c r="L72" s="17"/>
      <c r="M72" s="19"/>
      <c r="N72" s="20"/>
      <c r="O72" s="19"/>
      <c r="P72" s="20"/>
      <c r="Q72" s="19"/>
      <c r="R72" s="20"/>
      <c r="S72" s="19"/>
      <c r="T72" s="21" t="str">
        <f t="shared" si="67"/>
        <v/>
      </c>
      <c r="U72" s="41" t="str">
        <f t="shared" si="66"/>
        <v xml:space="preserve"> </v>
      </c>
      <c r="V72" s="22"/>
      <c r="X72" s="39" t="e">
        <f t="shared" si="54"/>
        <v>#NUM!</v>
      </c>
      <c r="Y72" s="13" t="e">
        <f t="shared" si="77"/>
        <v>#NUM!</v>
      </c>
      <c r="Z72" s="13" t="e">
        <f t="shared" si="76"/>
        <v>#NUM!</v>
      </c>
      <c r="AA72" s="24">
        <f t="shared" si="68"/>
        <v>0</v>
      </c>
      <c r="AB72" s="24">
        <f t="shared" si="69"/>
        <v>0</v>
      </c>
      <c r="AC72" s="24">
        <f t="shared" si="70"/>
        <v>0</v>
      </c>
      <c r="AD72" s="25">
        <f t="shared" si="71"/>
        <v>0</v>
      </c>
      <c r="AE72" s="24">
        <f t="shared" si="72"/>
        <v>0</v>
      </c>
      <c r="AF72" s="24">
        <f t="shared" si="73"/>
        <v>0</v>
      </c>
      <c r="AG72" s="24">
        <f t="shared" si="74"/>
        <v>0</v>
      </c>
      <c r="AH72" s="26">
        <f t="shared" si="75"/>
        <v>0</v>
      </c>
      <c r="AI72" s="27"/>
    </row>
    <row r="73" spans="1:35" s="28" customFormat="1" ht="13.95" hidden="1" customHeight="1">
      <c r="A73" s="14"/>
      <c r="B73" s="14" t="e">
        <f>_xlfn.IFNA(VLOOKUP($D73,#REF!,7,0),"")</f>
        <v>#REF!</v>
      </c>
      <c r="C73" s="15"/>
      <c r="D73" s="42"/>
      <c r="E73" s="45"/>
      <c r="F73" s="16"/>
      <c r="G73" s="49"/>
      <c r="H73" s="17"/>
      <c r="I73" s="18"/>
      <c r="J73" s="17"/>
      <c r="K73" s="18"/>
      <c r="L73" s="17"/>
      <c r="M73" s="19"/>
      <c r="N73" s="20"/>
      <c r="O73" s="19"/>
      <c r="P73" s="20"/>
      <c r="Q73" s="19"/>
      <c r="R73" s="20"/>
      <c r="S73" s="19"/>
      <c r="T73" s="21" t="str">
        <f t="shared" si="67"/>
        <v/>
      </c>
      <c r="U73" s="41" t="str">
        <f t="shared" si="66"/>
        <v xml:space="preserve"> </v>
      </c>
      <c r="V73" s="22"/>
      <c r="X73" s="39" t="e">
        <f t="shared" si="54"/>
        <v>#NUM!</v>
      </c>
      <c r="Y73" s="13" t="e">
        <f t="shared" si="77"/>
        <v>#NUM!</v>
      </c>
      <c r="Z73" s="13" t="e">
        <f t="shared" si="76"/>
        <v>#NUM!</v>
      </c>
      <c r="AA73" s="24">
        <f t="shared" si="68"/>
        <v>0</v>
      </c>
      <c r="AB73" s="24">
        <f t="shared" si="69"/>
        <v>0</v>
      </c>
      <c r="AC73" s="24">
        <f t="shared" si="70"/>
        <v>0</v>
      </c>
      <c r="AD73" s="25">
        <f t="shared" si="71"/>
        <v>0</v>
      </c>
      <c r="AE73" s="24">
        <f t="shared" si="72"/>
        <v>0</v>
      </c>
      <c r="AF73" s="24">
        <f t="shared" si="73"/>
        <v>0</v>
      </c>
      <c r="AG73" s="24">
        <f t="shared" si="74"/>
        <v>0</v>
      </c>
      <c r="AH73" s="26">
        <f t="shared" si="75"/>
        <v>0</v>
      </c>
      <c r="AI73" s="27"/>
    </row>
    <row r="74" spans="1:35" s="28" customFormat="1" ht="13.95" hidden="1" customHeight="1">
      <c r="A74" s="14"/>
      <c r="B74" s="14" t="e">
        <f>_xlfn.IFNA(VLOOKUP($D74,#REF!,7,0),"")</f>
        <v>#REF!</v>
      </c>
      <c r="C74" s="15"/>
      <c r="D74" s="42"/>
      <c r="E74" s="45"/>
      <c r="F74" s="16"/>
      <c r="G74" s="49"/>
      <c r="H74" s="17"/>
      <c r="I74" s="18"/>
      <c r="J74" s="17"/>
      <c r="K74" s="18"/>
      <c r="L74" s="17"/>
      <c r="M74" s="19"/>
      <c r="N74" s="20"/>
      <c r="O74" s="19"/>
      <c r="P74" s="20"/>
      <c r="Q74" s="19"/>
      <c r="R74" s="20"/>
      <c r="S74" s="19"/>
      <c r="T74" s="21" t="str">
        <f t="shared" si="67"/>
        <v/>
      </c>
      <c r="U74" s="41" t="str">
        <f t="shared" si="66"/>
        <v xml:space="preserve"> </v>
      </c>
      <c r="V74" s="22"/>
      <c r="X74" s="39" t="e">
        <f t="shared" si="54"/>
        <v>#NUM!</v>
      </c>
      <c r="Y74" s="13" t="e">
        <f t="shared" si="77"/>
        <v>#NUM!</v>
      </c>
      <c r="Z74" s="13" t="e">
        <f t="shared" si="76"/>
        <v>#NUM!</v>
      </c>
      <c r="AA74" s="24">
        <f t="shared" si="68"/>
        <v>0</v>
      </c>
      <c r="AB74" s="24">
        <f t="shared" si="69"/>
        <v>0</v>
      </c>
      <c r="AC74" s="24">
        <f t="shared" si="70"/>
        <v>0</v>
      </c>
      <c r="AD74" s="25">
        <f t="shared" si="71"/>
        <v>0</v>
      </c>
      <c r="AE74" s="24">
        <f t="shared" si="72"/>
        <v>0</v>
      </c>
      <c r="AF74" s="24">
        <f t="shared" si="73"/>
        <v>0</v>
      </c>
      <c r="AG74" s="24">
        <f t="shared" si="74"/>
        <v>0</v>
      </c>
      <c r="AH74" s="26">
        <f t="shared" si="75"/>
        <v>0</v>
      </c>
      <c r="AI74" s="27"/>
    </row>
    <row r="75" spans="1:35" s="28" customFormat="1" ht="13.95" hidden="1" customHeight="1">
      <c r="A75" s="14"/>
      <c r="B75" s="14" t="e">
        <f>_xlfn.IFNA(VLOOKUP($D75,#REF!,7,0),"")</f>
        <v>#REF!</v>
      </c>
      <c r="C75" s="15"/>
      <c r="D75" s="42"/>
      <c r="E75" s="45"/>
      <c r="F75" s="16"/>
      <c r="G75" s="49"/>
      <c r="H75" s="17"/>
      <c r="I75" s="18"/>
      <c r="J75" s="17"/>
      <c r="K75" s="18"/>
      <c r="L75" s="17"/>
      <c r="M75" s="19"/>
      <c r="N75" s="20"/>
      <c r="O75" s="19"/>
      <c r="P75" s="20"/>
      <c r="Q75" s="19"/>
      <c r="R75" s="20"/>
      <c r="S75" s="19"/>
      <c r="T75" s="21" t="str">
        <f t="shared" si="67"/>
        <v/>
      </c>
      <c r="U75" s="41" t="str">
        <f t="shared" si="66"/>
        <v xml:space="preserve"> </v>
      </c>
      <c r="V75" s="22"/>
      <c r="X75" s="39" t="e">
        <f t="shared" si="54"/>
        <v>#NUM!</v>
      </c>
      <c r="Y75" s="13" t="e">
        <f t="shared" si="77"/>
        <v>#NUM!</v>
      </c>
      <c r="Z75" s="13" t="e">
        <f t="shared" si="76"/>
        <v>#NUM!</v>
      </c>
      <c r="AA75" s="24">
        <f>IF(I75="z",H75,IF(I75="x",H75*(-1),0))</f>
        <v>0</v>
      </c>
      <c r="AB75" s="24">
        <f>IF(K75="z",J75,IF(K75="x",J75*(-1),0))</f>
        <v>0</v>
      </c>
      <c r="AC75" s="24">
        <f>IF(M75="z",L75,IF(M75="x",L75*(-1),0))</f>
        <v>0</v>
      </c>
      <c r="AD75" s="25">
        <f t="shared" si="71"/>
        <v>0</v>
      </c>
      <c r="AE75" s="24">
        <f>IF(O75="z",N75,IF(O75="x",N75*(-1),0))</f>
        <v>0</v>
      </c>
      <c r="AF75" s="24">
        <f>IF(Q75="z",P75,IF(Q75="x",P75*(-1),0))</f>
        <v>0</v>
      </c>
      <c r="AG75" s="24">
        <f>IF(S75="z",R75,IF(S75="x",R75*(-1),0))</f>
        <v>0</v>
      </c>
      <c r="AH75" s="26">
        <f t="shared" si="75"/>
        <v>0</v>
      </c>
      <c r="AI75" s="27"/>
    </row>
    <row r="76" spans="1:35" ht="14.4" hidden="1">
      <c r="D76" s="57"/>
      <c r="E76" s="52"/>
      <c r="F76" s="58"/>
      <c r="G76" s="30"/>
      <c r="H76" s="58"/>
    </row>
    <row r="77" spans="1:35" ht="14.4">
      <c r="D77" s="57" t="s">
        <v>64</v>
      </c>
      <c r="E77" s="52"/>
      <c r="F77" s="58"/>
      <c r="G77" s="30"/>
      <c r="H77" s="58" t="s">
        <v>65</v>
      </c>
    </row>
    <row r="78" spans="1:35" ht="14.4">
      <c r="D78" s="59"/>
      <c r="E78" s="52"/>
      <c r="F78" s="60"/>
      <c r="G78" s="30"/>
    </row>
    <row r="79" spans="1:35" ht="14.4">
      <c r="D79" s="61" t="s">
        <v>66</v>
      </c>
      <c r="E79" s="52"/>
      <c r="F79" s="66"/>
      <c r="G79" s="30"/>
      <c r="H79" s="78" t="s">
        <v>72</v>
      </c>
      <c r="I79" s="78"/>
      <c r="J79" s="78"/>
      <c r="K79" s="78"/>
      <c r="L79" s="78"/>
      <c r="M79" s="78"/>
      <c r="N79" s="78"/>
      <c r="P79" s="78" t="s">
        <v>73</v>
      </c>
      <c r="Q79" s="78"/>
      <c r="R79" s="78"/>
      <c r="S79" s="78"/>
      <c r="T79" s="78"/>
      <c r="U79" s="78"/>
    </row>
    <row r="80" spans="1:35" ht="14.4">
      <c r="D80" s="63"/>
      <c r="E80" s="52"/>
      <c r="F80" s="63"/>
      <c r="G80" s="30"/>
      <c r="H80" s="64"/>
      <c r="I80" s="64"/>
      <c r="J80" s="64"/>
      <c r="K80" s="64"/>
      <c r="L80" s="64"/>
      <c r="M80" s="64"/>
      <c r="N80" s="64"/>
    </row>
    <row r="81" spans="4:22" ht="14.4">
      <c r="D81" s="60"/>
      <c r="E81" s="52"/>
      <c r="F81" s="60"/>
      <c r="G81" s="30"/>
      <c r="H81" s="60"/>
      <c r="I81" s="60"/>
      <c r="J81" s="60"/>
      <c r="K81" s="60"/>
      <c r="L81" s="60"/>
      <c r="M81" s="60"/>
      <c r="N81" s="60"/>
    </row>
    <row r="82" spans="4:22" ht="14.4">
      <c r="D82" s="57" t="s">
        <v>67</v>
      </c>
      <c r="E82" s="52"/>
      <c r="F82" s="65" t="s">
        <v>68</v>
      </c>
      <c r="G82" s="30"/>
      <c r="H82" s="78" t="s">
        <v>69</v>
      </c>
      <c r="I82" s="78"/>
      <c r="J82" s="78"/>
      <c r="K82" s="78"/>
      <c r="L82" s="78"/>
      <c r="M82" s="78"/>
      <c r="N82" s="78"/>
      <c r="P82" s="78" t="s">
        <v>86</v>
      </c>
      <c r="Q82" s="78"/>
      <c r="R82" s="78"/>
      <c r="S82" s="78"/>
      <c r="T82" s="78"/>
      <c r="U82" s="78"/>
      <c r="V82" s="78"/>
    </row>
    <row r="83" spans="4:22" ht="14.4">
      <c r="D83" s="60"/>
      <c r="E83" s="52"/>
      <c r="F83" s="63"/>
      <c r="G83" s="30"/>
      <c r="H83" s="64"/>
      <c r="I83" s="64"/>
      <c r="J83" s="64"/>
      <c r="K83" s="64"/>
      <c r="L83" s="64"/>
      <c r="M83" s="64"/>
      <c r="N83" s="64"/>
    </row>
    <row r="84" spans="4:22" ht="14.4">
      <c r="D84" s="60"/>
      <c r="E84" s="52"/>
      <c r="F84" s="60"/>
      <c r="G84" s="30"/>
      <c r="H84" s="60"/>
      <c r="I84" s="60"/>
      <c r="J84" s="60"/>
      <c r="K84" s="60"/>
      <c r="L84" s="60"/>
      <c r="M84" s="60"/>
      <c r="N84" s="60"/>
    </row>
    <row r="85" spans="4:22" ht="14.4">
      <c r="D85" s="61" t="s">
        <v>70</v>
      </c>
      <c r="E85" s="52"/>
      <c r="F85" s="62" t="s">
        <v>66</v>
      </c>
      <c r="G85" s="30"/>
      <c r="H85" s="78" t="s">
        <v>71</v>
      </c>
      <c r="I85" s="78"/>
      <c r="J85" s="78"/>
      <c r="K85" s="78"/>
      <c r="L85" s="78"/>
      <c r="M85" s="78"/>
      <c r="N85" s="78"/>
    </row>
  </sheetData>
  <sortState xmlns:xlrd2="http://schemas.microsoft.com/office/spreadsheetml/2017/richdata2" ref="A44:V49">
    <sortCondition descending="1" ref="U44:U49"/>
  </sortState>
  <mergeCells count="26">
    <mergeCell ref="A3:U3"/>
    <mergeCell ref="A1:U1"/>
    <mergeCell ref="A2:U2"/>
    <mergeCell ref="T6:T7"/>
    <mergeCell ref="U6:U7"/>
    <mergeCell ref="H7:I7"/>
    <mergeCell ref="J7:K7"/>
    <mergeCell ref="L7:M7"/>
    <mergeCell ref="N7:O7"/>
    <mergeCell ref="P7:Q7"/>
    <mergeCell ref="R7:S7"/>
    <mergeCell ref="B6:B7"/>
    <mergeCell ref="F6:F7"/>
    <mergeCell ref="H6:M6"/>
    <mergeCell ref="N6:S6"/>
    <mergeCell ref="A6:A7"/>
    <mergeCell ref="C6:C7"/>
    <mergeCell ref="D6:D7"/>
    <mergeCell ref="E6:E7"/>
    <mergeCell ref="G6:G7"/>
    <mergeCell ref="V6:V7"/>
    <mergeCell ref="H79:N79"/>
    <mergeCell ref="P79:U79"/>
    <mergeCell ref="H82:N82"/>
    <mergeCell ref="P82:V82"/>
    <mergeCell ref="H85:N85"/>
  </mergeCells>
  <phoneticPr fontId="17" type="noConversion"/>
  <conditionalFormatting sqref="H8:H75">
    <cfRule type="expression" dxfId="72" priority="22" stopIfTrue="1">
      <formula>IF($AA8&lt;0,AA8,0)</formula>
    </cfRule>
    <cfRule type="cellIs" dxfId="71" priority="23" stopIfTrue="1" operator="equal">
      <formula>IF(SIGN($AA8)=1,$AD8,0)</formula>
    </cfRule>
    <cfRule type="expression" dxfId="70" priority="24" stopIfTrue="1">
      <formula>IF($AA8&gt;0,$AA8,0)</formula>
    </cfRule>
  </conditionalFormatting>
  <conditionalFormatting sqref="I8:I75 K8:K75">
    <cfRule type="cellIs" dxfId="69" priority="7" stopIfTrue="1" operator="lessThan">
      <formula>0</formula>
    </cfRule>
  </conditionalFormatting>
  <conditionalFormatting sqref="J8:J75">
    <cfRule type="cellIs" dxfId="68" priority="25" stopIfTrue="1" operator="equal">
      <formula>IF(SIGN($AB8)=1,$AD8,0)</formula>
    </cfRule>
    <cfRule type="expression" dxfId="67" priority="26" stopIfTrue="1">
      <formula>IF($AB8&lt;0,$AB8,0)</formula>
    </cfRule>
    <cfRule type="expression" dxfId="66" priority="27" stopIfTrue="1">
      <formula>IF($AB8&gt;0,$AB8,0)</formula>
    </cfRule>
  </conditionalFormatting>
  <conditionalFormatting sqref="L8:L75">
    <cfRule type="expression" dxfId="65" priority="28" stopIfTrue="1">
      <formula>IF($AC8&lt;0,$AC8,0)</formula>
    </cfRule>
    <cfRule type="cellIs" dxfId="64" priority="29" stopIfTrue="1" operator="equal">
      <formula>IF(SIGN($AC8)=1,$AD8,0)</formula>
    </cfRule>
    <cfRule type="expression" dxfId="63" priority="30" stopIfTrue="1">
      <formula>IF($AC8&gt;0,$AC8,0)</formula>
    </cfRule>
  </conditionalFormatting>
  <conditionalFormatting sqref="N8:N18">
    <cfRule type="cellIs" dxfId="62" priority="1503" stopIfTrue="1" operator="equal">
      <formula>IF(SIGN($AE8)=1,$AH8,0)</formula>
    </cfRule>
    <cfRule type="expression" dxfId="61" priority="1504" stopIfTrue="1">
      <formula>IF($AE8&lt;0,$AE8,0)</formula>
    </cfRule>
    <cfRule type="expression" dxfId="60" priority="1505" stopIfTrue="1">
      <formula>IF($AE8&gt;0,$AE8,0)</formula>
    </cfRule>
  </conditionalFormatting>
  <conditionalFormatting sqref="N19">
    <cfRule type="expression" dxfId="59" priority="193" stopIfTrue="1">
      <formula>IF($AA19&lt;0,AG19,0)</formula>
    </cfRule>
    <cfRule type="cellIs" dxfId="58" priority="194" stopIfTrue="1" operator="equal">
      <formula>IF(SIGN($AA19)=1,$AD19,0)</formula>
    </cfRule>
    <cfRule type="expression" dxfId="57" priority="195" stopIfTrue="1">
      <formula>IF($AA19&gt;0,$AA19,0)</formula>
    </cfRule>
  </conditionalFormatting>
  <conditionalFormatting sqref="N20:N50">
    <cfRule type="cellIs" dxfId="56" priority="1" stopIfTrue="1" operator="equal">
      <formula>IF(SIGN($AE20)=1,$AH20,0)</formula>
    </cfRule>
    <cfRule type="expression" dxfId="55" priority="2" stopIfTrue="1">
      <formula>IF($AE20&lt;0,$AE20,0)</formula>
    </cfRule>
    <cfRule type="expression" dxfId="54" priority="3" stopIfTrue="1">
      <formula>IF($AE20&gt;0,$AE20,0)</formula>
    </cfRule>
  </conditionalFormatting>
  <conditionalFormatting sqref="N51">
    <cfRule type="expression" dxfId="53" priority="45" stopIfTrue="1">
      <formula>IF($AA51&gt;0,$AA51,0)</formula>
    </cfRule>
    <cfRule type="cellIs" dxfId="52" priority="44" stopIfTrue="1" operator="equal">
      <formula>IF(SIGN($AA51)=1,$AD51,0)</formula>
    </cfRule>
    <cfRule type="expression" dxfId="51" priority="43" stopIfTrue="1">
      <formula>IF($AA51&lt;0,AG51,0)</formula>
    </cfRule>
  </conditionalFormatting>
  <conditionalFormatting sqref="N52:N53">
    <cfRule type="expression" dxfId="50" priority="42" stopIfTrue="1">
      <formula>IF($AE52&gt;0,$AE52,0)</formula>
    </cfRule>
    <cfRule type="expression" dxfId="49" priority="41" stopIfTrue="1">
      <formula>IF($AE52&lt;0,$AE52,0)</formula>
    </cfRule>
    <cfRule type="cellIs" dxfId="48" priority="40" stopIfTrue="1" operator="equal">
      <formula>IF(SIGN($AE52)=1,$AH52,0)</formula>
    </cfRule>
  </conditionalFormatting>
  <conditionalFormatting sqref="N54">
    <cfRule type="expression" dxfId="47" priority="1508" stopIfTrue="1">
      <formula>IF($AA54&gt;0,$AA54,0)</formula>
    </cfRule>
    <cfRule type="expression" dxfId="46" priority="1506" stopIfTrue="1">
      <formula>IF($AA54&lt;0,AG54,0)</formula>
    </cfRule>
    <cfRule type="cellIs" dxfId="45" priority="1507" stopIfTrue="1" operator="equal">
      <formula>IF(SIGN($AA54)=1,$AD54,0)</formula>
    </cfRule>
  </conditionalFormatting>
  <conditionalFormatting sqref="N55:N75">
    <cfRule type="expression" dxfId="44" priority="53" stopIfTrue="1">
      <formula>IF($AE55&gt;0,$AE55,0)</formula>
    </cfRule>
    <cfRule type="cellIs" dxfId="43" priority="51" stopIfTrue="1" operator="equal">
      <formula>IF(SIGN($AE55)=1,$AH55,0)</formula>
    </cfRule>
    <cfRule type="expression" dxfId="42" priority="52" stopIfTrue="1">
      <formula>IF($AE55&lt;0,$AE55,0)</formula>
    </cfRule>
  </conditionalFormatting>
  <conditionalFormatting sqref="O8:O75 Q8:Q75 S8:S75">
    <cfRule type="cellIs" dxfId="41" priority="20" stopIfTrue="1" operator="lessThan">
      <formula>0</formula>
    </cfRule>
  </conditionalFormatting>
  <conditionalFormatting sqref="P8:P75">
    <cfRule type="expression" dxfId="40" priority="33" stopIfTrue="1">
      <formula>IF($AF8&gt;0,$AF8,0)</formula>
    </cfRule>
    <cfRule type="expression" dxfId="39" priority="32" stopIfTrue="1">
      <formula>IF($AF8&lt;0,$AF8,0)</formula>
    </cfRule>
    <cfRule type="cellIs" dxfId="38" priority="31" stopIfTrue="1" operator="equal">
      <formula>IF(SIGN($AF8)=1,$AH8,0)</formula>
    </cfRule>
  </conditionalFormatting>
  <conditionalFormatting sqref="R8:R75">
    <cfRule type="expression" dxfId="37" priority="35" stopIfTrue="1">
      <formula>IF($AG8&lt;0,$AG8,0)</formula>
    </cfRule>
    <cfRule type="cellIs" dxfId="36" priority="34" stopIfTrue="1" operator="equal">
      <formula>IF(SIGN($AG8)=1,$AH8,0)</formula>
    </cfRule>
    <cfRule type="expression" dxfId="35" priority="36" stopIfTrue="1">
      <formula>IF($AG8&gt;0,$AG8,0)</formula>
    </cfRule>
  </conditionalFormatting>
  <pageMargins left="0.39370078740157483" right="0.39370078740157483" top="0.35433070866141736" bottom="0.35433070866141736" header="0" footer="0"/>
  <pageSetup paperSize="9" scale="98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43245-6D70-42D5-AFB3-6790BC45202A}">
  <sheetPr>
    <tabColor indexed="10"/>
    <pageSetUpPr fitToPage="1"/>
  </sheetPr>
  <dimension ref="A1:AJ78"/>
  <sheetViews>
    <sheetView showGridLines="0" topLeftCell="A21" zoomScaleNormal="100" zoomScaleSheetLayoutView="120" workbookViewId="0">
      <selection activeCell="AK75" sqref="AK75"/>
    </sheetView>
  </sheetViews>
  <sheetFormatPr defaultColWidth="9.109375" defaultRowHeight="13.8"/>
  <cols>
    <col min="1" max="1" width="4.109375" style="7" customWidth="1"/>
    <col min="2" max="2" width="4" style="7" hidden="1" customWidth="1"/>
    <col min="3" max="3" width="4.109375" style="7" hidden="1" customWidth="1"/>
    <col min="4" max="4" width="25.109375" style="1" customWidth="1"/>
    <col min="5" max="5" width="5.88671875" style="46" customWidth="1"/>
    <col min="6" max="6" width="9.88671875" style="1" bestFit="1" customWidth="1"/>
    <col min="7" max="7" width="6.5546875" style="51" customWidth="1"/>
    <col min="8" max="8" width="4.6640625" style="1" customWidth="1"/>
    <col min="9" max="9" width="1" style="1" customWidth="1"/>
    <col min="10" max="10" width="4.6640625" style="1" customWidth="1"/>
    <col min="11" max="11" width="1" style="1" customWidth="1"/>
    <col min="12" max="12" width="4.6640625" style="1" customWidth="1"/>
    <col min="13" max="13" width="1" style="1" customWidth="1"/>
    <col min="14" max="14" width="4.6640625" style="1" customWidth="1"/>
    <col min="15" max="15" width="1.109375" style="1" customWidth="1"/>
    <col min="16" max="16" width="4.6640625" style="1" customWidth="1"/>
    <col min="17" max="17" width="1" style="1" customWidth="1"/>
    <col min="18" max="18" width="4.6640625" style="1" customWidth="1"/>
    <col min="19" max="19" width="1" style="1" customWidth="1"/>
    <col min="20" max="20" width="6.5546875" style="1" customWidth="1"/>
    <col min="21" max="21" width="7" style="31" bestFit="1" customWidth="1"/>
    <col min="22" max="22" width="5" style="31" customWidth="1"/>
    <col min="23" max="23" width="7.44140625" style="31" bestFit="1" customWidth="1"/>
    <col min="24" max="24" width="6.5546875" style="1" customWidth="1"/>
    <col min="25" max="27" width="7.5546875" style="28" hidden="1" customWidth="1"/>
    <col min="28" max="29" width="4.5546875" style="29" hidden="1" customWidth="1"/>
    <col min="30" max="30" width="4.5546875" style="28" hidden="1" customWidth="1"/>
    <col min="31" max="31" width="4.5546875" style="27" hidden="1" customWidth="1"/>
    <col min="32" max="34" width="4.5546875" style="29" hidden="1" customWidth="1"/>
    <col min="35" max="35" width="4.5546875" style="27" hidden="1" customWidth="1"/>
    <col min="36" max="36" width="4.5546875" style="27" customWidth="1"/>
    <col min="37" max="37" width="9.109375" style="1" customWidth="1"/>
    <col min="38" max="16384" width="9.109375" style="1"/>
  </cols>
  <sheetData>
    <row r="1" spans="1:36" ht="22.95" customHeight="1">
      <c r="A1" s="87" t="s">
        <v>76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55"/>
      <c r="W1" s="1"/>
      <c r="AB1" s="28"/>
      <c r="AC1" s="28"/>
      <c r="AE1" s="28"/>
      <c r="AF1" s="28"/>
      <c r="AG1" s="28"/>
      <c r="AH1" s="28"/>
      <c r="AI1" s="28"/>
      <c r="AJ1" s="28"/>
    </row>
    <row r="2" spans="1:36" ht="22.95" customHeight="1">
      <c r="A2" s="89" t="s">
        <v>55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55"/>
      <c r="W2" s="1"/>
      <c r="AB2" s="28"/>
      <c r="AC2" s="28"/>
      <c r="AE2" s="28"/>
      <c r="AF2" s="28"/>
      <c r="AG2" s="28"/>
      <c r="AH2" s="28"/>
      <c r="AI2" s="28"/>
      <c r="AJ2" s="28"/>
    </row>
    <row r="3" spans="1:36" ht="16.95" customHeight="1">
      <c r="A3" s="85" t="s">
        <v>14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54"/>
      <c r="W3" s="1"/>
      <c r="AB3" s="28"/>
      <c r="AC3" s="28"/>
      <c r="AE3" s="28"/>
      <c r="AF3" s="28"/>
      <c r="AG3" s="28"/>
      <c r="AH3" s="28"/>
      <c r="AI3" s="28"/>
      <c r="AJ3" s="28"/>
    </row>
    <row r="4" spans="1:36" s="6" customFormat="1" ht="18" customHeight="1">
      <c r="A4" s="2"/>
      <c r="B4" s="2"/>
      <c r="C4" s="2"/>
      <c r="D4" s="40"/>
      <c r="E4" s="43"/>
      <c r="F4" s="2"/>
      <c r="G4" s="47"/>
      <c r="H4" s="2"/>
      <c r="I4" s="2"/>
      <c r="J4" s="2"/>
      <c r="K4" s="3"/>
      <c r="L4" s="4"/>
      <c r="M4" s="4"/>
      <c r="N4" s="4"/>
      <c r="O4" s="3"/>
      <c r="P4" s="3"/>
      <c r="Q4" s="3"/>
      <c r="R4" s="3"/>
      <c r="S4" s="3"/>
      <c r="T4" s="3"/>
      <c r="U4" s="5"/>
      <c r="V4" s="5"/>
      <c r="W4" s="5"/>
      <c r="Y4" s="28"/>
      <c r="Z4" s="13"/>
      <c r="AA4" s="13"/>
      <c r="AB4" s="29"/>
      <c r="AC4" s="29"/>
      <c r="AD4" s="29"/>
      <c r="AE4" s="29"/>
      <c r="AF4" s="29"/>
      <c r="AG4" s="29"/>
      <c r="AH4" s="29"/>
      <c r="AI4" s="29"/>
      <c r="AJ4" s="29"/>
    </row>
    <row r="5" spans="1:36" s="8" customFormat="1" ht="4.2" customHeight="1">
      <c r="A5" s="9"/>
      <c r="B5" s="9"/>
      <c r="C5" s="9"/>
      <c r="D5" s="9"/>
      <c r="E5" s="44"/>
      <c r="F5" s="9"/>
      <c r="G5" s="48"/>
      <c r="H5" s="9"/>
      <c r="I5" s="9"/>
      <c r="J5" s="9"/>
      <c r="K5" s="9"/>
      <c r="L5" s="9"/>
      <c r="M5" s="9"/>
      <c r="N5" s="9"/>
      <c r="O5" s="9"/>
      <c r="P5" s="10"/>
      <c r="Q5" s="11"/>
      <c r="R5" s="10"/>
      <c r="S5" s="11"/>
      <c r="T5" s="10"/>
      <c r="U5" s="12"/>
      <c r="V5" s="72"/>
      <c r="W5" s="12"/>
      <c r="Y5" s="35"/>
      <c r="Z5" s="36"/>
      <c r="AA5" s="36"/>
      <c r="AB5" s="37"/>
      <c r="AC5" s="37"/>
      <c r="AD5" s="37"/>
      <c r="AE5" s="38"/>
      <c r="AF5" s="37"/>
      <c r="AG5" s="37"/>
      <c r="AH5" s="37"/>
      <c r="AI5" s="38"/>
      <c r="AJ5" s="38"/>
    </row>
    <row r="6" spans="1:36" ht="12" customHeight="1">
      <c r="A6" s="80" t="s">
        <v>12</v>
      </c>
      <c r="B6" s="80" t="s">
        <v>17</v>
      </c>
      <c r="C6" s="79" t="s">
        <v>6</v>
      </c>
      <c r="D6" s="81" t="s">
        <v>0</v>
      </c>
      <c r="E6" s="83" t="s">
        <v>1</v>
      </c>
      <c r="F6" s="91" t="s">
        <v>10</v>
      </c>
      <c r="G6" s="84" t="s">
        <v>2</v>
      </c>
      <c r="H6" s="80" t="s">
        <v>3</v>
      </c>
      <c r="I6" s="80"/>
      <c r="J6" s="80"/>
      <c r="K6" s="80"/>
      <c r="L6" s="80"/>
      <c r="M6" s="80"/>
      <c r="N6" s="80" t="s">
        <v>4</v>
      </c>
      <c r="O6" s="80"/>
      <c r="P6" s="80"/>
      <c r="Q6" s="80"/>
      <c r="R6" s="80"/>
      <c r="S6" s="80"/>
      <c r="T6" s="80" t="s">
        <v>5</v>
      </c>
      <c r="U6" s="79" t="s">
        <v>11</v>
      </c>
      <c r="V6" s="79" t="s">
        <v>60</v>
      </c>
      <c r="W6" s="79" t="s">
        <v>59</v>
      </c>
      <c r="Z6" s="13"/>
      <c r="AA6" s="13"/>
      <c r="AD6" s="29"/>
    </row>
    <row r="7" spans="1:36" ht="12" customHeight="1">
      <c r="A7" s="93"/>
      <c r="B7" s="80"/>
      <c r="C7" s="80"/>
      <c r="D7" s="82"/>
      <c r="E7" s="83"/>
      <c r="F7" s="92"/>
      <c r="G7" s="84"/>
      <c r="H7" s="90">
        <v>1</v>
      </c>
      <c r="I7" s="90"/>
      <c r="J7" s="90">
        <v>2</v>
      </c>
      <c r="K7" s="90"/>
      <c r="L7" s="90">
        <v>3</v>
      </c>
      <c r="M7" s="90"/>
      <c r="N7" s="90">
        <v>1</v>
      </c>
      <c r="O7" s="90"/>
      <c r="P7" s="90">
        <v>2</v>
      </c>
      <c r="Q7" s="90"/>
      <c r="R7" s="90">
        <v>3</v>
      </c>
      <c r="S7" s="90"/>
      <c r="T7" s="80"/>
      <c r="U7" s="80"/>
      <c r="V7" s="79"/>
      <c r="W7" s="80"/>
      <c r="Z7" s="13"/>
      <c r="AA7" s="13" t="e">
        <f>IF(G7&lt;153.757,10^(0.787004341*((LOG10(G7/153.757)^2))),1)</f>
        <v>#NUM!</v>
      </c>
      <c r="AB7" s="33"/>
      <c r="AC7" s="33"/>
      <c r="AD7" s="33"/>
      <c r="AE7" s="34" t="s">
        <v>7</v>
      </c>
      <c r="AF7" s="33"/>
      <c r="AG7" s="33"/>
      <c r="AH7" s="33"/>
      <c r="AI7" s="34" t="s">
        <v>8</v>
      </c>
    </row>
    <row r="8" spans="1:36" s="28" customFormat="1" ht="13.95" customHeight="1">
      <c r="A8" s="14"/>
      <c r="B8" s="14"/>
      <c r="C8" s="15"/>
      <c r="D8" s="53"/>
      <c r="E8" s="45"/>
      <c r="F8" s="16"/>
      <c r="G8" s="49"/>
      <c r="H8" s="17"/>
      <c r="I8" s="18"/>
      <c r="J8" s="17"/>
      <c r="K8" s="18"/>
      <c r="L8" s="17"/>
      <c r="M8" s="19"/>
      <c r="N8" s="20"/>
      <c r="O8" s="19"/>
      <c r="P8" s="20"/>
      <c r="Q8" s="19"/>
      <c r="R8" s="20"/>
      <c r="S8" s="19"/>
      <c r="T8" s="21"/>
      <c r="U8" s="41"/>
      <c r="V8" s="73"/>
      <c r="W8" s="22"/>
      <c r="X8" s="23"/>
      <c r="Y8" s="39"/>
      <c r="Z8" s="13"/>
      <c r="AA8" s="13"/>
      <c r="AB8" s="33"/>
      <c r="AC8" s="33"/>
      <c r="AD8" s="33"/>
      <c r="AE8" s="34"/>
      <c r="AF8" s="33"/>
      <c r="AG8" s="33"/>
      <c r="AH8" s="33"/>
      <c r="AI8" s="34"/>
      <c r="AJ8" s="27"/>
    </row>
    <row r="9" spans="1:36" s="28" customFormat="1" ht="13.95" customHeight="1">
      <c r="A9" s="94">
        <v>1</v>
      </c>
      <c r="B9" s="14">
        <v>20</v>
      </c>
      <c r="C9" s="15" t="s">
        <v>18</v>
      </c>
      <c r="D9" s="42" t="s">
        <v>53</v>
      </c>
      <c r="E9" s="45">
        <v>7</v>
      </c>
      <c r="F9" s="16" t="s">
        <v>15</v>
      </c>
      <c r="G9" s="49">
        <v>88.55</v>
      </c>
      <c r="H9" s="17">
        <v>115</v>
      </c>
      <c r="I9" s="18" t="s">
        <v>74</v>
      </c>
      <c r="J9" s="17">
        <v>120</v>
      </c>
      <c r="K9" s="18" t="s">
        <v>77</v>
      </c>
      <c r="L9" s="17">
        <v>120</v>
      </c>
      <c r="M9" s="19" t="s">
        <v>74</v>
      </c>
      <c r="N9" s="20">
        <v>145</v>
      </c>
      <c r="O9" s="19" t="s">
        <v>74</v>
      </c>
      <c r="P9" s="20">
        <v>150</v>
      </c>
      <c r="Q9" s="19" t="s">
        <v>74</v>
      </c>
      <c r="R9" s="20">
        <v>157</v>
      </c>
      <c r="S9" s="19" t="s">
        <v>77</v>
      </c>
      <c r="T9" s="21">
        <f>IF(G9="","",(AE9+AI9))</f>
        <v>270</v>
      </c>
      <c r="U9" s="41">
        <f>IF(ISBLANK(C9)=FALSE,IFERROR(IF(G9=""," ",ROUND(Y9*T9,2)),"")," ")</f>
        <v>327.18</v>
      </c>
      <c r="V9" s="73"/>
      <c r="W9" s="56">
        <f>U9+V9</f>
        <v>327.18</v>
      </c>
      <c r="Y9" s="39">
        <f>IF(C9="M",IF(G9&lt;193.609,10^(0.722762521*((LOG10(G9/193.609))^2))),AA9)</f>
        <v>1.2117753865994829</v>
      </c>
      <c r="Z9" s="13">
        <f>IF(G9&lt;193.609,10^(0.722762521*((LOG10(G9/193.609)^2))),1)</f>
        <v>1.2117753865994829</v>
      </c>
      <c r="AA9" s="13">
        <f>IF(G9&lt;153.757,10^(0.787004341*((LOG10(G9/153.757)^2))),1)</f>
        <v>1.1096804780805698</v>
      </c>
      <c r="AB9" s="33">
        <f>IF(I9="z",H9,IF(I9="x",H9*(-1),0))</f>
        <v>115</v>
      </c>
      <c r="AC9" s="33">
        <f>IF(K9="z",J9,IF(K9="x",J9*(-1),0))</f>
        <v>-120</v>
      </c>
      <c r="AD9" s="33">
        <f>IF(M9="z",L9,IF(M9="x",L9*(-1),0))</f>
        <v>120</v>
      </c>
      <c r="AE9" s="34">
        <f>IF(AND(AB9&lt;0,AC9&lt;0,AD9&lt;0),0,MAX(AB9:AD9))</f>
        <v>120</v>
      </c>
      <c r="AF9" s="33">
        <f>IF(O9="z",N9,IF(O9="x",N9*(-1),0))</f>
        <v>145</v>
      </c>
      <c r="AG9" s="33">
        <f>IF(Q9="z",P9,IF(Q9="x",P9*(-1),0))</f>
        <v>150</v>
      </c>
      <c r="AH9" s="33">
        <f>IF(S9="z",R9,IF(S9="x",R9*(-1),0))</f>
        <v>-157</v>
      </c>
      <c r="AI9" s="34">
        <f>IF(AND(AF9&lt;0,AG9&lt;0,AH9&lt;0),0,MAX(AF9:AH9))</f>
        <v>150</v>
      </c>
      <c r="AJ9" s="27"/>
    </row>
    <row r="10" spans="1:36" s="28" customFormat="1" ht="13.95" customHeight="1">
      <c r="A10" s="95"/>
      <c r="B10" s="14">
        <v>17</v>
      </c>
      <c r="C10" s="15" t="s">
        <v>18</v>
      </c>
      <c r="D10" s="42" t="s">
        <v>54</v>
      </c>
      <c r="E10" s="45">
        <v>8</v>
      </c>
      <c r="F10" s="16" t="s">
        <v>15</v>
      </c>
      <c r="G10" s="49">
        <v>89.75</v>
      </c>
      <c r="H10" s="17">
        <v>109</v>
      </c>
      <c r="I10" s="18" t="s">
        <v>74</v>
      </c>
      <c r="J10" s="17">
        <v>113</v>
      </c>
      <c r="K10" s="18" t="s">
        <v>74</v>
      </c>
      <c r="L10" s="17">
        <v>115</v>
      </c>
      <c r="M10" s="19" t="s">
        <v>74</v>
      </c>
      <c r="N10" s="20">
        <v>135</v>
      </c>
      <c r="O10" s="19" t="s">
        <v>74</v>
      </c>
      <c r="P10" s="20">
        <v>140</v>
      </c>
      <c r="Q10" s="19" t="s">
        <v>74</v>
      </c>
      <c r="R10" s="20">
        <v>145</v>
      </c>
      <c r="S10" s="19" t="s">
        <v>77</v>
      </c>
      <c r="T10" s="21">
        <f>IF(G10="","",(AE10+AI10))</f>
        <v>255</v>
      </c>
      <c r="U10" s="41">
        <f>IF(ISBLANK(C10)=FALSE,IFERROR(IF(G10=""," ",ROUND(Y10*T10,2)),"")," ")</f>
        <v>306.98</v>
      </c>
      <c r="V10" s="73">
        <v>15</v>
      </c>
      <c r="W10" s="56">
        <f>U10+V10</f>
        <v>321.98</v>
      </c>
      <c r="Y10" s="39">
        <f>IF(C10="M",IF(G10&lt;193.609,10^(0.722762521*((LOG10(G10/193.609))^2))),AA10)</f>
        <v>1.2038598192157191</v>
      </c>
      <c r="Z10" s="13">
        <f>IF(G10&lt;193.609,10^(0.722762521*((LOG10(G10/193.609)^2))),1)</f>
        <v>1.2038598192157191</v>
      </c>
      <c r="AA10" s="13">
        <f>IF(G10&lt;153.757,10^(0.787004341*((LOG10(G10/153.757)^2))),1)</f>
        <v>1.1041288030033001</v>
      </c>
      <c r="AB10" s="33">
        <f>IF(I10="z",H10,IF(I10="x",H10*(-1),0))</f>
        <v>109</v>
      </c>
      <c r="AC10" s="33">
        <f>IF(K10="z",J10,IF(K10="x",J10*(-1),0))</f>
        <v>113</v>
      </c>
      <c r="AD10" s="33">
        <f>IF(M10="z",L10,IF(M10="x",L10*(-1),0))</f>
        <v>115</v>
      </c>
      <c r="AE10" s="34">
        <f>IF(AND(AB10&lt;0,AC10&lt;0,AD10&lt;0),0,MAX(AB10:AD10))</f>
        <v>115</v>
      </c>
      <c r="AF10" s="33">
        <f>IF(O10="z",N10,IF(O10="x",N10*(-1),0))</f>
        <v>135</v>
      </c>
      <c r="AG10" s="33">
        <f>IF(Q10="z",P10,IF(Q10="x",P10*(-1),0))</f>
        <v>140</v>
      </c>
      <c r="AH10" s="33">
        <f>IF(S10="z",R10,IF(S10="x",R10*(-1),0))</f>
        <v>-145</v>
      </c>
      <c r="AI10" s="34">
        <f>IF(AND(AF10&lt;0,AG10&lt;0,AH10&lt;0),0,MAX(AF10:AH10))</f>
        <v>140</v>
      </c>
      <c r="AJ10" s="27"/>
    </row>
    <row r="11" spans="1:36" s="28" customFormat="1" ht="13.95" customHeight="1">
      <c r="A11" s="95"/>
      <c r="B11" s="14">
        <v>20</v>
      </c>
      <c r="C11" s="15" t="s">
        <v>16</v>
      </c>
      <c r="D11" s="42" t="s">
        <v>51</v>
      </c>
      <c r="E11" s="45">
        <v>6</v>
      </c>
      <c r="F11" s="16" t="s">
        <v>15</v>
      </c>
      <c r="G11" s="50">
        <v>69.8</v>
      </c>
      <c r="H11" s="17">
        <v>72</v>
      </c>
      <c r="I11" s="18" t="s">
        <v>74</v>
      </c>
      <c r="J11" s="17">
        <v>75</v>
      </c>
      <c r="K11" s="18" t="s">
        <v>74</v>
      </c>
      <c r="L11" s="17">
        <v>77</v>
      </c>
      <c r="M11" s="19" t="s">
        <v>74</v>
      </c>
      <c r="N11" s="20">
        <v>90</v>
      </c>
      <c r="O11" s="19" t="s">
        <v>74</v>
      </c>
      <c r="P11" s="20">
        <v>95</v>
      </c>
      <c r="Q11" s="19" t="s">
        <v>74</v>
      </c>
      <c r="R11" s="20">
        <v>98</v>
      </c>
      <c r="S11" s="19" t="s">
        <v>77</v>
      </c>
      <c r="T11" s="21">
        <f>IF(G11="","",(AE11+AI11))</f>
        <v>172</v>
      </c>
      <c r="U11" s="41">
        <f>(IF(ISBLANK(C11)=FALSE,IFERROR(IF(G11=""," ",ROUND(Y11*T11,2)),"")," "))*1.4</f>
        <v>298.01799999999997</v>
      </c>
      <c r="V11" s="73"/>
      <c r="W11" s="56">
        <f>U11+V11</f>
        <v>298.01799999999997</v>
      </c>
      <c r="Y11" s="39">
        <f>IF(C11="M",IF(G11&lt;193.609,10^(0.722762521*((LOG10(G11/193.609))^2))),AA11)</f>
        <v>1.2375968418363639</v>
      </c>
      <c r="Z11" s="13">
        <f>IF(G11&lt;193.609,10^(0.722762521*((LOG10(G11/193.609)^2))),1)</f>
        <v>1.3863929063616598</v>
      </c>
      <c r="AA11" s="13">
        <f>IF(G11&lt;153.757,10^(0.787004341*((LOG10(G11/153.757)^2))),1)</f>
        <v>1.2375968418363639</v>
      </c>
      <c r="AB11" s="24">
        <f>IF(I11="z",H11,IF(I11="x",H11*(-1),0))</f>
        <v>72</v>
      </c>
      <c r="AC11" s="24">
        <f>IF(K11="z",J11,IF(K11="x",J11*(-1),0))</f>
        <v>75</v>
      </c>
      <c r="AD11" s="24">
        <f>IF(M11="z",L11,IF(M11="x",L11*(-1),0))</f>
        <v>77</v>
      </c>
      <c r="AE11" s="25">
        <f>IF(AND(AB11&lt;0,AC11&lt;0,AD11&lt;0),0,MAX(AB11:AD11))</f>
        <v>77</v>
      </c>
      <c r="AF11" s="24">
        <f>IF(O11="z",N11,IF(O11="x",N11*(-1),0))</f>
        <v>90</v>
      </c>
      <c r="AG11" s="24">
        <f>IF(Q11="z",P11,IF(Q11="x",P11*(-1),0))</f>
        <v>95</v>
      </c>
      <c r="AH11" s="24">
        <f>IF(S11="z",R11,IF(S11="x",R11*(-1),0))</f>
        <v>-98</v>
      </c>
      <c r="AI11" s="26">
        <f>IF(AND(AF11&lt;0,AG11&lt;0,AH11&lt;0),0,MAX(AF11:AH11))</f>
        <v>95</v>
      </c>
      <c r="AJ11" s="27"/>
    </row>
    <row r="12" spans="1:36" s="28" customFormat="1" ht="13.95" customHeight="1">
      <c r="A12" s="96"/>
      <c r="B12" s="14">
        <v>17</v>
      </c>
      <c r="C12" s="15" t="s">
        <v>16</v>
      </c>
      <c r="D12" s="42" t="s">
        <v>50</v>
      </c>
      <c r="E12" s="45">
        <v>9</v>
      </c>
      <c r="F12" s="16" t="s">
        <v>15</v>
      </c>
      <c r="G12" s="50">
        <v>60.95</v>
      </c>
      <c r="H12" s="17">
        <v>56</v>
      </c>
      <c r="I12" s="18" t="s">
        <v>74</v>
      </c>
      <c r="J12" s="17">
        <v>59</v>
      </c>
      <c r="K12" s="18" t="s">
        <v>74</v>
      </c>
      <c r="L12" s="17">
        <v>62</v>
      </c>
      <c r="M12" s="19" t="s">
        <v>74</v>
      </c>
      <c r="N12" s="20">
        <v>79</v>
      </c>
      <c r="O12" s="19" t="s">
        <v>74</v>
      </c>
      <c r="P12" s="20">
        <v>82</v>
      </c>
      <c r="Q12" s="19" t="s">
        <v>74</v>
      </c>
      <c r="R12" s="70" t="s">
        <v>79</v>
      </c>
      <c r="S12" s="19"/>
      <c r="T12" s="21">
        <f>IF(G12="","",(AE12+AI12))</f>
        <v>144</v>
      </c>
      <c r="U12" s="41">
        <f>(IF(ISBLANK(C12)=FALSE,IFERROR(IF(G12=""," ",ROUND(Y12*T12,2)),"")," "))*1.4</f>
        <v>270.14400000000001</v>
      </c>
      <c r="V12" s="73">
        <v>15</v>
      </c>
      <c r="W12" s="56">
        <f>U12+V12</f>
        <v>285.14400000000001</v>
      </c>
      <c r="X12" s="23"/>
      <c r="Y12" s="39">
        <f>IF(C12="M",IF(G12&lt;193.609,10^(0.722762521*((LOG10(G12/193.609))^2))),AA12)</f>
        <v>1.3399704788021931</v>
      </c>
      <c r="Z12" s="13">
        <f>IF(G12&lt;193.609,10^(0.722762521*((LOG10(G12/193.609)^2))),1)</f>
        <v>1.5209120285163926</v>
      </c>
      <c r="AA12" s="13">
        <f>IF(G12&lt;153.757,10^(0.787004341*((LOG10(G12/153.757)^2))),1)</f>
        <v>1.3399704788021931</v>
      </c>
      <c r="AB12" s="24">
        <f>IF(I12="z",H12,IF(I12="x",H12*(-1),0))</f>
        <v>56</v>
      </c>
      <c r="AC12" s="24">
        <f>IF(K12="z",J12,IF(K12="x",J12*(-1),0))</f>
        <v>59</v>
      </c>
      <c r="AD12" s="24">
        <f>IF(M12="z",L12,IF(M12="x",L12*(-1),0))</f>
        <v>62</v>
      </c>
      <c r="AE12" s="25">
        <f>IF(AND(AB12&lt;0,AC12&lt;0,AD12&lt;0),0,MAX(AB12:AD12))</f>
        <v>62</v>
      </c>
      <c r="AF12" s="24">
        <f>IF(O12="z",N12,IF(O12="x",N12*(-1),0))</f>
        <v>79</v>
      </c>
      <c r="AG12" s="24">
        <f>IF(Q12="z",P12,IF(Q12="x",P12*(-1),0))</f>
        <v>82</v>
      </c>
      <c r="AH12" s="24">
        <f>IF(S12="z",R12,IF(S12="x",R12*(-1),0))</f>
        <v>0</v>
      </c>
      <c r="AI12" s="26">
        <f>IF(AND(AF12&lt;0,AG12&lt;0,AH12&lt;0),0,MAX(AF12:AH12))</f>
        <v>82</v>
      </c>
      <c r="AJ12" s="27"/>
    </row>
    <row r="13" spans="1:36" s="28" customFormat="1" ht="13.95" customHeight="1">
      <c r="A13" s="14"/>
      <c r="B13" s="14"/>
      <c r="C13" s="15"/>
      <c r="D13" s="42"/>
      <c r="E13" s="45"/>
      <c r="F13" s="16"/>
      <c r="G13" s="50"/>
      <c r="H13" s="17"/>
      <c r="I13" s="18"/>
      <c r="J13" s="17"/>
      <c r="K13" s="18"/>
      <c r="L13" s="17"/>
      <c r="M13" s="19"/>
      <c r="N13" s="20"/>
      <c r="O13" s="19"/>
      <c r="P13" s="20"/>
      <c r="Q13" s="19"/>
      <c r="R13" s="20"/>
      <c r="S13" s="19"/>
      <c r="T13" s="21"/>
      <c r="U13" s="41"/>
      <c r="V13" s="73"/>
      <c r="W13" s="74">
        <f>SUM(W9:W12)</f>
        <v>1232.3220000000001</v>
      </c>
      <c r="Y13" s="39" t="e">
        <f>IF(C13="M",IF(G13&lt;193.609,10^(0.722762521*((LOG10(G13/193.609))^2))),AA13)</f>
        <v>#NUM!</v>
      </c>
      <c r="Z13" s="13" t="e">
        <f>IF(G13&lt;193.609,10^(0.722762521*((LOG10(G13/193.609)^2))),1)</f>
        <v>#NUM!</v>
      </c>
      <c r="AA13" s="13" t="e">
        <f>IF(G13&lt;153.757,10^(0.787004341*((LOG10(G13/153.757)^2))),1)</f>
        <v>#NUM!</v>
      </c>
      <c r="AB13" s="24">
        <f>IF(I13="z",H13,IF(I13="x",H13*(-1),0))</f>
        <v>0</v>
      </c>
      <c r="AC13" s="24">
        <f>IF(K13="z",J13,IF(K13="x",J13*(-1),0))</f>
        <v>0</v>
      </c>
      <c r="AD13" s="24">
        <f>IF(M13="z",L13,IF(M13="x",L13*(-1),0))</f>
        <v>0</v>
      </c>
      <c r="AE13" s="25">
        <f>IF(AND(AB13&lt;0,AC13&lt;0,AD13&lt;0),0,MAX(AB13:AD13))</f>
        <v>0</v>
      </c>
      <c r="AF13" s="24">
        <f>IF(O13="z",N13,IF(O13="x",N13*(-1),0))</f>
        <v>0</v>
      </c>
      <c r="AG13" s="24">
        <f>IF(Q13="z",P13,IF(Q13="x",P13*(-1),0))</f>
        <v>0</v>
      </c>
      <c r="AH13" s="24">
        <f>IF(S13="z",R13,IF(S13="x",R13*(-1),0))</f>
        <v>0</v>
      </c>
      <c r="AI13" s="26">
        <f>IF(AND(AF13&lt;0,AG13&lt;0,AH13&lt;0),0,MAX(AF13:AH13))</f>
        <v>0</v>
      </c>
      <c r="AJ13" s="27"/>
    </row>
    <row r="14" spans="1:36" s="28" customFormat="1" ht="13.95" customHeight="1">
      <c r="A14" s="14"/>
      <c r="B14" s="14"/>
      <c r="C14" s="15"/>
      <c r="D14" s="42"/>
      <c r="E14" s="45"/>
      <c r="F14" s="16"/>
      <c r="G14" s="50"/>
      <c r="H14" s="17"/>
      <c r="I14" s="18"/>
      <c r="J14" s="17"/>
      <c r="K14" s="18"/>
      <c r="L14" s="17"/>
      <c r="M14" s="19"/>
      <c r="N14" s="20"/>
      <c r="O14" s="19"/>
      <c r="P14" s="20"/>
      <c r="Q14" s="19"/>
      <c r="R14" s="20"/>
      <c r="S14" s="19"/>
      <c r="T14" s="21"/>
      <c r="U14" s="41"/>
      <c r="V14" s="73"/>
      <c r="W14" s="56"/>
      <c r="X14" s="23"/>
      <c r="Y14" s="39"/>
      <c r="Z14" s="13"/>
      <c r="AA14" s="13"/>
      <c r="AB14" s="24"/>
      <c r="AC14" s="24"/>
      <c r="AD14" s="24"/>
      <c r="AE14" s="25"/>
      <c r="AF14" s="24"/>
      <c r="AG14" s="24"/>
      <c r="AH14" s="24"/>
      <c r="AI14" s="26"/>
      <c r="AJ14" s="27"/>
    </row>
    <row r="15" spans="1:36" s="28" customFormat="1" ht="13.95" customHeight="1">
      <c r="A15" s="97">
        <v>2</v>
      </c>
      <c r="B15" s="14">
        <v>20</v>
      </c>
      <c r="C15" s="15" t="s">
        <v>16</v>
      </c>
      <c r="D15" s="42" t="s">
        <v>24</v>
      </c>
      <c r="E15" s="45">
        <v>7</v>
      </c>
      <c r="F15" s="16" t="s">
        <v>20</v>
      </c>
      <c r="G15" s="50">
        <v>70.3</v>
      </c>
      <c r="H15" s="17">
        <v>74</v>
      </c>
      <c r="I15" s="18" t="s">
        <v>74</v>
      </c>
      <c r="J15" s="17">
        <v>77</v>
      </c>
      <c r="K15" s="18" t="s">
        <v>77</v>
      </c>
      <c r="L15" s="17">
        <v>77</v>
      </c>
      <c r="M15" s="19" t="s">
        <v>74</v>
      </c>
      <c r="N15" s="17">
        <v>98</v>
      </c>
      <c r="O15" s="19" t="s">
        <v>74</v>
      </c>
      <c r="P15" s="20">
        <v>101</v>
      </c>
      <c r="Q15" s="19" t="s">
        <v>77</v>
      </c>
      <c r="R15" s="20">
        <v>102</v>
      </c>
      <c r="S15" s="19" t="s">
        <v>77</v>
      </c>
      <c r="T15" s="21">
        <f>IF(G15="","",(AE15+AI15))</f>
        <v>175</v>
      </c>
      <c r="U15" s="41">
        <f>(IF(ISBLANK(C15)=FALSE,IFERROR(IF(G15=""," ",ROUND(Y15*T15,2)),"")," "))*1.4</f>
        <v>302.04999999999995</v>
      </c>
      <c r="V15" s="73"/>
      <c r="W15" s="56">
        <f>U15+V15</f>
        <v>302.04999999999995</v>
      </c>
      <c r="Y15" s="39">
        <f>IF(C15="M",IF(G15&lt;193.609,10^(0.722762521*((LOG10(G15/193.609))^2))),AA15)</f>
        <v>1.2328585871798499</v>
      </c>
      <c r="Z15" s="13">
        <f>IF(G15&lt;193.609,10^(0.722762521*((LOG10(G15/193.609)^2))),1)</f>
        <v>1.3800915019198015</v>
      </c>
      <c r="AA15" s="13">
        <f>IF(G15&lt;153.757,10^(0.787004341*((LOG10(G15/153.757)^2))),1)</f>
        <v>1.2328585871798499</v>
      </c>
      <c r="AB15" s="24">
        <f>IF(I15="z",H15,IF(I15="x",H15*(-1),0))</f>
        <v>74</v>
      </c>
      <c r="AC15" s="24">
        <f>IF(K15="z",J15,IF(K15="x",J15*(-1),0))</f>
        <v>-77</v>
      </c>
      <c r="AD15" s="24">
        <f>IF(M15="z",L15,IF(M15="x",L15*(-1),0))</f>
        <v>77</v>
      </c>
      <c r="AE15" s="25">
        <f>IF(AND(AB15&lt;0,AC15&lt;0,AD15&lt;0),0,MAX(AB15:AD15))</f>
        <v>77</v>
      </c>
      <c r="AF15" s="24">
        <f>IF(O15="z",N15,IF(O15="x",N15*(-1),0))</f>
        <v>98</v>
      </c>
      <c r="AG15" s="24">
        <f>IF(Q15="z",P15,IF(Q15="x",P15*(-1),0))</f>
        <v>-101</v>
      </c>
      <c r="AH15" s="24">
        <f>IF(S15="z",R15,IF(S15="x",R15*(-1),0))</f>
        <v>-102</v>
      </c>
      <c r="AI15" s="26">
        <f>IF(AND(AF15&lt;0,AG15&lt;0,AH15&lt;0),0,MAX(AF15:AH15))</f>
        <v>98</v>
      </c>
      <c r="AJ15" s="27"/>
    </row>
    <row r="16" spans="1:36" s="28" customFormat="1" ht="13.95" customHeight="1">
      <c r="A16" s="98"/>
      <c r="B16" s="14">
        <v>17</v>
      </c>
      <c r="C16" s="15" t="s">
        <v>16</v>
      </c>
      <c r="D16" s="42" t="s">
        <v>23</v>
      </c>
      <c r="E16" s="45">
        <v>8</v>
      </c>
      <c r="F16" s="16" t="s">
        <v>20</v>
      </c>
      <c r="G16" s="50">
        <v>63.1</v>
      </c>
      <c r="H16" s="17">
        <v>69</v>
      </c>
      <c r="I16" s="18" t="s">
        <v>74</v>
      </c>
      <c r="J16" s="17">
        <v>73</v>
      </c>
      <c r="K16" s="18" t="s">
        <v>74</v>
      </c>
      <c r="L16" s="17">
        <v>75</v>
      </c>
      <c r="M16" s="19" t="s">
        <v>77</v>
      </c>
      <c r="N16" s="17">
        <v>80</v>
      </c>
      <c r="O16" s="19" t="s">
        <v>74</v>
      </c>
      <c r="P16" s="20">
        <v>83</v>
      </c>
      <c r="Q16" s="19" t="s">
        <v>74</v>
      </c>
      <c r="R16" s="20">
        <v>85</v>
      </c>
      <c r="S16" s="19" t="s">
        <v>77</v>
      </c>
      <c r="T16" s="21">
        <f>IF(G16="","",(AE16+AI16))</f>
        <v>156</v>
      </c>
      <c r="U16" s="41">
        <f>(IF(ISBLANK(C16)=FALSE,IFERROR(IF(G16=""," ",ROUND(Y16*T16,2)),"")," "))*1.4</f>
        <v>286.42599999999999</v>
      </c>
      <c r="V16" s="73">
        <v>15</v>
      </c>
      <c r="W16" s="56">
        <f>U16+V16</f>
        <v>301.42599999999999</v>
      </c>
      <c r="Y16" s="39">
        <f>IF(C16="M",IF(G16&lt;193.609,10^(0.722762521*((LOG10(G16/193.609))^2))),AA16)</f>
        <v>1.3114460451283216</v>
      </c>
      <c r="Z16" s="13">
        <f>IF(G16&lt;193.609,10^(0.722762521*((LOG10(G16/193.609)^2))),1)</f>
        <v>1.483692111735389</v>
      </c>
      <c r="AA16" s="13">
        <f>IF(G16&lt;153.757,10^(0.787004341*((LOG10(G16/153.757)^2))),1)</f>
        <v>1.3114460451283216</v>
      </c>
      <c r="AB16" s="24">
        <f>IF(I16="z",H16,IF(I16="x",H16*(-1),0))</f>
        <v>69</v>
      </c>
      <c r="AC16" s="24">
        <f>IF(K16="z",J16,IF(K16="x",J16*(-1),0))</f>
        <v>73</v>
      </c>
      <c r="AD16" s="24">
        <f>IF(M16="z",L16,IF(M16="x",L16*(-1),0))</f>
        <v>-75</v>
      </c>
      <c r="AE16" s="25">
        <f>IF(AND(AB16&lt;0,AC16&lt;0,AD16&lt;0),0,MAX(AB16:AD16))</f>
        <v>73</v>
      </c>
      <c r="AF16" s="24">
        <f>IF(O16="z",N16,IF(O16="x",N16*(-1),0))</f>
        <v>80</v>
      </c>
      <c r="AG16" s="24">
        <f>IF(Q16="z",P16,IF(Q16="x",P16*(-1),0))</f>
        <v>83</v>
      </c>
      <c r="AH16" s="24">
        <f>IF(S16="z",R16,IF(S16="x",R16*(-1),0))</f>
        <v>-85</v>
      </c>
      <c r="AI16" s="26">
        <f>IF(AND(AF16&lt;0,AG16&lt;0,AH16&lt;0),0,MAX(AF16:AH16))</f>
        <v>83</v>
      </c>
      <c r="AJ16" s="27"/>
    </row>
    <row r="17" spans="1:36" s="28" customFormat="1" ht="13.95" customHeight="1">
      <c r="A17" s="98"/>
      <c r="B17" s="14">
        <v>20</v>
      </c>
      <c r="C17" s="15" t="s">
        <v>18</v>
      </c>
      <c r="D17" s="42" t="s">
        <v>25</v>
      </c>
      <c r="E17" s="45">
        <v>5</v>
      </c>
      <c r="F17" s="16" t="s">
        <v>20</v>
      </c>
      <c r="G17" s="50">
        <v>62.45</v>
      </c>
      <c r="H17" s="17">
        <v>93</v>
      </c>
      <c r="I17" s="18" t="s">
        <v>74</v>
      </c>
      <c r="J17" s="17">
        <v>97</v>
      </c>
      <c r="K17" s="18" t="s">
        <v>77</v>
      </c>
      <c r="L17" s="17">
        <v>97</v>
      </c>
      <c r="M17" s="19" t="s">
        <v>77</v>
      </c>
      <c r="N17" s="20">
        <v>108</v>
      </c>
      <c r="O17" s="19" t="s">
        <v>77</v>
      </c>
      <c r="P17" s="20">
        <v>108</v>
      </c>
      <c r="Q17" s="19" t="s">
        <v>77</v>
      </c>
      <c r="R17" s="20">
        <v>108</v>
      </c>
      <c r="S17" s="19" t="s">
        <v>74</v>
      </c>
      <c r="T17" s="21">
        <f>IF(G17="","",(AE17+AI17))</f>
        <v>201</v>
      </c>
      <c r="U17" s="41">
        <f>IF(ISBLANK(C17)=FALSE,IFERROR(IF(G17=""," ",ROUND(Y17*T17,2)),"")," ")</f>
        <v>300.41000000000003</v>
      </c>
      <c r="V17" s="73"/>
      <c r="W17" s="56">
        <f>U17+V17</f>
        <v>300.41000000000003</v>
      </c>
      <c r="Y17" s="39">
        <f>IF(C17="M",IF(G17&lt;193.609,10^(0.722762521*((LOG10(G17/193.609))^2))),AA17)</f>
        <v>1.4945946598466966</v>
      </c>
      <c r="Z17" s="13">
        <f>IF(G17&lt;193.609,10^(0.722762521*((LOG10(G17/193.609)^2))),1)</f>
        <v>1.4945946598466966</v>
      </c>
      <c r="AA17" s="13">
        <f>IF(G17&lt;153.757,10^(0.787004341*((LOG10(G17/153.757)^2))),1)</f>
        <v>1.3197881486066163</v>
      </c>
      <c r="AB17" s="24">
        <f>IF(I17="z",H17,IF(I17="x",H17*(-1),0))</f>
        <v>93</v>
      </c>
      <c r="AC17" s="24">
        <f>IF(K17="z",J17,IF(K17="x",J17*(-1),0))</f>
        <v>-97</v>
      </c>
      <c r="AD17" s="24">
        <f>IF(M17="z",L17,IF(M17="x",L17*(-1),0))</f>
        <v>-97</v>
      </c>
      <c r="AE17" s="25">
        <f>IF(AND(AB17&lt;0,AC17&lt;0,AD17&lt;0),0,MAX(AB17:AD17))</f>
        <v>93</v>
      </c>
      <c r="AF17" s="24">
        <f>IF(O17="z",N17,IF(O17="x",N17*(-1),0))</f>
        <v>-108</v>
      </c>
      <c r="AG17" s="24">
        <f>IF(Q17="z",P17,IF(Q17="x",P17*(-1),0))</f>
        <v>-108</v>
      </c>
      <c r="AH17" s="24">
        <f>IF(S17="z",R17,IF(S17="x",R17*(-1),0))</f>
        <v>108</v>
      </c>
      <c r="AI17" s="26">
        <f>IF(AND(AF17&lt;0,AG17&lt;0,AH17&lt;0),0,MAX(AF17:AH17))</f>
        <v>108</v>
      </c>
      <c r="AJ17" s="27"/>
    </row>
    <row r="18" spans="1:36" s="28" customFormat="1" ht="13.95" customHeight="1">
      <c r="A18" s="99"/>
      <c r="B18" s="14">
        <v>15</v>
      </c>
      <c r="C18" s="15" t="s">
        <v>16</v>
      </c>
      <c r="D18" s="42" t="s">
        <v>21</v>
      </c>
      <c r="E18" s="45">
        <v>10</v>
      </c>
      <c r="F18" s="16" t="s">
        <v>20</v>
      </c>
      <c r="G18" s="50">
        <v>49.4</v>
      </c>
      <c r="H18" s="17">
        <v>50</v>
      </c>
      <c r="I18" s="18" t="s">
        <v>74</v>
      </c>
      <c r="J18" s="17">
        <v>52</v>
      </c>
      <c r="K18" s="18" t="s">
        <v>77</v>
      </c>
      <c r="L18" s="17">
        <v>52</v>
      </c>
      <c r="M18" s="19" t="s">
        <v>74</v>
      </c>
      <c r="N18" s="20">
        <v>68</v>
      </c>
      <c r="O18" s="19" t="s">
        <v>74</v>
      </c>
      <c r="P18" s="20">
        <v>70</v>
      </c>
      <c r="Q18" s="19" t="s">
        <v>74</v>
      </c>
      <c r="R18" s="20">
        <v>72</v>
      </c>
      <c r="S18" s="19" t="s">
        <v>77</v>
      </c>
      <c r="T18" s="21">
        <f>IF(G18="","",(AE18+AI18))</f>
        <v>122</v>
      </c>
      <c r="U18" s="41">
        <f>(IF(ISBLANK(C18)=FALSE,IFERROR(IF(G18=""," ",ROUND(Y18*T18,2)),"")," "))*1.4</f>
        <v>265.37</v>
      </c>
      <c r="V18" s="73">
        <v>25</v>
      </c>
      <c r="W18" s="56">
        <f>U18+V18</f>
        <v>290.37</v>
      </c>
      <c r="Y18" s="39">
        <f>IF(C18="M",IF(G18&lt;193.609,10^(0.722762521*((LOG10(G18/193.609))^2))),AA18)</f>
        <v>1.5536900814985291</v>
      </c>
      <c r="Z18" s="13">
        <f>IF(G18&lt;193.609,10^(0.722762521*((LOG10(G18/193.609)^2))),1)</f>
        <v>1.7960936579008102</v>
      </c>
      <c r="AA18" s="13">
        <f>IF(G18&lt;153.757,10^(0.787004341*((LOG10(G18/153.757)^2))),1)</f>
        <v>1.5536900814985291</v>
      </c>
      <c r="AB18" s="24">
        <f>IF(I18="z",H18,IF(I18="x",H18*(-1),0))</f>
        <v>50</v>
      </c>
      <c r="AC18" s="24">
        <f>IF(K18="z",J18,IF(K18="x",J18*(-1),0))</f>
        <v>-52</v>
      </c>
      <c r="AD18" s="24">
        <f>IF(M18="z",L18,IF(M18="x",L18*(-1),0))</f>
        <v>52</v>
      </c>
      <c r="AE18" s="25">
        <f>IF(AND(AB18&lt;0,AC18&lt;0,AD18&lt;0),0,MAX(AB18:AD18))</f>
        <v>52</v>
      </c>
      <c r="AF18" s="24">
        <f>IF(O18="z",N18,IF(O18="x",N18*(-1),0))</f>
        <v>68</v>
      </c>
      <c r="AG18" s="24">
        <f>IF(Q18="z",P18,IF(Q18="x",P18*(-1),0))</f>
        <v>70</v>
      </c>
      <c r="AH18" s="24">
        <f>IF(S18="z",R18,IF(S18="x",R18*(-1),0))</f>
        <v>-72</v>
      </c>
      <c r="AI18" s="26">
        <f>IF(AND(AF18&lt;0,AG18&lt;0,AH18&lt;0),0,MAX(AF18:AH18))</f>
        <v>70</v>
      </c>
      <c r="AJ18" s="27"/>
    </row>
    <row r="19" spans="1:36" s="28" customFormat="1" ht="13.95" customHeight="1">
      <c r="A19" s="14"/>
      <c r="B19" s="14"/>
      <c r="C19" s="15"/>
      <c r="D19" s="42"/>
      <c r="E19" s="45"/>
      <c r="F19" s="16"/>
      <c r="G19" s="50"/>
      <c r="H19" s="17"/>
      <c r="I19" s="18"/>
      <c r="J19" s="17"/>
      <c r="K19" s="18"/>
      <c r="L19" s="17"/>
      <c r="M19" s="19"/>
      <c r="N19" s="20"/>
      <c r="O19" s="19"/>
      <c r="P19" s="20"/>
      <c r="Q19" s="19"/>
      <c r="R19" s="20"/>
      <c r="S19" s="19"/>
      <c r="T19" s="21"/>
      <c r="U19" s="41"/>
      <c r="V19" s="73"/>
      <c r="W19" s="74">
        <f>SUM(W15:W18)</f>
        <v>1194.2559999999999</v>
      </c>
      <c r="Y19" s="39"/>
      <c r="Z19" s="13"/>
      <c r="AA19" s="13"/>
      <c r="AB19" s="24"/>
      <c r="AC19" s="24"/>
      <c r="AD19" s="24"/>
      <c r="AE19" s="25"/>
      <c r="AF19" s="24"/>
      <c r="AG19" s="24"/>
      <c r="AH19" s="24"/>
      <c r="AI19" s="26"/>
      <c r="AJ19" s="27"/>
    </row>
    <row r="20" spans="1:36" s="28" customFormat="1" ht="13.95" customHeight="1">
      <c r="A20" s="14"/>
      <c r="B20" s="14"/>
      <c r="C20" s="15"/>
      <c r="D20" s="42"/>
      <c r="E20" s="45"/>
      <c r="F20" s="16"/>
      <c r="G20" s="49"/>
      <c r="H20" s="17"/>
      <c r="I20" s="18"/>
      <c r="J20" s="17"/>
      <c r="K20" s="18"/>
      <c r="L20" s="17"/>
      <c r="M20" s="19"/>
      <c r="N20" s="20"/>
      <c r="O20" s="19"/>
      <c r="P20" s="20"/>
      <c r="Q20" s="19"/>
      <c r="R20" s="20"/>
      <c r="S20" s="19"/>
      <c r="T20" s="21"/>
      <c r="U20" s="41"/>
      <c r="V20" s="73"/>
      <c r="W20" s="56"/>
      <c r="Y20" s="39"/>
      <c r="Z20" s="13"/>
      <c r="AA20" s="13"/>
      <c r="AB20" s="24"/>
      <c r="AC20" s="24"/>
      <c r="AD20" s="24"/>
      <c r="AE20" s="25"/>
      <c r="AF20" s="24"/>
      <c r="AG20" s="24"/>
      <c r="AH20" s="24"/>
      <c r="AI20" s="26"/>
      <c r="AJ20" s="27"/>
    </row>
    <row r="21" spans="1:36" s="28" customFormat="1" ht="13.95" customHeight="1">
      <c r="A21" s="94">
        <v>6</v>
      </c>
      <c r="B21" s="14">
        <v>17</v>
      </c>
      <c r="C21" s="15" t="s">
        <v>18</v>
      </c>
      <c r="D21" s="42" t="s">
        <v>28</v>
      </c>
      <c r="E21" s="45">
        <v>8</v>
      </c>
      <c r="F21" s="16" t="s">
        <v>27</v>
      </c>
      <c r="G21" s="49">
        <v>82.1</v>
      </c>
      <c r="H21" s="17">
        <v>90</v>
      </c>
      <c r="I21" s="18" t="s">
        <v>74</v>
      </c>
      <c r="J21" s="17">
        <v>96</v>
      </c>
      <c r="K21" s="18" t="s">
        <v>77</v>
      </c>
      <c r="L21" s="17">
        <v>98</v>
      </c>
      <c r="M21" s="19" t="s">
        <v>74</v>
      </c>
      <c r="N21" s="20">
        <v>110</v>
      </c>
      <c r="O21" s="19" t="s">
        <v>74</v>
      </c>
      <c r="P21" s="20">
        <v>120</v>
      </c>
      <c r="Q21" s="19" t="s">
        <v>77</v>
      </c>
      <c r="R21" s="20">
        <v>120</v>
      </c>
      <c r="S21" s="19" t="s">
        <v>77</v>
      </c>
      <c r="T21" s="21">
        <f>IF(G21="","",(AE21+AI21))</f>
        <v>208</v>
      </c>
      <c r="U21" s="41">
        <f>IF(ISBLANK(C21)=FALSE,IFERROR(IF(G21=""," ",ROUND(Y21*T21,2)),"")," ")</f>
        <v>262.06</v>
      </c>
      <c r="V21" s="73">
        <v>15</v>
      </c>
      <c r="W21" s="56">
        <f>U21+V21</f>
        <v>277.06</v>
      </c>
      <c r="Y21" s="39">
        <f>IF(C21="M",IF(G21&lt;193.609,10^(0.722762521*((LOG10(G21/193.609))^2))),AA21)</f>
        <v>1.259888705569326</v>
      </c>
      <c r="Z21" s="13">
        <f>IF(G21&lt;193.609,10^(0.722762521*((LOG10(G21/193.609)^2))),1)</f>
        <v>1.259888705569326</v>
      </c>
      <c r="AA21" s="13">
        <f>IF(G21&lt;153.757,10^(0.787004341*((LOG10(G21/153.757)^2))),1)</f>
        <v>1.1440274579401279</v>
      </c>
      <c r="AB21" s="24">
        <f>IF(I21="z",H21,IF(I21="x",H21*(-1),0))</f>
        <v>90</v>
      </c>
      <c r="AC21" s="24">
        <f>IF(K21="z",J21,IF(K21="x",J21*(-1),0))</f>
        <v>-96</v>
      </c>
      <c r="AD21" s="24">
        <f>IF(M21="z",L21,IF(M21="x",L21*(-1),0))</f>
        <v>98</v>
      </c>
      <c r="AE21" s="25">
        <f>IF(AND(AB21&lt;0,AC21&lt;0,AD21&lt;0),0,MAX(AB21:AD21))</f>
        <v>98</v>
      </c>
      <c r="AF21" s="24">
        <f>IF(O21="z",N21,IF(O21="x",N21*(-1),0))</f>
        <v>110</v>
      </c>
      <c r="AG21" s="24">
        <f>IF(Q21="z",P21,IF(Q21="x",P21*(-1),0))</f>
        <v>-120</v>
      </c>
      <c r="AH21" s="24">
        <f>IF(S21="z",R21,IF(S21="x",R21*(-1),0))</f>
        <v>-120</v>
      </c>
      <c r="AI21" s="26">
        <f>IF(AND(AF21&lt;0,AG21&lt;0,AH21&lt;0),0,MAX(AF21:AH21))</f>
        <v>110</v>
      </c>
      <c r="AJ21" s="27"/>
    </row>
    <row r="22" spans="1:36" s="28" customFormat="1" ht="13.95" customHeight="1">
      <c r="A22" s="95"/>
      <c r="B22" s="14">
        <v>17</v>
      </c>
      <c r="C22" s="15" t="s">
        <v>18</v>
      </c>
      <c r="D22" s="42" t="s">
        <v>30</v>
      </c>
      <c r="E22" s="45">
        <v>9</v>
      </c>
      <c r="F22" s="16" t="s">
        <v>27</v>
      </c>
      <c r="G22" s="49">
        <v>111.7</v>
      </c>
      <c r="H22" s="17">
        <v>85</v>
      </c>
      <c r="I22" s="18" t="s">
        <v>74</v>
      </c>
      <c r="J22" s="17">
        <v>90</v>
      </c>
      <c r="K22" s="18" t="s">
        <v>77</v>
      </c>
      <c r="L22" s="17">
        <v>90</v>
      </c>
      <c r="M22" s="19" t="s">
        <v>77</v>
      </c>
      <c r="N22" s="20">
        <v>105</v>
      </c>
      <c r="O22" s="19" t="s">
        <v>74</v>
      </c>
      <c r="P22" s="20">
        <v>110</v>
      </c>
      <c r="Q22" s="19" t="s">
        <v>74</v>
      </c>
      <c r="R22" s="20">
        <v>115</v>
      </c>
      <c r="S22" s="19" t="s">
        <v>77</v>
      </c>
      <c r="T22" s="21">
        <f>IF(G22="","",(AE22+AI22))</f>
        <v>195</v>
      </c>
      <c r="U22" s="41">
        <f>IF(ISBLANK(C22)=FALSE,IFERROR(IF(G22=""," ",ROUND(Y22*T22,2)),"")," ")</f>
        <v>214.43</v>
      </c>
      <c r="V22" s="73">
        <v>15</v>
      </c>
      <c r="W22" s="56">
        <f>U22+V22</f>
        <v>229.43</v>
      </c>
      <c r="Y22" s="39">
        <f>IF(C22="M",IF(G22&lt;193.609,10^(0.722762521*((LOG10(G22/193.609))^2))),AA22)</f>
        <v>1.0996154560775149</v>
      </c>
      <c r="Z22" s="13">
        <f>IF(G22&lt;193.609,10^(0.722762521*((LOG10(G22/193.609)^2))),1)</f>
        <v>1.0996154560775149</v>
      </c>
      <c r="AA22" s="13">
        <f>IF(G22&lt;153.757,10^(0.787004341*((LOG10(G22/153.757)^2))),1)</f>
        <v>1.0355188102782207</v>
      </c>
      <c r="AB22" s="24">
        <f>IF(I22="z",H22,IF(I22="x",H22*(-1),0))</f>
        <v>85</v>
      </c>
      <c r="AC22" s="24">
        <f>IF(K22="z",J22,IF(K22="x",J22*(-1),0))</f>
        <v>-90</v>
      </c>
      <c r="AD22" s="24">
        <f>IF(M22="z",L22,IF(M22="x",L22*(-1),0))</f>
        <v>-90</v>
      </c>
      <c r="AE22" s="25">
        <f>IF(AND(AB22&lt;0,AC22&lt;0,AD22&lt;0),0,MAX(AB22:AD22))</f>
        <v>85</v>
      </c>
      <c r="AF22" s="24">
        <f>IF(O22="z",N22,IF(O22="x",N22*(-1),0))</f>
        <v>105</v>
      </c>
      <c r="AG22" s="24">
        <f>IF(Q22="z",P22,IF(Q22="x",P22*(-1),0))</f>
        <v>110</v>
      </c>
      <c r="AH22" s="24">
        <f>IF(S22="z",R22,IF(S22="x",R22*(-1),0))</f>
        <v>-115</v>
      </c>
      <c r="AI22" s="26">
        <f>IF(AND(AF22&lt;0,AG22&lt;0,AH22&lt;0),0,MAX(AF22:AH22))</f>
        <v>110</v>
      </c>
      <c r="AJ22" s="27"/>
    </row>
    <row r="23" spans="1:36" s="28" customFormat="1" ht="13.95" customHeight="1">
      <c r="A23" s="95"/>
      <c r="B23" s="14">
        <v>15</v>
      </c>
      <c r="C23" s="15" t="s">
        <v>18</v>
      </c>
      <c r="D23" s="42" t="s">
        <v>26</v>
      </c>
      <c r="E23" s="45">
        <v>12</v>
      </c>
      <c r="F23" s="16" t="s">
        <v>27</v>
      </c>
      <c r="G23" s="49">
        <v>42.55</v>
      </c>
      <c r="H23" s="17">
        <v>35</v>
      </c>
      <c r="I23" s="18" t="s">
        <v>74</v>
      </c>
      <c r="J23" s="17">
        <v>37</v>
      </c>
      <c r="K23" s="18" t="s">
        <v>74</v>
      </c>
      <c r="L23" s="20">
        <v>39</v>
      </c>
      <c r="M23" s="19" t="s">
        <v>77</v>
      </c>
      <c r="N23" s="20">
        <v>42</v>
      </c>
      <c r="O23" s="19" t="s">
        <v>74</v>
      </c>
      <c r="P23" s="20">
        <v>45</v>
      </c>
      <c r="Q23" s="19" t="s">
        <v>77</v>
      </c>
      <c r="R23" s="20">
        <v>45</v>
      </c>
      <c r="S23" s="19" t="s">
        <v>74</v>
      </c>
      <c r="T23" s="21">
        <f>IF(G23="","",(AE23+AI23))</f>
        <v>82</v>
      </c>
      <c r="U23" s="41">
        <f>IF(ISBLANK(C23)=FALSE,IFERROR(IF(G23=""," ",ROUND(Y23*T23,2)),"")," ")</f>
        <v>168.57</v>
      </c>
      <c r="V23" s="73">
        <v>25</v>
      </c>
      <c r="W23" s="56">
        <f>U23+V23</f>
        <v>193.57</v>
      </c>
      <c r="Y23" s="39">
        <f>IF(C23="M",IF(G23&lt;193.609,10^(0.722762521*((LOG10(G23/193.609))^2))),AA23)</f>
        <v>2.0556769260435526</v>
      </c>
      <c r="Z23" s="13">
        <f>IF(G23&lt;193.609,10^(0.722762521*((LOG10(G23/193.609)^2))),1)</f>
        <v>2.0556769260435526</v>
      </c>
      <c r="AA23" s="13">
        <f>IF(G23&lt;153.757,10^(0.787004341*((LOG10(G23/153.757)^2))),1)</f>
        <v>1.7578751446812311</v>
      </c>
      <c r="AB23" s="24">
        <f>IF(I23="z",H23,IF(I23="x",H23*(-1),0))</f>
        <v>35</v>
      </c>
      <c r="AC23" s="24">
        <f>IF(K23="z",J23,IF(K23="x",J23*(-1),0))</f>
        <v>37</v>
      </c>
      <c r="AD23" s="24">
        <f>IF(M23="z",L23,IF(M23="x",L23*(-1),0))</f>
        <v>-39</v>
      </c>
      <c r="AE23" s="25">
        <f>IF(AND(AB23&lt;0,AC23&lt;0,AD23&lt;0),0,MAX(AB23:AD23))</f>
        <v>37</v>
      </c>
      <c r="AF23" s="24">
        <f>IF(O23="z",N23,IF(O23="x",N23*(-1),0))</f>
        <v>42</v>
      </c>
      <c r="AG23" s="24">
        <f>IF(Q23="z",P23,IF(Q23="x",P23*(-1),0))</f>
        <v>-45</v>
      </c>
      <c r="AH23" s="24">
        <f>IF(S23="z",R23,IF(S23="x",R23*(-1),0))</f>
        <v>45</v>
      </c>
      <c r="AI23" s="26">
        <f>IF(AND(AF23&lt;0,AG23&lt;0,AH23&lt;0),0,MAX(AF23:AH23))</f>
        <v>45</v>
      </c>
      <c r="AJ23" s="27"/>
    </row>
    <row r="24" spans="1:36" s="28" customFormat="1" ht="13.95" customHeight="1">
      <c r="A24" s="96"/>
      <c r="B24" s="14">
        <v>15</v>
      </c>
      <c r="C24" s="15" t="s">
        <v>18</v>
      </c>
      <c r="D24" s="42" t="s">
        <v>32</v>
      </c>
      <c r="E24" s="45">
        <v>13</v>
      </c>
      <c r="F24" s="16" t="s">
        <v>27</v>
      </c>
      <c r="G24" s="49">
        <v>51.05</v>
      </c>
      <c r="H24" s="17">
        <v>39</v>
      </c>
      <c r="I24" s="18" t="s">
        <v>77</v>
      </c>
      <c r="J24" s="17">
        <v>39</v>
      </c>
      <c r="K24" s="18" t="s">
        <v>74</v>
      </c>
      <c r="L24" s="17">
        <v>41</v>
      </c>
      <c r="M24" s="19" t="s">
        <v>74</v>
      </c>
      <c r="N24" s="20">
        <v>50</v>
      </c>
      <c r="O24" s="19" t="s">
        <v>74</v>
      </c>
      <c r="P24" s="20">
        <v>53</v>
      </c>
      <c r="Q24" s="19" t="s">
        <v>77</v>
      </c>
      <c r="R24" s="20">
        <v>54</v>
      </c>
      <c r="S24" s="19" t="s">
        <v>74</v>
      </c>
      <c r="T24" s="21">
        <f>IF(G24="","",(AE24+AI24))</f>
        <v>95</v>
      </c>
      <c r="U24" s="41">
        <f>IF(ISBLANK(C24)=FALSE,IFERROR(IF(G24=""," ",ROUND(Y24*T24,2)),"")," ")</f>
        <v>165.95</v>
      </c>
      <c r="V24" s="73">
        <v>25</v>
      </c>
      <c r="W24" s="56">
        <f>U24+V24</f>
        <v>190.95</v>
      </c>
      <c r="Y24" s="39">
        <f>IF(C24="M",IF(G24&lt;193.609,10^(0.722762521*((LOG10(G24/193.609))^2))),AA24)</f>
        <v>1.7467907178354911</v>
      </c>
      <c r="Z24" s="13">
        <f>IF(G24&lt;193.609,10^(0.722762521*((LOG10(G24/193.609)^2))),1)</f>
        <v>1.7467907178354911</v>
      </c>
      <c r="AA24" s="13">
        <f>IF(G24&lt;153.757,10^(0.787004341*((LOG10(G24/153.757)^2))),1)</f>
        <v>1.515129697526004</v>
      </c>
      <c r="AB24" s="24">
        <f>IF(I24="z",H24,IF(I24="x",H24*(-1),0))</f>
        <v>-39</v>
      </c>
      <c r="AC24" s="24">
        <f>IF(K24="z",J24,IF(K24="x",J24*(-1),0))</f>
        <v>39</v>
      </c>
      <c r="AD24" s="24">
        <f>IF(M24="z",L24,IF(M24="x",L24*(-1),0))</f>
        <v>41</v>
      </c>
      <c r="AE24" s="25">
        <f>IF(AND(AB24&lt;0,AC24&lt;0,AD24&lt;0),0,MAX(AB24:AD24))</f>
        <v>41</v>
      </c>
      <c r="AF24" s="24">
        <f>IF(O24="z",N24,IF(O24="x",N24*(-1),0))</f>
        <v>50</v>
      </c>
      <c r="AG24" s="24">
        <f>IF(Q24="z",P24,IF(Q24="x",P24*(-1),0))</f>
        <v>-53</v>
      </c>
      <c r="AH24" s="24">
        <f>IF(S24="z",R24,IF(S24="x",R24*(-1),0))</f>
        <v>54</v>
      </c>
      <c r="AI24" s="26">
        <f>IF(AND(AF24&lt;0,AG24&lt;0,AH24&lt;0),0,MAX(AF24:AH24))</f>
        <v>54</v>
      </c>
      <c r="AJ24" s="27"/>
    </row>
    <row r="25" spans="1:36" s="28" customFormat="1" ht="13.95" customHeight="1">
      <c r="A25" s="14"/>
      <c r="B25" s="14"/>
      <c r="C25" s="15"/>
      <c r="D25" s="42"/>
      <c r="E25" s="45"/>
      <c r="F25" s="16"/>
      <c r="G25" s="49"/>
      <c r="H25" s="17"/>
      <c r="I25" s="18"/>
      <c r="J25" s="17"/>
      <c r="K25" s="18"/>
      <c r="L25" s="17"/>
      <c r="M25" s="19"/>
      <c r="N25" s="20"/>
      <c r="O25" s="19"/>
      <c r="P25" s="20"/>
      <c r="Q25" s="19"/>
      <c r="R25" s="20"/>
      <c r="S25" s="19"/>
      <c r="T25" s="21"/>
      <c r="U25" s="41"/>
      <c r="V25" s="73"/>
      <c r="W25" s="74">
        <f>SUM(W21:W24)</f>
        <v>891.01</v>
      </c>
      <c r="Y25" s="39" t="e">
        <f>IF(C25="M",IF(G25&lt;193.609,10^(0.722762521*((LOG10(G25/193.609))^2))),AA25)</f>
        <v>#NUM!</v>
      </c>
      <c r="Z25" s="13" t="e">
        <f>IF(G25&lt;193.609,10^(0.722762521*((LOG10(G25/193.609)^2))),1)</f>
        <v>#NUM!</v>
      </c>
      <c r="AA25" s="13" t="e">
        <f>IF(G25&lt;153.757,10^(0.787004341*((LOG10(G25/153.757)^2))),1)</f>
        <v>#NUM!</v>
      </c>
      <c r="AB25" s="24">
        <f>IF(I25="z",H25,IF(I25="x",H25*(-1),0))</f>
        <v>0</v>
      </c>
      <c r="AC25" s="24">
        <f>IF(K25="z",J25,IF(K25="x",J25*(-1),0))</f>
        <v>0</v>
      </c>
      <c r="AD25" s="24">
        <f>IF(M25="z",L25,IF(M25="x",L25*(-1),0))</f>
        <v>0</v>
      </c>
      <c r="AE25" s="25">
        <f>IF(AND(AB25&lt;0,AC25&lt;0,AD25&lt;0),0,MAX(AB25:AD25))</f>
        <v>0</v>
      </c>
      <c r="AF25" s="24">
        <f>IF(O25="z",N25,IF(O25="x",N25*(-1),0))</f>
        <v>0</v>
      </c>
      <c r="AG25" s="24">
        <f>IF(Q25="z",P25,IF(Q25="x",P25*(-1),0))</f>
        <v>0</v>
      </c>
      <c r="AH25" s="24">
        <f>IF(S25="z",R25,IF(S25="x",R25*(-1),0))</f>
        <v>0</v>
      </c>
      <c r="AI25" s="26">
        <f>IF(AND(AF25&lt;0,AG25&lt;0,AH25&lt;0),0,MAX(AF25:AH25))</f>
        <v>0</v>
      </c>
      <c r="AJ25" s="27"/>
    </row>
    <row r="26" spans="1:36" s="28" customFormat="1" ht="13.95" customHeight="1">
      <c r="A26" s="32"/>
      <c r="B26" s="14"/>
      <c r="C26" s="15"/>
      <c r="D26" s="42"/>
      <c r="E26" s="45"/>
      <c r="F26" s="16"/>
      <c r="G26" s="49"/>
      <c r="H26" s="17"/>
      <c r="I26" s="18"/>
      <c r="J26" s="17"/>
      <c r="K26" s="18"/>
      <c r="L26" s="17"/>
      <c r="M26" s="19"/>
      <c r="N26" s="69"/>
      <c r="O26" s="71"/>
      <c r="P26" s="69"/>
      <c r="Q26" s="71"/>
      <c r="R26" s="69"/>
      <c r="S26" s="19"/>
      <c r="T26" s="21"/>
      <c r="U26" s="41"/>
      <c r="V26" s="73"/>
      <c r="W26" s="56"/>
      <c r="Y26" s="39"/>
      <c r="Z26" s="13"/>
      <c r="AA26" s="13"/>
      <c r="AB26" s="24"/>
      <c r="AC26" s="24"/>
      <c r="AD26" s="24"/>
      <c r="AE26" s="25"/>
      <c r="AF26" s="24"/>
      <c r="AG26" s="24"/>
      <c r="AH26" s="24"/>
      <c r="AI26" s="26"/>
      <c r="AJ26" s="27"/>
    </row>
    <row r="27" spans="1:36" s="28" customFormat="1" ht="13.95" customHeight="1">
      <c r="A27" s="97">
        <v>4</v>
      </c>
      <c r="B27" s="14">
        <v>20</v>
      </c>
      <c r="C27" s="15" t="s">
        <v>18</v>
      </c>
      <c r="D27" s="42" t="s">
        <v>35</v>
      </c>
      <c r="E27" s="45">
        <v>7</v>
      </c>
      <c r="F27" s="16" t="s">
        <v>33</v>
      </c>
      <c r="G27" s="49">
        <v>84.8</v>
      </c>
      <c r="H27" s="17">
        <v>116</v>
      </c>
      <c r="I27" s="18" t="s">
        <v>74</v>
      </c>
      <c r="J27" s="17">
        <v>120</v>
      </c>
      <c r="K27" s="18" t="s">
        <v>74</v>
      </c>
      <c r="L27" s="17">
        <v>124</v>
      </c>
      <c r="M27" s="19" t="s">
        <v>77</v>
      </c>
      <c r="N27" s="20">
        <v>145</v>
      </c>
      <c r="O27" s="19" t="s">
        <v>77</v>
      </c>
      <c r="P27" s="20">
        <v>145</v>
      </c>
      <c r="Q27" s="19" t="s">
        <v>74</v>
      </c>
      <c r="R27" s="20">
        <v>150</v>
      </c>
      <c r="S27" s="19" t="s">
        <v>74</v>
      </c>
      <c r="T27" s="21">
        <f>IF(G27="","",(AE27+AI27))</f>
        <v>270</v>
      </c>
      <c r="U27" s="41">
        <f>IF(ISBLANK(C27)=FALSE,IFERROR(IF(G27=""," ",ROUND(Y27*T27,2)),"")," ")</f>
        <v>334.4</v>
      </c>
      <c r="V27" s="73"/>
      <c r="W27" s="56">
        <f>U27+V27</f>
        <v>334.4</v>
      </c>
      <c r="Y27" s="39">
        <f>IF(C27="M",IF(G27&lt;193.609,10^(0.722762521*((LOG10(G27/193.609))^2))),AA27)</f>
        <v>1.2385297751349771</v>
      </c>
      <c r="Z27" s="13">
        <f>IF(G27&lt;193.609,10^(0.722762521*((LOG10(G27/193.609)^2))),1)</f>
        <v>1.2385297751349771</v>
      </c>
      <c r="AA27" s="13">
        <f>IF(G27&lt;153.757,10^(0.787004341*((LOG10(G27/153.757)^2))),1)</f>
        <v>1.1286638158492308</v>
      </c>
      <c r="AB27" s="24">
        <f>IF(I27="z",H27,IF(I27="x",H27*(-1),0))</f>
        <v>116</v>
      </c>
      <c r="AC27" s="24">
        <f>IF(K27="z",J27,IF(K27="x",J27*(-1),0))</f>
        <v>120</v>
      </c>
      <c r="AD27" s="24">
        <f>IF(M27="z",L27,IF(M27="x",L27*(-1),0))</f>
        <v>-124</v>
      </c>
      <c r="AE27" s="25">
        <f>IF(AND(AB27&lt;0,AC27&lt;0,AD27&lt;0),0,MAX(AB27:AD27))</f>
        <v>120</v>
      </c>
      <c r="AF27" s="24">
        <f>IF(O27="z",N27,IF(O27="x",N27*(-1),0))</f>
        <v>-145</v>
      </c>
      <c r="AG27" s="24">
        <f>IF(Q27="z",P27,IF(Q27="x",P27*(-1),0))</f>
        <v>145</v>
      </c>
      <c r="AH27" s="24">
        <f>IF(S27="z",R27,IF(S27="x",R27*(-1),0))</f>
        <v>150</v>
      </c>
      <c r="AI27" s="26">
        <f>IF(AND(AF27&lt;0,AG27&lt;0,AH27&lt;0),0,MAX(AF27:AH27))</f>
        <v>150</v>
      </c>
      <c r="AJ27" s="27"/>
    </row>
    <row r="28" spans="1:36" s="28" customFormat="1" ht="13.95" customHeight="1">
      <c r="A28" s="98"/>
      <c r="B28" s="14">
        <v>17</v>
      </c>
      <c r="C28" s="15" t="s">
        <v>18</v>
      </c>
      <c r="D28" s="42" t="s">
        <v>34</v>
      </c>
      <c r="E28" s="45">
        <v>9</v>
      </c>
      <c r="F28" s="16" t="s">
        <v>33</v>
      </c>
      <c r="G28" s="49">
        <v>76.900000000000006</v>
      </c>
      <c r="H28" s="17">
        <v>96</v>
      </c>
      <c r="I28" s="18" t="s">
        <v>74</v>
      </c>
      <c r="J28" s="17">
        <v>100</v>
      </c>
      <c r="K28" s="18" t="s">
        <v>77</v>
      </c>
      <c r="L28" s="17">
        <v>100</v>
      </c>
      <c r="M28" s="19" t="s">
        <v>74</v>
      </c>
      <c r="N28" s="20">
        <v>117</v>
      </c>
      <c r="O28" s="19" t="s">
        <v>74</v>
      </c>
      <c r="P28" s="20">
        <v>121</v>
      </c>
      <c r="Q28" s="19" t="s">
        <v>74</v>
      </c>
      <c r="R28" s="20">
        <v>125</v>
      </c>
      <c r="S28" s="19" t="s">
        <v>74</v>
      </c>
      <c r="T28" s="21">
        <f>IF(G28="","",(AE28+AI28))</f>
        <v>225</v>
      </c>
      <c r="U28" s="41">
        <f>IF(ISBLANK(C28)=FALSE,IFERROR(IF(G28=""," ",ROUND(Y28*T28,2)),"")," ")</f>
        <v>294.04000000000002</v>
      </c>
      <c r="V28" s="73">
        <v>15</v>
      </c>
      <c r="W28" s="56">
        <f>U28+V28</f>
        <v>309.04000000000002</v>
      </c>
      <c r="Y28" s="39">
        <f>IF(C28="M",IF(G28&lt;193.609,10^(0.722762521*((LOG10(G28/193.609))^2))),AA28)</f>
        <v>1.3068341461160116</v>
      </c>
      <c r="Z28" s="13">
        <f>IF(G28&lt;193.609,10^(0.722762521*((LOG10(G28/193.609)^2))),1)</f>
        <v>1.3068341461160116</v>
      </c>
      <c r="AA28" s="13">
        <f>IF(G28&lt;153.757,10^(0.787004341*((LOG10(G28/153.757)^2))),1)</f>
        <v>1.1783113562144667</v>
      </c>
      <c r="AB28" s="24">
        <f>IF(I28="z",H28,IF(I28="x",H28*(-1),0))</f>
        <v>96</v>
      </c>
      <c r="AC28" s="24">
        <f>IF(K28="z",J28,IF(K28="x",J28*(-1),0))</f>
        <v>-100</v>
      </c>
      <c r="AD28" s="24">
        <f>IF(M28="z",L28,IF(M28="x",L28*(-1),0))</f>
        <v>100</v>
      </c>
      <c r="AE28" s="25">
        <f>IF(AND(AB28&lt;0,AC28&lt;0,AD28&lt;0),0,MAX(AB28:AD28))</f>
        <v>100</v>
      </c>
      <c r="AF28" s="24">
        <f>IF(O28="z",N28,IF(O28="x",N28*(-1),0))</f>
        <v>117</v>
      </c>
      <c r="AG28" s="24">
        <f>IF(Q28="z",P28,IF(Q28="x",P28*(-1),0))</f>
        <v>121</v>
      </c>
      <c r="AH28" s="24">
        <f>IF(S28="z",R28,IF(S28="x",R28*(-1),0))</f>
        <v>125</v>
      </c>
      <c r="AI28" s="26">
        <f>IF(AND(AF28&lt;0,AG28&lt;0,AH28&lt;0),0,MAX(AF28:AH28))</f>
        <v>125</v>
      </c>
      <c r="AJ28" s="27"/>
    </row>
    <row r="29" spans="1:36" s="28" customFormat="1" ht="13.95" customHeight="1">
      <c r="A29" s="98"/>
      <c r="B29" s="14">
        <v>15</v>
      </c>
      <c r="C29" s="15" t="s">
        <v>16</v>
      </c>
      <c r="D29" s="52" t="s">
        <v>36</v>
      </c>
      <c r="E29" s="45">
        <v>12</v>
      </c>
      <c r="F29" s="16" t="s">
        <v>33</v>
      </c>
      <c r="G29" s="49">
        <v>69.150000000000006</v>
      </c>
      <c r="H29" s="17">
        <v>47</v>
      </c>
      <c r="I29" s="18" t="s">
        <v>74</v>
      </c>
      <c r="J29" s="17">
        <v>50</v>
      </c>
      <c r="K29" s="18" t="s">
        <v>74</v>
      </c>
      <c r="L29" s="17">
        <v>53</v>
      </c>
      <c r="M29" s="19" t="s">
        <v>77</v>
      </c>
      <c r="N29" s="20">
        <v>67</v>
      </c>
      <c r="O29" s="19" t="s">
        <v>74</v>
      </c>
      <c r="P29" s="20">
        <v>69</v>
      </c>
      <c r="Q29" s="19" t="s">
        <v>77</v>
      </c>
      <c r="R29" s="20">
        <v>69</v>
      </c>
      <c r="S29" s="19" t="s">
        <v>74</v>
      </c>
      <c r="T29" s="21">
        <f>IF(G29="","",(AE29+AI29))</f>
        <v>119</v>
      </c>
      <c r="U29" s="41">
        <f>(IF(ISBLANK(C29)=FALSE,IFERROR(IF(G29=""," ",ROUND(Y29*T29,2)),"")," "))*1.4</f>
        <v>207.22800000000001</v>
      </c>
      <c r="V29" s="73">
        <v>25</v>
      </c>
      <c r="W29" s="56">
        <f>U29+V29</f>
        <v>232.22800000000001</v>
      </c>
      <c r="Y29" s="39">
        <f>IF(C29="M",IF(G29&lt;193.609,10^(0.722762521*((LOG10(G29/193.609))^2))),AA29)</f>
        <v>1.2439007674983438</v>
      </c>
      <c r="Z29" s="13">
        <f>IF(G29&lt;193.609,10^(0.722762521*((LOG10(G29/193.609)^2))),1)</f>
        <v>1.3947637073676726</v>
      </c>
      <c r="AA29" s="13">
        <f>IF(G29&lt;153.757,10^(0.787004341*((LOG10(G29/153.757)^2))),1)</f>
        <v>1.2439007674983438</v>
      </c>
      <c r="AB29" s="24">
        <f>IF(I29="z",H29,IF(I29="x",H29*(-1),0))</f>
        <v>47</v>
      </c>
      <c r="AC29" s="24">
        <f>IF(K29="z",J29,IF(K29="x",J29*(-1),0))</f>
        <v>50</v>
      </c>
      <c r="AD29" s="24">
        <f>IF(M29="z",L29,IF(M29="x",L29*(-1),0))</f>
        <v>-53</v>
      </c>
      <c r="AE29" s="25">
        <f>IF(AND(AB29&lt;0,AC29&lt;0,AD29&lt;0),0,MAX(AB29:AD29))</f>
        <v>50</v>
      </c>
      <c r="AF29" s="24">
        <f>IF(O29="z",N29,IF(O29="x",N29*(-1),0))</f>
        <v>67</v>
      </c>
      <c r="AG29" s="24">
        <f>IF(Q29="z",P29,IF(Q29="x",P29*(-1),0))</f>
        <v>-69</v>
      </c>
      <c r="AH29" s="24">
        <f>IF(S29="z",R29,IF(S29="x",R29*(-1),0))</f>
        <v>69</v>
      </c>
      <c r="AI29" s="26">
        <f>IF(AND(AF29&lt;0,AG29&lt;0,AH29&lt;0),0,MAX(AF29:AH29))</f>
        <v>69</v>
      </c>
      <c r="AJ29" s="27"/>
    </row>
    <row r="30" spans="1:36" s="28" customFormat="1" ht="13.95" customHeight="1">
      <c r="A30" s="99"/>
      <c r="B30" s="14">
        <v>15</v>
      </c>
      <c r="C30" s="15" t="s">
        <v>16</v>
      </c>
      <c r="D30" s="42" t="s">
        <v>37</v>
      </c>
      <c r="E30" s="45">
        <v>13</v>
      </c>
      <c r="F30" s="16" t="s">
        <v>33</v>
      </c>
      <c r="G30" s="49">
        <v>39.1</v>
      </c>
      <c r="H30" s="17">
        <v>28</v>
      </c>
      <c r="I30" s="18" t="s">
        <v>74</v>
      </c>
      <c r="J30" s="17">
        <v>30</v>
      </c>
      <c r="K30" s="18" t="s">
        <v>74</v>
      </c>
      <c r="L30" s="17">
        <v>32</v>
      </c>
      <c r="M30" s="19" t="s">
        <v>74</v>
      </c>
      <c r="N30" s="20">
        <v>37</v>
      </c>
      <c r="O30" s="19" t="s">
        <v>74</v>
      </c>
      <c r="P30" s="20">
        <v>40</v>
      </c>
      <c r="Q30" s="19" t="s">
        <v>74</v>
      </c>
      <c r="R30" s="20">
        <v>42</v>
      </c>
      <c r="S30" s="19" t="s">
        <v>74</v>
      </c>
      <c r="T30" s="21">
        <f>IF(G30="","",(AE30+AI30))</f>
        <v>74</v>
      </c>
      <c r="U30" s="41">
        <f>(IF(ISBLANK(C30)=FALSE,IFERROR(IF(G30=""," ",ROUND(Y30*T30,2)),"")," "))*1.4</f>
        <v>196.62999999999997</v>
      </c>
      <c r="V30" s="73">
        <v>25</v>
      </c>
      <c r="W30" s="56">
        <f>U30+V30</f>
        <v>221.62999999999997</v>
      </c>
      <c r="Y30" s="39">
        <f>IF(C30="M",IF(G30&lt;193.609,10^(0.722762521*((LOG10(G30/193.609))^2))),AA30)</f>
        <v>1.8980128102627445</v>
      </c>
      <c r="Z30" s="13">
        <f>IF(G30&lt;193.609,10^(0.722762521*((LOG10(G30/193.609)^2))),1)</f>
        <v>2.232852480253162</v>
      </c>
      <c r="AA30" s="13">
        <f>IF(G30&lt;153.757,10^(0.787004341*((LOG10(G30/153.757)^2))),1)</f>
        <v>1.8980128102627445</v>
      </c>
      <c r="AB30" s="24">
        <f>IF(I30="z",H30,IF(I30="x",H30*(-1),0))</f>
        <v>28</v>
      </c>
      <c r="AC30" s="24">
        <f>IF(K30="z",J30,IF(K30="x",J30*(-1),0))</f>
        <v>30</v>
      </c>
      <c r="AD30" s="24">
        <f>IF(M30="z",L30,IF(M30="x",L30*(-1),0))</f>
        <v>32</v>
      </c>
      <c r="AE30" s="25">
        <f>IF(AND(AB30&lt;0,AC30&lt;0,AD30&lt;0),0,MAX(AB30:AD30))</f>
        <v>32</v>
      </c>
      <c r="AF30" s="24">
        <f>IF(O30="z",N30,IF(O30="x",N30*(-1),0))</f>
        <v>37</v>
      </c>
      <c r="AG30" s="24">
        <f>IF(Q30="z",P30,IF(Q30="x",P30*(-1),0))</f>
        <v>40</v>
      </c>
      <c r="AH30" s="24">
        <f>IF(S30="z",R30,IF(S30="x",R30*(-1),0))</f>
        <v>42</v>
      </c>
      <c r="AI30" s="26">
        <f>IF(AND(AF30&lt;0,AG30&lt;0,AH30&lt;0),0,MAX(AF30:AH30))</f>
        <v>42</v>
      </c>
      <c r="AJ30" s="27"/>
    </row>
    <row r="31" spans="1:36" s="28" customFormat="1" ht="13.95" customHeight="1">
      <c r="A31" s="32"/>
      <c r="B31" s="14"/>
      <c r="C31" s="15"/>
      <c r="D31" s="42"/>
      <c r="E31" s="45"/>
      <c r="F31" s="16"/>
      <c r="G31" s="49"/>
      <c r="H31" s="17"/>
      <c r="I31" s="18"/>
      <c r="J31" s="17"/>
      <c r="K31" s="18"/>
      <c r="L31" s="17"/>
      <c r="M31" s="19"/>
      <c r="N31" s="20"/>
      <c r="O31" s="19"/>
      <c r="P31" s="20"/>
      <c r="Q31" s="19"/>
      <c r="R31" s="20"/>
      <c r="S31" s="19"/>
      <c r="T31" s="21"/>
      <c r="U31" s="41"/>
      <c r="V31" s="73"/>
      <c r="W31" s="74">
        <f>SUM(W27:W30)</f>
        <v>1097.298</v>
      </c>
      <c r="Y31" s="39"/>
      <c r="Z31" s="13"/>
      <c r="AA31" s="13"/>
      <c r="AB31" s="24"/>
      <c r="AC31" s="24"/>
      <c r="AD31" s="24"/>
      <c r="AE31" s="25"/>
      <c r="AF31" s="24"/>
      <c r="AG31" s="24"/>
      <c r="AH31" s="24"/>
      <c r="AI31" s="26"/>
      <c r="AJ31" s="27"/>
    </row>
    <row r="32" spans="1:36" s="28" customFormat="1" ht="13.95" customHeight="1">
      <c r="A32" s="32"/>
      <c r="B32" s="14"/>
      <c r="C32" s="15"/>
      <c r="D32" s="42"/>
      <c r="E32" s="45"/>
      <c r="F32" s="16"/>
      <c r="G32" s="49"/>
      <c r="H32" s="17"/>
      <c r="I32" s="18"/>
      <c r="J32" s="17"/>
      <c r="K32" s="18"/>
      <c r="L32" s="17"/>
      <c r="M32" s="19"/>
      <c r="N32" s="20"/>
      <c r="O32" s="19"/>
      <c r="P32" s="20"/>
      <c r="Q32" s="19"/>
      <c r="R32" s="20"/>
      <c r="S32" s="19"/>
      <c r="T32" s="21"/>
      <c r="U32" s="41"/>
      <c r="V32" s="73"/>
      <c r="W32" s="74"/>
      <c r="Y32" s="39"/>
      <c r="Z32" s="13"/>
      <c r="AA32" s="13"/>
      <c r="AB32" s="24"/>
      <c r="AC32" s="24"/>
      <c r="AD32" s="24"/>
      <c r="AE32" s="25"/>
      <c r="AF32" s="24"/>
      <c r="AG32" s="24"/>
      <c r="AH32" s="24"/>
      <c r="AI32" s="26"/>
      <c r="AJ32" s="27"/>
    </row>
    <row r="33" spans="1:36" s="28" customFormat="1" ht="13.95" customHeight="1">
      <c r="A33" s="94">
        <v>5</v>
      </c>
      <c r="B33" s="14">
        <v>20</v>
      </c>
      <c r="C33" s="15" t="s">
        <v>18</v>
      </c>
      <c r="D33" s="42" t="s">
        <v>57</v>
      </c>
      <c r="E33" s="45">
        <v>7</v>
      </c>
      <c r="F33" s="16" t="s">
        <v>48</v>
      </c>
      <c r="G33" s="49">
        <v>92</v>
      </c>
      <c r="H33" s="17">
        <v>110</v>
      </c>
      <c r="I33" s="18" t="s">
        <v>74</v>
      </c>
      <c r="J33" s="17">
        <v>115</v>
      </c>
      <c r="K33" s="18" t="s">
        <v>77</v>
      </c>
      <c r="L33" s="17">
        <v>115</v>
      </c>
      <c r="M33" s="19" t="s">
        <v>77</v>
      </c>
      <c r="N33" s="20">
        <v>125</v>
      </c>
      <c r="O33" s="19" t="s">
        <v>74</v>
      </c>
      <c r="P33" s="20">
        <v>130</v>
      </c>
      <c r="Q33" s="19" t="s">
        <v>74</v>
      </c>
      <c r="R33" s="20">
        <v>132</v>
      </c>
      <c r="S33" s="19" t="s">
        <v>77</v>
      </c>
      <c r="T33" s="21">
        <f>IF(G33="","",(AE33+AI33))</f>
        <v>240</v>
      </c>
      <c r="U33" s="41">
        <f>IF(ISBLANK(C33)=FALSE,IFERROR(IF(G33=""," ",ROUND(Y33*T33,2)),"")," ")</f>
        <v>285.55</v>
      </c>
      <c r="V33" s="73"/>
      <c r="W33" s="56">
        <f>U33+V33</f>
        <v>285.55</v>
      </c>
      <c r="Y33" s="39">
        <f>IF(C33="M",IF(G33&lt;193.609,10^(0.722762521*((LOG10(G33/193.609))^2))),AA33)</f>
        <v>1.1897875065643488</v>
      </c>
      <c r="Z33" s="13">
        <f>IF(G33&lt;193.609,10^(0.722762521*((LOG10(G33/193.609)^2))),1)</f>
        <v>1.1897875065643488</v>
      </c>
      <c r="AA33" s="13">
        <f>IF(G33&lt;153.757,10^(0.787004341*((LOG10(G33/153.757)^2))),1)</f>
        <v>1.0943429946636261</v>
      </c>
      <c r="AB33" s="24">
        <f>IF(I33="z",H33,IF(I33="x",H33*(-1),0))</f>
        <v>110</v>
      </c>
      <c r="AC33" s="24">
        <f>IF(K33="z",J33,IF(K33="x",J33*(-1),0))</f>
        <v>-115</v>
      </c>
      <c r="AD33" s="24">
        <f>IF(M33="z",L33,IF(M33="x",L33*(-1),0))</f>
        <v>-115</v>
      </c>
      <c r="AE33" s="25">
        <f>IF(AND(AB33&lt;0,AC33&lt;0,AD33&lt;0),0,MAX(AB33:AD33))</f>
        <v>110</v>
      </c>
      <c r="AF33" s="24">
        <f>IF(O33="z",N33,IF(O33="x",N33*(-1),0))</f>
        <v>125</v>
      </c>
      <c r="AG33" s="24">
        <f>IF(Q33="z",P33,IF(Q33="x",P33*(-1),0))</f>
        <v>130</v>
      </c>
      <c r="AH33" s="24">
        <f>IF(S33="z",R33,IF(S33="x",R33*(-1),0))</f>
        <v>-132</v>
      </c>
      <c r="AI33" s="26">
        <f>IF(AND(AF33&lt;0,AG33&lt;0,AH33&lt;0),0,MAX(AF33:AH33))</f>
        <v>130</v>
      </c>
      <c r="AJ33" s="27"/>
    </row>
    <row r="34" spans="1:36" s="28" customFormat="1" ht="13.95" customHeight="1">
      <c r="A34" s="95"/>
      <c r="B34" s="14">
        <v>20</v>
      </c>
      <c r="C34" s="15" t="s">
        <v>18</v>
      </c>
      <c r="D34" s="42" t="s">
        <v>58</v>
      </c>
      <c r="E34" s="45">
        <v>5</v>
      </c>
      <c r="F34" s="16" t="s">
        <v>48</v>
      </c>
      <c r="G34" s="49">
        <v>85.85</v>
      </c>
      <c r="H34" s="17">
        <v>100</v>
      </c>
      <c r="I34" s="18" t="s">
        <v>74</v>
      </c>
      <c r="J34" s="17">
        <v>105</v>
      </c>
      <c r="K34" s="18" t="s">
        <v>77</v>
      </c>
      <c r="L34" s="17">
        <v>105</v>
      </c>
      <c r="M34" s="19" t="s">
        <v>77</v>
      </c>
      <c r="N34" s="20">
        <v>130</v>
      </c>
      <c r="O34" s="19" t="s">
        <v>74</v>
      </c>
      <c r="P34" s="20">
        <v>133</v>
      </c>
      <c r="Q34" s="19" t="s">
        <v>77</v>
      </c>
      <c r="R34" s="20">
        <v>133</v>
      </c>
      <c r="S34" s="19" t="s">
        <v>77</v>
      </c>
      <c r="T34" s="21">
        <f>IF(G34="","",(AE34+AI34))</f>
        <v>230</v>
      </c>
      <c r="U34" s="41">
        <f>IF(ISBLANK(C34)=FALSE,IFERROR(IF(G34=""," ",ROUND(Y34*T34,2)),"")," ")</f>
        <v>283.06</v>
      </c>
      <c r="V34" s="73"/>
      <c r="W34" s="56">
        <f>U34+V34</f>
        <v>283.06</v>
      </c>
      <c r="Y34" s="39">
        <f>IF(C34="M",IF(G34&lt;193.609,10^(0.722762521*((LOG10(G34/193.609))^2))),AA34)</f>
        <v>1.2307143471241317</v>
      </c>
      <c r="Z34" s="13">
        <f>IF(G34&lt;193.609,10^(0.722762521*((LOG10(G34/193.609)^2))),1)</f>
        <v>1.2307143471241317</v>
      </c>
      <c r="AA34" s="13">
        <f>IF(G34&lt;153.757,10^(0.787004341*((LOG10(G34/153.757)^2))),1)</f>
        <v>1.1230860654459287</v>
      </c>
      <c r="AB34" s="24">
        <f>IF(I34="z",H34,IF(I34="x",H34*(-1),0))</f>
        <v>100</v>
      </c>
      <c r="AC34" s="24">
        <f>IF(K34="z",J34,IF(K34="x",J34*(-1),0))</f>
        <v>-105</v>
      </c>
      <c r="AD34" s="24">
        <f>IF(M34="z",L34,IF(M34="x",L34*(-1),0))</f>
        <v>-105</v>
      </c>
      <c r="AE34" s="25">
        <f>IF(AND(AB34&lt;0,AC34&lt;0,AD34&lt;0),0,MAX(AB34:AD34))</f>
        <v>100</v>
      </c>
      <c r="AF34" s="24">
        <f>IF(O34="z",N34,IF(O34="x",N34*(-1),0))</f>
        <v>130</v>
      </c>
      <c r="AG34" s="24">
        <f>IF(Q34="z",P34,IF(Q34="x",P34*(-1),0))</f>
        <v>-133</v>
      </c>
      <c r="AH34" s="24">
        <f>IF(S34="z",R34,IF(S34="x",R34*(-1),0))</f>
        <v>-133</v>
      </c>
      <c r="AI34" s="26">
        <f>IF(AND(AF34&lt;0,AG34&lt;0,AH34&lt;0),0,MAX(AF34:AH34))</f>
        <v>130</v>
      </c>
      <c r="AJ34" s="27"/>
    </row>
    <row r="35" spans="1:36" s="28" customFormat="1" ht="13.95" customHeight="1">
      <c r="A35" s="95"/>
      <c r="B35" s="14">
        <v>15</v>
      </c>
      <c r="C35" s="15" t="s">
        <v>18</v>
      </c>
      <c r="D35" s="42" t="s">
        <v>75</v>
      </c>
      <c r="E35" s="45">
        <v>11</v>
      </c>
      <c r="F35" s="16" t="s">
        <v>48</v>
      </c>
      <c r="G35" s="49">
        <v>74.2</v>
      </c>
      <c r="H35" s="17">
        <v>72</v>
      </c>
      <c r="I35" s="18" t="s">
        <v>74</v>
      </c>
      <c r="J35" s="17">
        <v>77</v>
      </c>
      <c r="K35" s="18" t="s">
        <v>74</v>
      </c>
      <c r="L35" s="17">
        <v>79</v>
      </c>
      <c r="M35" s="19" t="s">
        <v>77</v>
      </c>
      <c r="N35" s="20">
        <v>93</v>
      </c>
      <c r="O35" s="19" t="s">
        <v>74</v>
      </c>
      <c r="P35" s="20">
        <v>97</v>
      </c>
      <c r="Q35" s="19" t="s">
        <v>77</v>
      </c>
      <c r="R35" s="20">
        <v>97</v>
      </c>
      <c r="S35" s="19" t="s">
        <v>77</v>
      </c>
      <c r="T35" s="21">
        <f>IF(G35="","",(AE35+AI35))</f>
        <v>170</v>
      </c>
      <c r="U35" s="41">
        <f>IF(ISBLANK(C35)=FALSE,IFERROR(IF(G35=""," ",ROUND(Y35*T35,2)),"")," ")</f>
        <v>226.9</v>
      </c>
      <c r="V35" s="73">
        <v>25</v>
      </c>
      <c r="W35" s="56">
        <f>U35+V35</f>
        <v>251.9</v>
      </c>
      <c r="Y35" s="39">
        <f>IF(C35="M",IF(G35&lt;193.609,10^(0.722762521*((LOG10(G35/193.609))^2))),AA35)</f>
        <v>1.3347264521861657</v>
      </c>
      <c r="Z35" s="13">
        <f>IF(G35&lt;193.609,10^(0.722762521*((LOG10(G35/193.609)^2))),1)</f>
        <v>1.3347264521861657</v>
      </c>
      <c r="AA35" s="13">
        <f>IF(G35&lt;153.757,10^(0.787004341*((LOG10(G35/153.757)^2))),1)</f>
        <v>1.1989515158502837</v>
      </c>
      <c r="AB35" s="24">
        <f>IF(I35="z",H35,IF(I35="x",H35*(-1),0))</f>
        <v>72</v>
      </c>
      <c r="AC35" s="24">
        <f>IF(K35="z",J35,IF(K35="x",J35*(-1),0))</f>
        <v>77</v>
      </c>
      <c r="AD35" s="24">
        <f>IF(M35="z",L35,IF(M35="x",L35*(-1),0))</f>
        <v>-79</v>
      </c>
      <c r="AE35" s="25">
        <f>IF(AND(AB35&lt;0,AC35&lt;0,AD35&lt;0),0,MAX(AB35:AD35))</f>
        <v>77</v>
      </c>
      <c r="AF35" s="24">
        <f>IF(O35="z",N35,IF(O35="x",N35*(-1),0))</f>
        <v>93</v>
      </c>
      <c r="AG35" s="24">
        <f>IF(Q35="z",P35,IF(Q35="x",P35*(-1),0))</f>
        <v>-97</v>
      </c>
      <c r="AH35" s="24">
        <f>IF(S35="z",R35,IF(S35="x",R35*(-1),0))</f>
        <v>-97</v>
      </c>
      <c r="AI35" s="26">
        <f>IF(AND(AF35&lt;0,AG35&lt;0,AH35&lt;0),0,MAX(AF35:AH35))</f>
        <v>93</v>
      </c>
      <c r="AJ35" s="27"/>
    </row>
    <row r="36" spans="1:36" s="28" customFormat="1" ht="13.95" customHeight="1">
      <c r="A36" s="96"/>
      <c r="B36" s="14">
        <v>15</v>
      </c>
      <c r="C36" s="15" t="s">
        <v>16</v>
      </c>
      <c r="D36" s="42" t="s">
        <v>56</v>
      </c>
      <c r="E36" s="45">
        <v>11</v>
      </c>
      <c r="F36" s="16" t="s">
        <v>48</v>
      </c>
      <c r="G36" s="49">
        <v>63.3</v>
      </c>
      <c r="H36" s="17">
        <v>51</v>
      </c>
      <c r="I36" s="18" t="s">
        <v>74</v>
      </c>
      <c r="J36" s="17">
        <v>54</v>
      </c>
      <c r="K36" s="18" t="s">
        <v>77</v>
      </c>
      <c r="L36" s="17">
        <v>54</v>
      </c>
      <c r="M36" s="19" t="s">
        <v>77</v>
      </c>
      <c r="N36" s="20">
        <v>65</v>
      </c>
      <c r="O36" s="19" t="s">
        <v>74</v>
      </c>
      <c r="P36" s="20">
        <v>67</v>
      </c>
      <c r="Q36" s="19" t="s">
        <v>77</v>
      </c>
      <c r="R36" s="20">
        <v>67</v>
      </c>
      <c r="S36" s="19" t="s">
        <v>77</v>
      </c>
      <c r="T36" s="21">
        <f>IF(G36="","",(AE36+AI36))</f>
        <v>116</v>
      </c>
      <c r="U36" s="41">
        <f>(IF(ISBLANK(C36)=FALSE,IFERROR(IF(G36=""," ",ROUND(Y36*T36,2)),"")," "))*1.4</f>
        <v>212.57599999999999</v>
      </c>
      <c r="V36" s="73">
        <v>25</v>
      </c>
      <c r="W36" s="56">
        <f>U36+V36</f>
        <v>237.57599999999999</v>
      </c>
      <c r="X36" s="23"/>
      <c r="Y36" s="39">
        <f>IF(C36="M",IF(G36&lt;193.609,10^(0.722762521*((LOG10(G36/193.609))^2))),AA36)</f>
        <v>1.3089262007515883</v>
      </c>
      <c r="Z36" s="13">
        <f>IF(G36&lt;193.609,10^(0.722762521*((LOG10(G36/193.609)^2))),1)</f>
        <v>1.4803958414828162</v>
      </c>
      <c r="AA36" s="13">
        <f>IF(G36&lt;153.757,10^(0.787004341*((LOG10(G36/153.757)^2))),1)</f>
        <v>1.3089262007515883</v>
      </c>
      <c r="AB36" s="24">
        <f>IF(I36="z",H36,IF(I36="x",H36*(-1),0))</f>
        <v>51</v>
      </c>
      <c r="AC36" s="24">
        <f>IF(K36="z",J36,IF(K36="x",J36*(-1),0))</f>
        <v>-54</v>
      </c>
      <c r="AD36" s="24">
        <f>IF(M36="z",L36,IF(M36="x",L36*(-1),0))</f>
        <v>-54</v>
      </c>
      <c r="AE36" s="25">
        <f>IF(AND(AB36&lt;0,AC36&lt;0,AD36&lt;0),0,MAX(AB36:AD36))</f>
        <v>51</v>
      </c>
      <c r="AF36" s="24">
        <f>IF(O36="z",N36,IF(O36="x",N36*(-1),0))</f>
        <v>65</v>
      </c>
      <c r="AG36" s="24">
        <f>IF(Q36="z",P36,IF(Q36="x",P36*(-1),0))</f>
        <v>-67</v>
      </c>
      <c r="AH36" s="24">
        <f>IF(S36="z",R36,IF(S36="x",R36*(-1),0))</f>
        <v>-67</v>
      </c>
      <c r="AI36" s="26">
        <f>IF(AND(AF36&lt;0,AG36&lt;0,AH36&lt;0),0,MAX(AF36:AH36))</f>
        <v>65</v>
      </c>
      <c r="AJ36" s="27"/>
    </row>
    <row r="37" spans="1:36" s="28" customFormat="1" ht="13.95" customHeight="1">
      <c r="A37" s="14"/>
      <c r="B37" s="14"/>
      <c r="C37" s="15"/>
      <c r="D37" s="42"/>
      <c r="E37" s="45"/>
      <c r="F37" s="16"/>
      <c r="G37" s="49"/>
      <c r="H37" s="17"/>
      <c r="I37" s="18"/>
      <c r="J37" s="17"/>
      <c r="K37" s="18"/>
      <c r="L37" s="17"/>
      <c r="M37" s="19"/>
      <c r="N37" s="68"/>
      <c r="O37" s="19"/>
      <c r="P37" s="20"/>
      <c r="Q37" s="19"/>
      <c r="R37" s="20"/>
      <c r="S37" s="19"/>
      <c r="T37" s="21"/>
      <c r="U37" s="41"/>
      <c r="V37" s="73"/>
      <c r="W37" s="74">
        <f>SUM(W33:W36)</f>
        <v>1058.086</v>
      </c>
      <c r="X37" s="23"/>
      <c r="Y37" s="39" t="e">
        <f>IF(C37="M",IF(G37&lt;193.609,10^(0.722762521*((LOG10(G37/193.609))^2))),AA37)</f>
        <v>#NUM!</v>
      </c>
      <c r="Z37" s="13" t="e">
        <f>IF(G37&lt;193.609,10^(0.722762521*((LOG10(G37/193.609)^2))),1)</f>
        <v>#NUM!</v>
      </c>
      <c r="AA37" s="13" t="e">
        <f>IF(G37&lt;153.757,10^(0.787004341*((LOG10(G37/153.757)^2))),1)</f>
        <v>#NUM!</v>
      </c>
      <c r="AB37" s="24">
        <f>IF(I37="z",H37,IF(I37="x",H37*(-1),0))</f>
        <v>0</v>
      </c>
      <c r="AC37" s="24">
        <f>IF(K37="z",J37,IF(K37="x",J37*(-1),0))</f>
        <v>0</v>
      </c>
      <c r="AD37" s="24">
        <f>IF(M37="z",L37,IF(M37="x",L37*(-1),0))</f>
        <v>0</v>
      </c>
      <c r="AE37" s="25">
        <f>IF(AND(AB37&lt;0,AC37&lt;0,AD37&lt;0),0,MAX(AB37:AD37))</f>
        <v>0</v>
      </c>
      <c r="AF37" s="24">
        <f>IF(O37="z",N37,IF(O37="x",N37*(-1),0))</f>
        <v>0</v>
      </c>
      <c r="AG37" s="24">
        <f>IF(Q37="z",P37,IF(Q37="x",P37*(-1),0))</f>
        <v>0</v>
      </c>
      <c r="AH37" s="24">
        <f>IF(S37="z",R37,IF(S37="x",R37*(-1),0))</f>
        <v>0</v>
      </c>
      <c r="AI37" s="26">
        <f>IF(AND(AF37&lt;0,AG37&lt;0,AH37&lt;0),0,MAX(AF37:AH37))</f>
        <v>0</v>
      </c>
      <c r="AJ37" s="27"/>
    </row>
    <row r="38" spans="1:36" s="28" customFormat="1" ht="13.95" customHeight="1">
      <c r="A38" s="14"/>
      <c r="B38" s="14"/>
      <c r="C38" s="15"/>
      <c r="D38" s="42"/>
      <c r="E38" s="45"/>
      <c r="F38" s="16"/>
      <c r="G38" s="49"/>
      <c r="H38" s="17"/>
      <c r="I38" s="18"/>
      <c r="J38" s="17"/>
      <c r="K38" s="18"/>
      <c r="L38" s="17"/>
      <c r="M38" s="19"/>
      <c r="N38" s="68"/>
      <c r="O38" s="19"/>
      <c r="P38" s="20"/>
      <c r="Q38" s="19"/>
      <c r="R38" s="20"/>
      <c r="S38" s="19"/>
      <c r="T38" s="21"/>
      <c r="U38" s="41"/>
      <c r="V38" s="73"/>
      <c r="W38" s="56"/>
      <c r="X38" s="23"/>
      <c r="Y38" s="39"/>
      <c r="Z38" s="13"/>
      <c r="AA38" s="13"/>
      <c r="AB38" s="24"/>
      <c r="AC38" s="24"/>
      <c r="AD38" s="24"/>
      <c r="AE38" s="25"/>
      <c r="AF38" s="24"/>
      <c r="AG38" s="24"/>
      <c r="AH38" s="24"/>
      <c r="AI38" s="26"/>
      <c r="AJ38" s="27"/>
    </row>
    <row r="39" spans="1:36" s="28" customFormat="1" ht="13.95" customHeight="1">
      <c r="A39" s="94">
        <v>3</v>
      </c>
      <c r="B39" s="14">
        <v>20</v>
      </c>
      <c r="C39" s="15" t="s">
        <v>18</v>
      </c>
      <c r="D39" s="52" t="s">
        <v>44</v>
      </c>
      <c r="E39" s="45">
        <v>7</v>
      </c>
      <c r="F39" s="16" t="s">
        <v>39</v>
      </c>
      <c r="G39" s="49">
        <v>94.55</v>
      </c>
      <c r="H39" s="17">
        <v>110</v>
      </c>
      <c r="I39" s="18" t="s">
        <v>74</v>
      </c>
      <c r="J39" s="17">
        <v>115</v>
      </c>
      <c r="K39" s="18" t="s">
        <v>77</v>
      </c>
      <c r="L39" s="17">
        <v>115</v>
      </c>
      <c r="M39" s="19" t="s">
        <v>77</v>
      </c>
      <c r="N39" s="20">
        <v>120</v>
      </c>
      <c r="O39" s="19" t="s">
        <v>74</v>
      </c>
      <c r="P39" s="20">
        <v>125</v>
      </c>
      <c r="Q39" s="19" t="s">
        <v>74</v>
      </c>
      <c r="R39" s="20">
        <v>130</v>
      </c>
      <c r="S39" s="19" t="s">
        <v>74</v>
      </c>
      <c r="T39" s="21">
        <f>IF(G39="","",(AE39+AI39))</f>
        <v>240</v>
      </c>
      <c r="U39" s="41">
        <f>IF(ISBLANK(C39)=FALSE,IFERROR(IF(G39=""," ",ROUND(Y39*T39,2)),"")," ")</f>
        <v>281.99</v>
      </c>
      <c r="V39" s="73"/>
      <c r="W39" s="56">
        <f>U39+V39</f>
        <v>281.99</v>
      </c>
      <c r="Y39" s="39">
        <f>IF(C39="M",IF(G39&lt;193.609,10^(0.722762521*((LOG10(G39/193.609))^2))),AA39)</f>
        <v>1.1749653285922965</v>
      </c>
      <c r="Z39" s="13">
        <f>IF(G39&lt;193.609,10^(0.722762521*((LOG10(G39/193.609)^2))),1)</f>
        <v>1.1749653285922965</v>
      </c>
      <c r="AA39" s="13">
        <f>IF(G39&lt;153.757,10^(0.787004341*((LOG10(G39/153.757)^2))),1)</f>
        <v>1.0841660929783241</v>
      </c>
      <c r="AB39" s="24">
        <f>IF(I39="z",H39,IF(I39="x",H39*(-1),0))</f>
        <v>110</v>
      </c>
      <c r="AC39" s="24">
        <f>IF(K39="z",J39,IF(K39="x",J39*(-1),0))</f>
        <v>-115</v>
      </c>
      <c r="AD39" s="24">
        <f>IF(M39="z",L39,IF(M39="x",L39*(-1),0))</f>
        <v>-115</v>
      </c>
      <c r="AE39" s="25">
        <f>IF(AND(AB39&lt;0,AC39&lt;0,AD39&lt;0),0,MAX(AB39:AD39))</f>
        <v>110</v>
      </c>
      <c r="AF39" s="24">
        <f>IF(O39="z",N39,IF(O39="x",N39*(-1),0))</f>
        <v>120</v>
      </c>
      <c r="AG39" s="24">
        <f>IF(Q39="z",P39,IF(Q39="x",P39*(-1),0))</f>
        <v>125</v>
      </c>
      <c r="AH39" s="24">
        <f>IF(S39="z",R39,IF(S39="x",R39*(-1),0))</f>
        <v>130</v>
      </c>
      <c r="AI39" s="26">
        <f>IF(AND(AF39&lt;0,AG39&lt;0,AH39&lt;0),0,MAX(AF39:AH39))</f>
        <v>130</v>
      </c>
      <c r="AJ39" s="27"/>
    </row>
    <row r="40" spans="1:36" s="28" customFormat="1" ht="13.95" customHeight="1">
      <c r="A40" s="95"/>
      <c r="B40" s="14">
        <v>15</v>
      </c>
      <c r="C40" s="15" t="s">
        <v>18</v>
      </c>
      <c r="D40" s="42" t="s">
        <v>42</v>
      </c>
      <c r="E40" s="45">
        <v>10</v>
      </c>
      <c r="F40" s="16" t="s">
        <v>39</v>
      </c>
      <c r="G40" s="49">
        <v>80.900000000000006</v>
      </c>
      <c r="H40" s="17">
        <v>88</v>
      </c>
      <c r="I40" s="18" t="s">
        <v>74</v>
      </c>
      <c r="J40" s="17">
        <v>92</v>
      </c>
      <c r="K40" s="18" t="s">
        <v>74</v>
      </c>
      <c r="L40" s="17">
        <v>95</v>
      </c>
      <c r="M40" s="19" t="s">
        <v>77</v>
      </c>
      <c r="N40" s="20">
        <v>110</v>
      </c>
      <c r="O40" s="19" t="s">
        <v>74</v>
      </c>
      <c r="P40" s="20">
        <v>115</v>
      </c>
      <c r="Q40" s="19" t="s">
        <v>77</v>
      </c>
      <c r="R40" s="20">
        <v>117</v>
      </c>
      <c r="S40" s="19" t="s">
        <v>77</v>
      </c>
      <c r="T40" s="21">
        <f>IF(G40="","",(AE40+AI40))</f>
        <v>202</v>
      </c>
      <c r="U40" s="41">
        <f>IF(ISBLANK(C40)=FALSE,IFERROR(IF(G40=""," ",ROUND(Y40*T40,2)),"")," ")</f>
        <v>256.54000000000002</v>
      </c>
      <c r="V40" s="73">
        <v>25</v>
      </c>
      <c r="W40" s="56">
        <f>U40+V40</f>
        <v>281.54000000000002</v>
      </c>
      <c r="Y40" s="39">
        <f>IF(C40="M",IF(G40&lt;193.609,10^(0.722762521*((LOG10(G40/193.609))^2))),AA40)</f>
        <v>1.2700059103693211</v>
      </c>
      <c r="Z40" s="13">
        <f>IF(G40&lt;193.609,10^(0.722762521*((LOG10(G40/193.609)^2))),1)</f>
        <v>1.2700059103693211</v>
      </c>
      <c r="AA40" s="13">
        <f>IF(G40&lt;153.757,10^(0.787004341*((LOG10(G40/153.757)^2))),1)</f>
        <v>1.1513604760374843</v>
      </c>
      <c r="AB40" s="24">
        <f>IF(I40="z",H40,IF(I40="x",H40*(-1),0))</f>
        <v>88</v>
      </c>
      <c r="AC40" s="24">
        <f>IF(K40="z",J40,IF(K40="x",J40*(-1),0))</f>
        <v>92</v>
      </c>
      <c r="AD40" s="24">
        <f>IF(M40="z",L40,IF(M40="x",L40*(-1),0))</f>
        <v>-95</v>
      </c>
      <c r="AE40" s="25">
        <f>IF(AND(AB40&lt;0,AC40&lt;0,AD40&lt;0),0,MAX(AB40:AD40))</f>
        <v>92</v>
      </c>
      <c r="AF40" s="24">
        <f>IF(O40="z",N40,IF(O40="x",N40*(-1),0))</f>
        <v>110</v>
      </c>
      <c r="AG40" s="24">
        <f>IF(Q40="z",P40,IF(Q40="x",P40*(-1),0))</f>
        <v>-115</v>
      </c>
      <c r="AH40" s="24">
        <f>IF(S40="z",R40,IF(S40="x",R40*(-1),0))</f>
        <v>-117</v>
      </c>
      <c r="AI40" s="26">
        <f>IF(AND(AF40&lt;0,AG40&lt;0,AH40&lt;0),0,MAX(AF40:AH40))</f>
        <v>110</v>
      </c>
      <c r="AJ40" s="27"/>
    </row>
    <row r="41" spans="1:36" s="28" customFormat="1" ht="13.95" customHeight="1">
      <c r="A41" s="95"/>
      <c r="B41" s="14">
        <v>17</v>
      </c>
      <c r="C41" s="15" t="s">
        <v>18</v>
      </c>
      <c r="D41" s="42" t="s">
        <v>43</v>
      </c>
      <c r="E41" s="45">
        <v>9</v>
      </c>
      <c r="F41" s="16" t="s">
        <v>39</v>
      </c>
      <c r="G41" s="50">
        <v>89.25</v>
      </c>
      <c r="H41" s="17">
        <v>88</v>
      </c>
      <c r="I41" s="18" t="s">
        <v>77</v>
      </c>
      <c r="J41" s="17">
        <v>88</v>
      </c>
      <c r="K41" s="18" t="s">
        <v>74</v>
      </c>
      <c r="L41" s="17">
        <v>92</v>
      </c>
      <c r="M41" s="19" t="s">
        <v>77</v>
      </c>
      <c r="N41" s="20">
        <v>110</v>
      </c>
      <c r="O41" s="19" t="s">
        <v>74</v>
      </c>
      <c r="P41" s="20">
        <v>115</v>
      </c>
      <c r="Q41" s="19" t="s">
        <v>74</v>
      </c>
      <c r="R41" s="20">
        <v>120</v>
      </c>
      <c r="S41" s="19" t="s">
        <v>77</v>
      </c>
      <c r="T41" s="21">
        <f>IF(G41="","",(AE41+AI41))</f>
        <v>203</v>
      </c>
      <c r="U41" s="41">
        <f>IF(ISBLANK(C41)=FALSE,IFERROR(IF(G41=""," ",ROUND(Y41*T41,2)),"")," ")</f>
        <v>245.05</v>
      </c>
      <c r="V41" s="73">
        <v>15</v>
      </c>
      <c r="W41" s="56">
        <f>U41+V41</f>
        <v>260.05</v>
      </c>
      <c r="Y41" s="39">
        <f>IF(C41="M",IF(G41&lt;193.609,10^(0.722762521*((LOG10(G41/193.609))^2))),AA41)</f>
        <v>1.2071220694998055</v>
      </c>
      <c r="Z41" s="13">
        <f>IF(G41&lt;193.609,10^(0.722762521*((LOG10(G41/193.609)^2))),1)</f>
        <v>1.2071220694998055</v>
      </c>
      <c r="AA41" s="13">
        <f>IF(G41&lt;153.757,10^(0.787004341*((LOG10(G41/153.757)^2))),1)</f>
        <v>1.1064129113455774</v>
      </c>
      <c r="AB41" s="24">
        <f>IF(I41="z",H41,IF(I41="x",H41*(-1),0))</f>
        <v>-88</v>
      </c>
      <c r="AC41" s="24">
        <f>IF(K41="z",J41,IF(K41="x",J41*(-1),0))</f>
        <v>88</v>
      </c>
      <c r="AD41" s="24">
        <f>IF(M41="z",L41,IF(M41="x",L41*(-1),0))</f>
        <v>-92</v>
      </c>
      <c r="AE41" s="25">
        <f>IF(AND(AB41&lt;0,AC41&lt;0,AD41&lt;0),0,MAX(AB41:AD41))</f>
        <v>88</v>
      </c>
      <c r="AF41" s="24">
        <f>IF(O41="z",N41,IF(O41="x",N41*(-1),0))</f>
        <v>110</v>
      </c>
      <c r="AG41" s="24">
        <f>IF(Q41="z",P41,IF(Q41="x",P41*(-1),0))</f>
        <v>115</v>
      </c>
      <c r="AH41" s="24">
        <f>IF(S41="z",R41,IF(S41="x",R41*(-1),0))</f>
        <v>-120</v>
      </c>
      <c r="AI41" s="26">
        <f>IF(AND(AF41&lt;0,AG41&lt;0,AH41&lt;0),0,MAX(AF41:AH41))</f>
        <v>115</v>
      </c>
      <c r="AJ41" s="27"/>
    </row>
    <row r="42" spans="1:36" s="28" customFormat="1" ht="13.95" customHeight="1">
      <c r="A42" s="96"/>
      <c r="B42" s="14">
        <v>17</v>
      </c>
      <c r="C42" s="15" t="s">
        <v>16</v>
      </c>
      <c r="D42" s="42" t="s">
        <v>40</v>
      </c>
      <c r="E42" s="45">
        <v>8</v>
      </c>
      <c r="F42" s="16" t="s">
        <v>39</v>
      </c>
      <c r="G42" s="49">
        <v>58.25</v>
      </c>
      <c r="H42" s="17">
        <v>57</v>
      </c>
      <c r="I42" s="18" t="s">
        <v>74</v>
      </c>
      <c r="J42" s="17">
        <v>60</v>
      </c>
      <c r="K42" s="18" t="s">
        <v>74</v>
      </c>
      <c r="L42" s="17">
        <v>62</v>
      </c>
      <c r="M42" s="19" t="s">
        <v>77</v>
      </c>
      <c r="N42" s="20">
        <v>73</v>
      </c>
      <c r="O42" s="19" t="s">
        <v>74</v>
      </c>
      <c r="P42" s="20">
        <v>75</v>
      </c>
      <c r="Q42" s="19" t="s">
        <v>74</v>
      </c>
      <c r="R42" s="20">
        <v>78</v>
      </c>
      <c r="S42" s="19" t="s">
        <v>77</v>
      </c>
      <c r="T42" s="21">
        <f>IF(G42="","",(AE42+AI42))</f>
        <v>135</v>
      </c>
      <c r="U42" s="41">
        <f>(IF(ISBLANK(C42)=FALSE,IFERROR(IF(G42=""," ",ROUND(Y42*T42,2)),"")," "))*1.4</f>
        <v>260.80599999999998</v>
      </c>
      <c r="V42" s="73">
        <v>15</v>
      </c>
      <c r="W42" s="56">
        <f>U42+V42</f>
        <v>275.80599999999998</v>
      </c>
      <c r="Y42" s="39">
        <f>IF(C42="M",IF(G42&lt;193.609,10^(0.722762521*((LOG10(G42/193.609))^2))),AA42)</f>
        <v>1.3798974613603257</v>
      </c>
      <c r="Z42" s="13">
        <f>IF(G42&lt;193.609,10^(0.722762521*((LOG10(G42/193.609)^2))),1)</f>
        <v>1.5727577739786593</v>
      </c>
      <c r="AA42" s="13">
        <f>IF(G42&lt;153.757,10^(0.787004341*((LOG10(G42/153.757)^2))),1)</f>
        <v>1.3798974613603257</v>
      </c>
      <c r="AB42" s="24">
        <f>IF(I42="z",H42,IF(I42="x",H42*(-1),0))</f>
        <v>57</v>
      </c>
      <c r="AC42" s="24">
        <f>IF(K42="z",J42,IF(K42="x",J42*(-1),0))</f>
        <v>60</v>
      </c>
      <c r="AD42" s="24">
        <f>IF(M42="z",L42,IF(M42="x",L42*(-1),0))</f>
        <v>-62</v>
      </c>
      <c r="AE42" s="25">
        <f>IF(AND(AB42&lt;0,AC42&lt;0,AD42&lt;0),0,MAX(AB42:AD42))</f>
        <v>60</v>
      </c>
      <c r="AF42" s="24">
        <f>IF(O42="z",N42,IF(O42="x",N42*(-1),0))</f>
        <v>73</v>
      </c>
      <c r="AG42" s="24">
        <f>IF(Q42="z",P42,IF(Q42="x",P42*(-1),0))</f>
        <v>75</v>
      </c>
      <c r="AH42" s="24">
        <f>IF(S42="z",R42,IF(S42="x",R42*(-1),0))</f>
        <v>-78</v>
      </c>
      <c r="AI42" s="26">
        <f>IF(AND(AF42&lt;0,AG42&lt;0,AH42&lt;0),0,MAX(AF42:AH42))</f>
        <v>75</v>
      </c>
      <c r="AJ42" s="27"/>
    </row>
    <row r="43" spans="1:36" s="28" customFormat="1" ht="13.95" customHeight="1">
      <c r="A43" s="32"/>
      <c r="B43" s="14"/>
      <c r="C43" s="15"/>
      <c r="D43" s="67"/>
      <c r="E43" s="45"/>
      <c r="F43" s="16"/>
      <c r="G43" s="49"/>
      <c r="H43" s="17"/>
      <c r="I43" s="18"/>
      <c r="J43" s="17"/>
      <c r="K43" s="18"/>
      <c r="L43" s="17"/>
      <c r="M43" s="19"/>
      <c r="N43" s="20"/>
      <c r="O43" s="19"/>
      <c r="P43" s="20"/>
      <c r="Q43" s="19"/>
      <c r="R43" s="20"/>
      <c r="S43" s="19"/>
      <c r="T43" s="21"/>
      <c r="U43" s="41"/>
      <c r="V43" s="73"/>
      <c r="W43" s="74">
        <f>SUM(W39:W42)</f>
        <v>1099.386</v>
      </c>
      <c r="Y43" s="39" t="e">
        <f>IF(C43="M",IF(G43&lt;193.609,10^(0.722762521*((LOG10(G43/193.609))^2))),AA43)</f>
        <v>#NUM!</v>
      </c>
      <c r="Z43" s="13" t="e">
        <f>IF(G43&lt;193.609,10^(0.722762521*((LOG10(G43/193.609)^2))),1)</f>
        <v>#NUM!</v>
      </c>
      <c r="AA43" s="13" t="e">
        <f>IF(G43&lt;153.757,10^(0.787004341*((LOG10(G43/153.757)^2))),1)</f>
        <v>#NUM!</v>
      </c>
      <c r="AB43" s="24">
        <f>IF(I43="z",H43,IF(I43="x",H43*(-1),0))</f>
        <v>0</v>
      </c>
      <c r="AC43" s="24">
        <f>IF(K43="z",J43,IF(K43="x",J43*(-1),0))</f>
        <v>0</v>
      </c>
      <c r="AD43" s="24">
        <f>IF(M43="z",L43,IF(M43="x",L43*(-1),0))</f>
        <v>0</v>
      </c>
      <c r="AE43" s="25">
        <f>IF(AND(AB43&lt;0,AC43&lt;0,AD43&lt;0),0,MAX(AB43:AD43))</f>
        <v>0</v>
      </c>
      <c r="AF43" s="24">
        <f>IF(O43="z",N43,IF(O43="x",N43*(-1),0))</f>
        <v>0</v>
      </c>
      <c r="AG43" s="24">
        <f>IF(Q43="z",P43,IF(Q43="x",P43*(-1),0))</f>
        <v>0</v>
      </c>
      <c r="AH43" s="24">
        <f>IF(S43="z",R43,IF(S43="x",R43*(-1),0))</f>
        <v>0</v>
      </c>
      <c r="AI43" s="26">
        <f>IF(AND(AF43&lt;0,AG43&lt;0,AH43&lt;0),0,MAX(AF43:AH43))</f>
        <v>0</v>
      </c>
      <c r="AJ43" s="27"/>
    </row>
    <row r="44" spans="1:36" s="28" customFormat="1" ht="13.95" customHeight="1">
      <c r="A44" s="32"/>
      <c r="B44" s="14"/>
      <c r="C44" s="15"/>
      <c r="D44" s="42"/>
      <c r="E44" s="45"/>
      <c r="F44" s="16"/>
      <c r="G44" s="50"/>
      <c r="H44" s="17"/>
      <c r="I44" s="18"/>
      <c r="J44" s="17"/>
      <c r="K44" s="18"/>
      <c r="L44" s="17"/>
      <c r="M44" s="19"/>
      <c r="N44" s="20"/>
      <c r="O44" s="19"/>
      <c r="P44" s="20"/>
      <c r="Q44" s="19"/>
      <c r="R44" s="20"/>
      <c r="S44" s="19"/>
      <c r="T44" s="21" t="str">
        <f>IF(G44="","",(AE44+AI44))</f>
        <v/>
      </c>
      <c r="U44" s="41" t="str">
        <f>IF(ISBLANK(C44)=FALSE,IFERROR(IF(G44=""," ",ROUND(Y44*T44,2)),"")," ")</f>
        <v xml:space="preserve"> </v>
      </c>
      <c r="V44" s="73"/>
      <c r="W44" s="22"/>
      <c r="Y44" s="39" t="e">
        <f t="shared" ref="Y44:Y68" si="0">IF(C44="M",IF(G44&lt;193.609,10^(0.722762521*((LOG10(G44/193.609))^2))),AA44)</f>
        <v>#NUM!</v>
      </c>
      <c r="Z44" s="13" t="e">
        <f t="shared" ref="Z44:Z68" si="1">IF(G44&lt;193.609,10^(0.722762521*((LOG10(G44/193.609)^2))),1)</f>
        <v>#NUM!</v>
      </c>
      <c r="AA44" s="13" t="e">
        <f t="shared" ref="AA44:AA68" si="2">IF(G44&lt;153.757,10^(0.787004341*((LOG10(G44/153.757)^2))),1)</f>
        <v>#NUM!</v>
      </c>
      <c r="AB44" s="24">
        <f t="shared" ref="AB44:AB54" si="3">IF(I44="z",H44,IF(I44="x",H44*(-1),0))</f>
        <v>0</v>
      </c>
      <c r="AC44" s="24">
        <f t="shared" ref="AC44:AC54" si="4">IF(K44="z",J44,IF(K44="x",J44*(-1),0))</f>
        <v>0</v>
      </c>
      <c r="AD44" s="24">
        <f t="shared" ref="AD44:AD54" si="5">IF(M44="z",L44,IF(M44="x",L44*(-1),0))</f>
        <v>0</v>
      </c>
      <c r="AE44" s="25">
        <f t="shared" ref="AE44:AE54" si="6">IF(AND(AB44&lt;0,AC44&lt;0,AD44&lt;0),0,MAX(AB44:AD44))</f>
        <v>0</v>
      </c>
      <c r="AF44" s="24">
        <f t="shared" ref="AF44:AF54" si="7">IF(O44="z",N44,IF(O44="x",N44*(-1),0))</f>
        <v>0</v>
      </c>
      <c r="AG44" s="24">
        <f t="shared" ref="AG44:AG54" si="8">IF(Q44="z",P44,IF(Q44="x",P44*(-1),0))</f>
        <v>0</v>
      </c>
      <c r="AH44" s="24">
        <f t="shared" ref="AH44:AH54" si="9">IF(S44="z",R44,IF(S44="x",R44*(-1),0))</f>
        <v>0</v>
      </c>
      <c r="AI44" s="26">
        <f t="shared" ref="AI44:AI54" si="10">IF(AND(AF44&lt;0,AG44&lt;0,AH44&lt;0),0,MAX(AF44:AH44))</f>
        <v>0</v>
      </c>
      <c r="AJ44" s="27"/>
    </row>
    <row r="45" spans="1:36" s="28" customFormat="1" ht="13.95" hidden="1" customHeight="1">
      <c r="A45" s="14"/>
      <c r="B45" s="14" t="e">
        <f>_xlfn.IFNA(VLOOKUP($D45,#REF!,7,0),"")</f>
        <v>#REF!</v>
      </c>
      <c r="C45" s="15"/>
      <c r="D45" s="42"/>
      <c r="E45" s="45"/>
      <c r="F45" s="16"/>
      <c r="G45" s="50"/>
      <c r="H45" s="17"/>
      <c r="I45" s="18"/>
      <c r="J45" s="17"/>
      <c r="K45" s="18"/>
      <c r="L45" s="17"/>
      <c r="M45" s="19"/>
      <c r="N45" s="20"/>
      <c r="O45" s="19"/>
      <c r="P45" s="20"/>
      <c r="Q45" s="19"/>
      <c r="R45" s="20"/>
      <c r="S45" s="19"/>
      <c r="T45" s="21" t="str">
        <f t="shared" ref="T45:T54" si="11">IF(G45="","",(AE45+AI45))</f>
        <v/>
      </c>
      <c r="U45" s="41" t="str">
        <f t="shared" ref="U45:U68" si="12">IF(ISBLANK(C45)=FALSE,IFERROR(IF(G45=""," ",ROUND(Y45*T45,2)),"")," ")</f>
        <v xml:space="preserve"> </v>
      </c>
      <c r="V45" s="73"/>
      <c r="W45" s="22"/>
      <c r="Y45" s="39" t="e">
        <f t="shared" si="0"/>
        <v>#NUM!</v>
      </c>
      <c r="Z45" s="13" t="e">
        <f t="shared" si="1"/>
        <v>#NUM!</v>
      </c>
      <c r="AA45" s="13" t="e">
        <f t="shared" si="2"/>
        <v>#NUM!</v>
      </c>
      <c r="AB45" s="24">
        <f t="shared" si="3"/>
        <v>0</v>
      </c>
      <c r="AC45" s="24">
        <f t="shared" si="4"/>
        <v>0</v>
      </c>
      <c r="AD45" s="24">
        <f t="shared" si="5"/>
        <v>0</v>
      </c>
      <c r="AE45" s="25">
        <f t="shared" si="6"/>
        <v>0</v>
      </c>
      <c r="AF45" s="24">
        <f t="shared" si="7"/>
        <v>0</v>
      </c>
      <c r="AG45" s="24">
        <f t="shared" si="8"/>
        <v>0</v>
      </c>
      <c r="AH45" s="24">
        <f t="shared" si="9"/>
        <v>0</v>
      </c>
      <c r="AI45" s="26">
        <f t="shared" si="10"/>
        <v>0</v>
      </c>
      <c r="AJ45" s="27"/>
    </row>
    <row r="46" spans="1:36" s="28" customFormat="1" ht="13.95" hidden="1" customHeight="1">
      <c r="A46" s="32"/>
      <c r="B46" s="14" t="e">
        <f>_xlfn.IFNA(VLOOKUP($D46,#REF!,7,0),"")</f>
        <v>#REF!</v>
      </c>
      <c r="C46" s="15"/>
      <c r="D46" s="42"/>
      <c r="E46" s="45"/>
      <c r="F46" s="16"/>
      <c r="G46" s="50"/>
      <c r="H46" s="17"/>
      <c r="I46" s="18"/>
      <c r="J46" s="17"/>
      <c r="K46" s="18"/>
      <c r="L46" s="17"/>
      <c r="M46" s="19"/>
      <c r="N46" s="17"/>
      <c r="O46" s="19"/>
      <c r="P46" s="20"/>
      <c r="Q46" s="19"/>
      <c r="R46" s="20"/>
      <c r="S46" s="19"/>
      <c r="T46" s="21" t="str">
        <f t="shared" si="11"/>
        <v/>
      </c>
      <c r="U46" s="41" t="str">
        <f t="shared" si="12"/>
        <v xml:space="preserve"> </v>
      </c>
      <c r="V46" s="73"/>
      <c r="W46" s="22"/>
      <c r="Y46" s="39" t="e">
        <f t="shared" si="0"/>
        <v>#NUM!</v>
      </c>
      <c r="Z46" s="13" t="e">
        <f t="shared" si="1"/>
        <v>#NUM!</v>
      </c>
      <c r="AA46" s="13" t="e">
        <f t="shared" si="2"/>
        <v>#NUM!</v>
      </c>
      <c r="AB46" s="24">
        <f t="shared" si="3"/>
        <v>0</v>
      </c>
      <c r="AC46" s="24">
        <f t="shared" si="4"/>
        <v>0</v>
      </c>
      <c r="AD46" s="24">
        <f t="shared" si="5"/>
        <v>0</v>
      </c>
      <c r="AE46" s="25">
        <f t="shared" si="6"/>
        <v>0</v>
      </c>
      <c r="AF46" s="24">
        <f t="shared" si="7"/>
        <v>0</v>
      </c>
      <c r="AG46" s="24">
        <f t="shared" si="8"/>
        <v>0</v>
      </c>
      <c r="AH46" s="24">
        <f t="shared" si="9"/>
        <v>0</v>
      </c>
      <c r="AI46" s="26">
        <f t="shared" si="10"/>
        <v>0</v>
      </c>
      <c r="AJ46" s="27"/>
    </row>
    <row r="47" spans="1:36" s="28" customFormat="1" ht="13.95" hidden="1" customHeight="1">
      <c r="A47" s="32"/>
      <c r="B47" s="14" t="e">
        <f>_xlfn.IFNA(VLOOKUP($D47,#REF!,7,0),"")</f>
        <v>#REF!</v>
      </c>
      <c r="C47" s="15"/>
      <c r="D47" s="42"/>
      <c r="E47" s="45"/>
      <c r="F47" s="16"/>
      <c r="G47" s="50"/>
      <c r="H47" s="17"/>
      <c r="I47" s="18"/>
      <c r="J47" s="17"/>
      <c r="K47" s="18"/>
      <c r="L47" s="17"/>
      <c r="M47" s="19"/>
      <c r="N47" s="17"/>
      <c r="O47" s="19"/>
      <c r="P47" s="20"/>
      <c r="Q47" s="19"/>
      <c r="R47" s="20"/>
      <c r="S47" s="19"/>
      <c r="T47" s="21" t="str">
        <f t="shared" si="11"/>
        <v/>
      </c>
      <c r="U47" s="41" t="str">
        <f t="shared" si="12"/>
        <v xml:space="preserve"> </v>
      </c>
      <c r="V47" s="73"/>
      <c r="W47" s="22"/>
      <c r="Y47" s="39" t="e">
        <f t="shared" si="0"/>
        <v>#NUM!</v>
      </c>
      <c r="Z47" s="13" t="e">
        <f t="shared" si="1"/>
        <v>#NUM!</v>
      </c>
      <c r="AA47" s="13" t="e">
        <f t="shared" si="2"/>
        <v>#NUM!</v>
      </c>
      <c r="AB47" s="24">
        <f t="shared" si="3"/>
        <v>0</v>
      </c>
      <c r="AC47" s="24">
        <f t="shared" si="4"/>
        <v>0</v>
      </c>
      <c r="AD47" s="24">
        <f t="shared" si="5"/>
        <v>0</v>
      </c>
      <c r="AE47" s="25">
        <f t="shared" si="6"/>
        <v>0</v>
      </c>
      <c r="AF47" s="24">
        <f t="shared" si="7"/>
        <v>0</v>
      </c>
      <c r="AG47" s="24">
        <f t="shared" si="8"/>
        <v>0</v>
      </c>
      <c r="AH47" s="24">
        <f t="shared" si="9"/>
        <v>0</v>
      </c>
      <c r="AI47" s="26">
        <f t="shared" si="10"/>
        <v>0</v>
      </c>
      <c r="AJ47" s="27"/>
    </row>
    <row r="48" spans="1:36" s="28" customFormat="1" ht="13.95" hidden="1" customHeight="1">
      <c r="A48" s="32"/>
      <c r="B48" s="14" t="e">
        <f>_xlfn.IFNA(VLOOKUP($D48,#REF!,7,0),"")</f>
        <v>#REF!</v>
      </c>
      <c r="C48" s="15"/>
      <c r="D48" s="42"/>
      <c r="E48" s="45"/>
      <c r="F48" s="16"/>
      <c r="G48" s="49"/>
      <c r="H48" s="17"/>
      <c r="I48" s="18"/>
      <c r="J48" s="17"/>
      <c r="K48" s="18"/>
      <c r="L48" s="17"/>
      <c r="M48" s="19"/>
      <c r="N48" s="20"/>
      <c r="O48" s="19"/>
      <c r="P48" s="20"/>
      <c r="Q48" s="19"/>
      <c r="R48" s="20"/>
      <c r="S48" s="19"/>
      <c r="T48" s="21" t="str">
        <f t="shared" si="11"/>
        <v/>
      </c>
      <c r="U48" s="41" t="str">
        <f t="shared" si="12"/>
        <v xml:space="preserve"> </v>
      </c>
      <c r="V48" s="73"/>
      <c r="W48" s="22"/>
      <c r="Y48" s="39" t="e">
        <f t="shared" si="0"/>
        <v>#NUM!</v>
      </c>
      <c r="Z48" s="13" t="e">
        <f t="shared" si="1"/>
        <v>#NUM!</v>
      </c>
      <c r="AA48" s="13" t="e">
        <f t="shared" si="2"/>
        <v>#NUM!</v>
      </c>
      <c r="AB48" s="24">
        <f t="shared" si="3"/>
        <v>0</v>
      </c>
      <c r="AC48" s="24">
        <f t="shared" si="4"/>
        <v>0</v>
      </c>
      <c r="AD48" s="24">
        <f t="shared" si="5"/>
        <v>0</v>
      </c>
      <c r="AE48" s="25">
        <f t="shared" si="6"/>
        <v>0</v>
      </c>
      <c r="AF48" s="24">
        <f t="shared" si="7"/>
        <v>0</v>
      </c>
      <c r="AG48" s="24">
        <f t="shared" si="8"/>
        <v>0</v>
      </c>
      <c r="AH48" s="24">
        <f t="shared" si="9"/>
        <v>0</v>
      </c>
      <c r="AI48" s="26">
        <f t="shared" si="10"/>
        <v>0</v>
      </c>
      <c r="AJ48" s="27"/>
    </row>
    <row r="49" spans="1:36" s="28" customFormat="1" ht="13.95" hidden="1" customHeight="1">
      <c r="A49" s="32"/>
      <c r="B49" s="14" t="e">
        <f>_xlfn.IFNA(VLOOKUP($D49,#REF!,7,0),"")</f>
        <v>#REF!</v>
      </c>
      <c r="C49" s="15"/>
      <c r="D49" s="42"/>
      <c r="E49" s="45"/>
      <c r="F49" s="16"/>
      <c r="G49" s="49"/>
      <c r="H49" s="17"/>
      <c r="I49" s="18"/>
      <c r="J49" s="17"/>
      <c r="K49" s="18"/>
      <c r="L49" s="17"/>
      <c r="M49" s="19"/>
      <c r="N49" s="20"/>
      <c r="O49" s="19"/>
      <c r="P49" s="20"/>
      <c r="Q49" s="19"/>
      <c r="R49" s="20"/>
      <c r="S49" s="19"/>
      <c r="T49" s="21" t="str">
        <f t="shared" si="11"/>
        <v/>
      </c>
      <c r="U49" s="41" t="str">
        <f t="shared" si="12"/>
        <v xml:space="preserve"> </v>
      </c>
      <c r="V49" s="73"/>
      <c r="W49" s="22"/>
      <c r="Y49" s="39" t="e">
        <f t="shared" si="0"/>
        <v>#NUM!</v>
      </c>
      <c r="Z49" s="13" t="e">
        <f t="shared" si="1"/>
        <v>#NUM!</v>
      </c>
      <c r="AA49" s="13" t="e">
        <f t="shared" si="2"/>
        <v>#NUM!</v>
      </c>
      <c r="AB49" s="24">
        <f t="shared" si="3"/>
        <v>0</v>
      </c>
      <c r="AC49" s="24">
        <f t="shared" si="4"/>
        <v>0</v>
      </c>
      <c r="AD49" s="24">
        <f t="shared" si="5"/>
        <v>0</v>
      </c>
      <c r="AE49" s="25">
        <f t="shared" si="6"/>
        <v>0</v>
      </c>
      <c r="AF49" s="24">
        <f t="shared" si="7"/>
        <v>0</v>
      </c>
      <c r="AG49" s="24">
        <f t="shared" si="8"/>
        <v>0</v>
      </c>
      <c r="AH49" s="24">
        <f t="shared" si="9"/>
        <v>0</v>
      </c>
      <c r="AI49" s="26">
        <f t="shared" si="10"/>
        <v>0</v>
      </c>
      <c r="AJ49" s="27"/>
    </row>
    <row r="50" spans="1:36" s="28" customFormat="1" ht="13.95" hidden="1" customHeight="1">
      <c r="A50" s="32"/>
      <c r="B50" s="14" t="e">
        <f>_xlfn.IFNA(VLOOKUP($D50,#REF!,7,0),"")</f>
        <v>#REF!</v>
      </c>
      <c r="C50" s="15"/>
      <c r="D50" s="42"/>
      <c r="E50" s="45"/>
      <c r="F50" s="16"/>
      <c r="G50" s="49"/>
      <c r="H50" s="17"/>
      <c r="I50" s="18"/>
      <c r="J50" s="17"/>
      <c r="K50" s="18"/>
      <c r="L50" s="20"/>
      <c r="M50" s="19"/>
      <c r="N50" s="20"/>
      <c r="O50" s="19"/>
      <c r="P50" s="20"/>
      <c r="Q50" s="19"/>
      <c r="R50" s="20"/>
      <c r="S50" s="19"/>
      <c r="T50" s="21" t="str">
        <f t="shared" si="11"/>
        <v/>
      </c>
      <c r="U50" s="41" t="str">
        <f t="shared" si="12"/>
        <v xml:space="preserve"> </v>
      </c>
      <c r="V50" s="73"/>
      <c r="W50" s="22"/>
      <c r="Y50" s="39" t="e">
        <f t="shared" si="0"/>
        <v>#NUM!</v>
      </c>
      <c r="Z50" s="13" t="e">
        <f t="shared" si="1"/>
        <v>#NUM!</v>
      </c>
      <c r="AA50" s="13" t="e">
        <f t="shared" si="2"/>
        <v>#NUM!</v>
      </c>
      <c r="AB50" s="24">
        <f t="shared" si="3"/>
        <v>0</v>
      </c>
      <c r="AC50" s="24">
        <f t="shared" si="4"/>
        <v>0</v>
      </c>
      <c r="AD50" s="24">
        <f t="shared" si="5"/>
        <v>0</v>
      </c>
      <c r="AE50" s="25">
        <f t="shared" si="6"/>
        <v>0</v>
      </c>
      <c r="AF50" s="24">
        <f t="shared" si="7"/>
        <v>0</v>
      </c>
      <c r="AG50" s="24">
        <f t="shared" si="8"/>
        <v>0</v>
      </c>
      <c r="AH50" s="24">
        <f t="shared" si="9"/>
        <v>0</v>
      </c>
      <c r="AI50" s="26">
        <f t="shared" si="10"/>
        <v>0</v>
      </c>
      <c r="AJ50" s="27"/>
    </row>
    <row r="51" spans="1:36" s="28" customFormat="1" ht="13.95" hidden="1" customHeight="1">
      <c r="A51" s="32"/>
      <c r="B51" s="14" t="e">
        <f>_xlfn.IFNA(VLOOKUP($D51,#REF!,7,0),"")</f>
        <v>#REF!</v>
      </c>
      <c r="C51" s="15"/>
      <c r="D51" s="42"/>
      <c r="E51" s="45"/>
      <c r="F51" s="16"/>
      <c r="G51" s="49"/>
      <c r="H51" s="17"/>
      <c r="I51" s="18"/>
      <c r="J51" s="17"/>
      <c r="K51" s="18"/>
      <c r="L51" s="17"/>
      <c r="M51" s="19"/>
      <c r="N51" s="20"/>
      <c r="O51" s="19"/>
      <c r="P51" s="20"/>
      <c r="Q51" s="19"/>
      <c r="R51" s="20"/>
      <c r="S51" s="19"/>
      <c r="T51" s="21" t="str">
        <f t="shared" si="11"/>
        <v/>
      </c>
      <c r="U51" s="41" t="str">
        <f t="shared" si="12"/>
        <v xml:space="preserve"> </v>
      </c>
      <c r="V51" s="73"/>
      <c r="W51" s="22"/>
      <c r="Y51" s="39" t="e">
        <f t="shared" si="0"/>
        <v>#NUM!</v>
      </c>
      <c r="Z51" s="13" t="e">
        <f t="shared" si="1"/>
        <v>#NUM!</v>
      </c>
      <c r="AA51" s="13" t="e">
        <f t="shared" si="2"/>
        <v>#NUM!</v>
      </c>
      <c r="AB51" s="24">
        <f t="shared" si="3"/>
        <v>0</v>
      </c>
      <c r="AC51" s="24">
        <f t="shared" si="4"/>
        <v>0</v>
      </c>
      <c r="AD51" s="24">
        <f t="shared" si="5"/>
        <v>0</v>
      </c>
      <c r="AE51" s="25">
        <f t="shared" si="6"/>
        <v>0</v>
      </c>
      <c r="AF51" s="24">
        <f t="shared" si="7"/>
        <v>0</v>
      </c>
      <c r="AG51" s="24">
        <f t="shared" si="8"/>
        <v>0</v>
      </c>
      <c r="AH51" s="24">
        <f t="shared" si="9"/>
        <v>0</v>
      </c>
      <c r="AI51" s="26">
        <f t="shared" si="10"/>
        <v>0</v>
      </c>
      <c r="AJ51" s="27"/>
    </row>
    <row r="52" spans="1:36" s="28" customFormat="1" ht="13.95" hidden="1" customHeight="1">
      <c r="A52" s="32"/>
      <c r="B52" s="14" t="e">
        <f>_xlfn.IFNA(VLOOKUP($D52,#REF!,7,0),"")</f>
        <v>#REF!</v>
      </c>
      <c r="C52" s="15"/>
      <c r="D52" s="42"/>
      <c r="E52" s="45"/>
      <c r="F52" s="16"/>
      <c r="G52" s="49"/>
      <c r="H52" s="17"/>
      <c r="I52" s="18"/>
      <c r="J52" s="17"/>
      <c r="K52" s="18"/>
      <c r="L52" s="17"/>
      <c r="M52" s="19"/>
      <c r="N52" s="20"/>
      <c r="O52" s="19"/>
      <c r="P52" s="20"/>
      <c r="Q52" s="19"/>
      <c r="R52" s="20"/>
      <c r="S52" s="19"/>
      <c r="T52" s="21" t="str">
        <f t="shared" si="11"/>
        <v/>
      </c>
      <c r="U52" s="41" t="str">
        <f t="shared" si="12"/>
        <v xml:space="preserve"> </v>
      </c>
      <c r="V52" s="73"/>
      <c r="W52" s="22"/>
      <c r="Y52" s="39" t="e">
        <f t="shared" si="0"/>
        <v>#NUM!</v>
      </c>
      <c r="Z52" s="13" t="e">
        <f t="shared" si="1"/>
        <v>#NUM!</v>
      </c>
      <c r="AA52" s="13" t="e">
        <f t="shared" si="2"/>
        <v>#NUM!</v>
      </c>
      <c r="AB52" s="24">
        <f t="shared" si="3"/>
        <v>0</v>
      </c>
      <c r="AC52" s="24">
        <f t="shared" si="4"/>
        <v>0</v>
      </c>
      <c r="AD52" s="24">
        <f t="shared" si="5"/>
        <v>0</v>
      </c>
      <c r="AE52" s="25">
        <f t="shared" si="6"/>
        <v>0</v>
      </c>
      <c r="AF52" s="24">
        <f t="shared" si="7"/>
        <v>0</v>
      </c>
      <c r="AG52" s="24">
        <f t="shared" si="8"/>
        <v>0</v>
      </c>
      <c r="AH52" s="24">
        <f t="shared" si="9"/>
        <v>0</v>
      </c>
      <c r="AI52" s="26">
        <f t="shared" si="10"/>
        <v>0</v>
      </c>
      <c r="AJ52" s="27"/>
    </row>
    <row r="53" spans="1:36" s="28" customFormat="1" ht="13.95" hidden="1" customHeight="1">
      <c r="A53" s="32"/>
      <c r="B53" s="14" t="e">
        <f>_xlfn.IFNA(VLOOKUP($D53,#REF!,7,0),"")</f>
        <v>#REF!</v>
      </c>
      <c r="C53" s="15"/>
      <c r="D53" s="42"/>
      <c r="E53" s="45"/>
      <c r="F53" s="16"/>
      <c r="G53" s="49"/>
      <c r="H53" s="17"/>
      <c r="I53" s="18"/>
      <c r="J53" s="17"/>
      <c r="K53" s="18"/>
      <c r="L53" s="17"/>
      <c r="M53" s="19"/>
      <c r="N53" s="20"/>
      <c r="O53" s="19"/>
      <c r="P53" s="20"/>
      <c r="Q53" s="19"/>
      <c r="R53" s="20"/>
      <c r="S53" s="19"/>
      <c r="T53" s="21" t="str">
        <f t="shared" si="11"/>
        <v/>
      </c>
      <c r="U53" s="41" t="str">
        <f t="shared" si="12"/>
        <v xml:space="preserve"> </v>
      </c>
      <c r="V53" s="73"/>
      <c r="W53" s="22"/>
      <c r="Y53" s="39" t="e">
        <f t="shared" si="0"/>
        <v>#NUM!</v>
      </c>
      <c r="Z53" s="13" t="e">
        <f t="shared" si="1"/>
        <v>#NUM!</v>
      </c>
      <c r="AA53" s="13" t="e">
        <f t="shared" si="2"/>
        <v>#NUM!</v>
      </c>
      <c r="AB53" s="24">
        <f t="shared" si="3"/>
        <v>0</v>
      </c>
      <c r="AC53" s="24">
        <f t="shared" si="4"/>
        <v>0</v>
      </c>
      <c r="AD53" s="24">
        <f t="shared" si="5"/>
        <v>0</v>
      </c>
      <c r="AE53" s="25">
        <f t="shared" si="6"/>
        <v>0</v>
      </c>
      <c r="AF53" s="24">
        <f t="shared" si="7"/>
        <v>0</v>
      </c>
      <c r="AG53" s="24">
        <f t="shared" si="8"/>
        <v>0</v>
      </c>
      <c r="AH53" s="24">
        <f t="shared" si="9"/>
        <v>0</v>
      </c>
      <c r="AI53" s="26">
        <f t="shared" si="10"/>
        <v>0</v>
      </c>
      <c r="AJ53" s="27"/>
    </row>
    <row r="54" spans="1:36" s="28" customFormat="1" ht="13.95" hidden="1" customHeight="1">
      <c r="A54" s="32"/>
      <c r="B54" s="14" t="e">
        <f>_xlfn.IFNA(VLOOKUP($D54,#REF!,7,0),"")</f>
        <v>#REF!</v>
      </c>
      <c r="C54" s="15"/>
      <c r="D54" s="42"/>
      <c r="E54" s="45"/>
      <c r="F54" s="16"/>
      <c r="G54" s="49"/>
      <c r="H54" s="17"/>
      <c r="I54" s="18"/>
      <c r="J54" s="17"/>
      <c r="K54" s="18"/>
      <c r="L54" s="17"/>
      <c r="M54" s="19"/>
      <c r="N54" s="20"/>
      <c r="O54" s="19"/>
      <c r="P54" s="20"/>
      <c r="Q54" s="19"/>
      <c r="R54" s="20"/>
      <c r="S54" s="19"/>
      <c r="T54" s="21" t="str">
        <f t="shared" si="11"/>
        <v/>
      </c>
      <c r="U54" s="41" t="str">
        <f t="shared" si="12"/>
        <v xml:space="preserve"> </v>
      </c>
      <c r="V54" s="73"/>
      <c r="W54" s="22"/>
      <c r="Y54" s="39" t="e">
        <f t="shared" si="0"/>
        <v>#NUM!</v>
      </c>
      <c r="Z54" s="13" t="e">
        <f t="shared" si="1"/>
        <v>#NUM!</v>
      </c>
      <c r="AA54" s="13" t="e">
        <f t="shared" si="2"/>
        <v>#NUM!</v>
      </c>
      <c r="AB54" s="24">
        <f t="shared" si="3"/>
        <v>0</v>
      </c>
      <c r="AC54" s="24">
        <f t="shared" si="4"/>
        <v>0</v>
      </c>
      <c r="AD54" s="24">
        <f t="shared" si="5"/>
        <v>0</v>
      </c>
      <c r="AE54" s="25">
        <f t="shared" si="6"/>
        <v>0</v>
      </c>
      <c r="AF54" s="24">
        <f t="shared" si="7"/>
        <v>0</v>
      </c>
      <c r="AG54" s="24">
        <f t="shared" si="8"/>
        <v>0</v>
      </c>
      <c r="AH54" s="24">
        <f t="shared" si="9"/>
        <v>0</v>
      </c>
      <c r="AI54" s="26">
        <f t="shared" si="10"/>
        <v>0</v>
      </c>
      <c r="AJ54" s="27"/>
    </row>
    <row r="55" spans="1:36" s="28" customFormat="1" ht="13.95" hidden="1" customHeight="1">
      <c r="A55" s="32"/>
      <c r="B55" s="14" t="e">
        <f>_xlfn.IFNA(VLOOKUP($D55,#REF!,7,0),"")</f>
        <v>#REF!</v>
      </c>
      <c r="C55" s="15"/>
      <c r="D55" s="42"/>
      <c r="E55" s="45"/>
      <c r="F55" s="16"/>
      <c r="G55" s="49"/>
      <c r="H55" s="17"/>
      <c r="I55" s="18"/>
      <c r="J55" s="17"/>
      <c r="K55" s="18"/>
      <c r="L55" s="17"/>
      <c r="M55" s="19"/>
      <c r="N55" s="20"/>
      <c r="O55" s="19"/>
      <c r="P55" s="20"/>
      <c r="Q55" s="19"/>
      <c r="R55" s="20"/>
      <c r="S55" s="19"/>
      <c r="T55" s="21" t="str">
        <f>IF(G55="","",(AE55+AI55))</f>
        <v/>
      </c>
      <c r="U55" s="41" t="str">
        <f t="shared" si="12"/>
        <v xml:space="preserve"> </v>
      </c>
      <c r="V55" s="73"/>
      <c r="W55" s="22"/>
      <c r="Y55" s="39" t="e">
        <f t="shared" si="0"/>
        <v>#NUM!</v>
      </c>
      <c r="Z55" s="13" t="e">
        <f t="shared" si="1"/>
        <v>#NUM!</v>
      </c>
      <c r="AA55" s="13" t="e">
        <f t="shared" si="2"/>
        <v>#NUM!</v>
      </c>
      <c r="AB55" s="24">
        <f>IF(I55="z",H55,IF(I55="x",H55*(-1),0))</f>
        <v>0</v>
      </c>
      <c r="AC55" s="24">
        <f>IF(K55="z",J55,IF(K55="x",J55*(-1),0))</f>
        <v>0</v>
      </c>
      <c r="AD55" s="24">
        <f>IF(M55="z",L55,IF(M55="x",L55*(-1),0))</f>
        <v>0</v>
      </c>
      <c r="AE55" s="25">
        <f>IF(AND(AB55&lt;0,AC55&lt;0,AD55&lt;0),0,MAX(AB55:AD55))</f>
        <v>0</v>
      </c>
      <c r="AF55" s="24">
        <f>IF(O55="z",N55,IF(O55="x",N55*(-1),0))</f>
        <v>0</v>
      </c>
      <c r="AG55" s="24">
        <f>IF(Q55="z",P55,IF(Q55="x",P55*(-1),0))</f>
        <v>0</v>
      </c>
      <c r="AH55" s="24">
        <f>IF(S55="z",R55,IF(S55="x",R55*(-1),0))</f>
        <v>0</v>
      </c>
      <c r="AI55" s="26">
        <f>IF(AND(AF55&lt;0,AG55&lt;0,AH55&lt;0),0,MAX(AF55:AH55))</f>
        <v>0</v>
      </c>
      <c r="AJ55" s="27"/>
    </row>
    <row r="56" spans="1:36" s="28" customFormat="1" ht="13.95" hidden="1" customHeight="1">
      <c r="A56" s="32"/>
      <c r="B56" s="14" t="e">
        <f>_xlfn.IFNA(VLOOKUP($D56,#REF!,7,0),"")</f>
        <v>#REF!</v>
      </c>
      <c r="C56" s="15"/>
      <c r="D56" s="42"/>
      <c r="E56" s="45"/>
      <c r="F56" s="16"/>
      <c r="G56" s="49"/>
      <c r="H56" s="17"/>
      <c r="I56" s="18"/>
      <c r="J56" s="17"/>
      <c r="K56" s="18"/>
      <c r="L56" s="17"/>
      <c r="M56" s="19"/>
      <c r="N56" s="20"/>
      <c r="O56" s="19"/>
      <c r="P56" s="20"/>
      <c r="Q56" s="19"/>
      <c r="R56" s="20"/>
      <c r="S56" s="19"/>
      <c r="T56" s="21" t="str">
        <f>IF(G56="","",(AE56+AI56))</f>
        <v/>
      </c>
      <c r="U56" s="41" t="str">
        <f t="shared" si="12"/>
        <v xml:space="preserve"> </v>
      </c>
      <c r="V56" s="73"/>
      <c r="W56" s="22"/>
      <c r="Y56" s="39" t="e">
        <f t="shared" si="0"/>
        <v>#NUM!</v>
      </c>
      <c r="Z56" s="13" t="e">
        <f t="shared" si="1"/>
        <v>#NUM!</v>
      </c>
      <c r="AA56" s="13" t="e">
        <f t="shared" si="2"/>
        <v>#NUM!</v>
      </c>
      <c r="AB56" s="24">
        <f>IF(I56="z",H56,IF(I56="x",H56*(-1),0))</f>
        <v>0</v>
      </c>
      <c r="AC56" s="24">
        <f>IF(K56="z",J56,IF(K56="x",J56*(-1),0))</f>
        <v>0</v>
      </c>
      <c r="AD56" s="24">
        <f>IF(M56="z",L56,IF(M56="x",L56*(-1),0))</f>
        <v>0</v>
      </c>
      <c r="AE56" s="25">
        <f>IF(AND(AB56&lt;0,AC56&lt;0,AD56&lt;0),0,MAX(AB56:AD56))</f>
        <v>0</v>
      </c>
      <c r="AF56" s="24">
        <f>IF(O56="z",N56,IF(O56="x",N56*(-1),0))</f>
        <v>0</v>
      </c>
      <c r="AG56" s="24">
        <f>IF(Q56="z",P56,IF(Q56="x",P56*(-1),0))</f>
        <v>0</v>
      </c>
      <c r="AH56" s="24">
        <f>IF(S56="z",R56,IF(S56="x",R56*(-1),0))</f>
        <v>0</v>
      </c>
      <c r="AI56" s="26">
        <f>IF(AND(AF56&lt;0,AG56&lt;0,AH56&lt;0),0,MAX(AF56:AH56))</f>
        <v>0</v>
      </c>
      <c r="AJ56" s="27"/>
    </row>
    <row r="57" spans="1:36" s="28" customFormat="1" ht="13.95" hidden="1" customHeight="1">
      <c r="A57" s="32"/>
      <c r="B57" s="14" t="e">
        <f>_xlfn.IFNA(VLOOKUP($D57,#REF!,7,0),"")</f>
        <v>#REF!</v>
      </c>
      <c r="C57" s="15"/>
      <c r="D57" s="42"/>
      <c r="E57" s="45"/>
      <c r="F57" s="16"/>
      <c r="G57" s="49"/>
      <c r="H57" s="17"/>
      <c r="I57" s="18"/>
      <c r="J57" s="17"/>
      <c r="K57" s="18"/>
      <c r="L57" s="17"/>
      <c r="M57" s="19"/>
      <c r="N57" s="20"/>
      <c r="O57" s="19"/>
      <c r="P57" s="20"/>
      <c r="Q57" s="19"/>
      <c r="R57" s="20"/>
      <c r="S57" s="19"/>
      <c r="T57" s="21" t="str">
        <f>IF(G57="","",(AE57+AI57))</f>
        <v/>
      </c>
      <c r="U57" s="41" t="str">
        <f t="shared" si="12"/>
        <v xml:space="preserve"> </v>
      </c>
      <c r="V57" s="73"/>
      <c r="W57" s="22"/>
      <c r="Y57" s="39" t="e">
        <f t="shared" si="0"/>
        <v>#NUM!</v>
      </c>
      <c r="Z57" s="13" t="e">
        <f t="shared" si="1"/>
        <v>#NUM!</v>
      </c>
      <c r="AA57" s="13" t="e">
        <f t="shared" si="2"/>
        <v>#NUM!</v>
      </c>
      <c r="AB57" s="24">
        <f>IF(I57="z",H57,IF(I57="x",H57*(-1),0))</f>
        <v>0</v>
      </c>
      <c r="AC57" s="24">
        <f>IF(K57="z",J57,IF(K57="x",J57*(-1),0))</f>
        <v>0</v>
      </c>
      <c r="AD57" s="24">
        <f>IF(M57="z",L57,IF(M57="x",L57*(-1),0))</f>
        <v>0</v>
      </c>
      <c r="AE57" s="25">
        <f>IF(AND(AB57&lt;0,AC57&lt;0,AD57&lt;0),0,MAX(AB57:AD57))</f>
        <v>0</v>
      </c>
      <c r="AF57" s="24">
        <f>IF(O57="z",N57,IF(O57="x",N57*(-1),0))</f>
        <v>0</v>
      </c>
      <c r="AG57" s="24">
        <f>IF(Q57="z",P57,IF(Q57="x",P57*(-1),0))</f>
        <v>0</v>
      </c>
      <c r="AH57" s="24">
        <f>IF(S57="z",R57,IF(S57="x",R57*(-1),0))</f>
        <v>0</v>
      </c>
      <c r="AI57" s="26">
        <f>IF(AND(AF57&lt;0,AG57&lt;0,AH57&lt;0),0,MAX(AF57:AH57))</f>
        <v>0</v>
      </c>
      <c r="AJ57" s="27"/>
    </row>
    <row r="58" spans="1:36" s="28" customFormat="1" ht="13.95" hidden="1" customHeight="1">
      <c r="A58" s="32"/>
      <c r="B58" s="14" t="e">
        <f>_xlfn.IFNA(VLOOKUP($D58,#REF!,7,0),"")</f>
        <v>#REF!</v>
      </c>
      <c r="C58" s="15"/>
      <c r="D58" s="42"/>
      <c r="E58" s="45"/>
      <c r="F58" s="16"/>
      <c r="G58" s="49"/>
      <c r="H58" s="17"/>
      <c r="I58" s="18"/>
      <c r="J58" s="17"/>
      <c r="K58" s="18"/>
      <c r="L58" s="17"/>
      <c r="M58" s="19"/>
      <c r="N58" s="20"/>
      <c r="O58" s="19"/>
      <c r="P58" s="20"/>
      <c r="Q58" s="19"/>
      <c r="R58" s="20"/>
      <c r="S58" s="19"/>
      <c r="T58" s="21" t="s">
        <v>9</v>
      </c>
      <c r="U58" s="41" t="str">
        <f t="shared" si="12"/>
        <v xml:space="preserve"> </v>
      </c>
      <c r="V58" s="73"/>
      <c r="W58" s="22"/>
      <c r="Y58" s="39" t="e">
        <f t="shared" si="0"/>
        <v>#NUM!</v>
      </c>
      <c r="Z58" s="13" t="e">
        <f t="shared" si="1"/>
        <v>#NUM!</v>
      </c>
      <c r="AA58" s="13" t="e">
        <f t="shared" si="2"/>
        <v>#NUM!</v>
      </c>
      <c r="AB58" s="24">
        <f>IF(I58="z",H58,IF(I58="x",H58*(-1),0))</f>
        <v>0</v>
      </c>
      <c r="AC58" s="24">
        <f>IF(K58="z",J58,IF(K58="x",J58*(-1),0))</f>
        <v>0</v>
      </c>
      <c r="AD58" s="24">
        <f>IF(M58="z",L58,IF(M58="x",L58*(-1),0))</f>
        <v>0</v>
      </c>
      <c r="AE58" s="25">
        <f>IF(AND(AB58&lt;0,AC58&lt;0,AD58&lt;0),0,MAX(AB58:AD58))</f>
        <v>0</v>
      </c>
      <c r="AF58" s="24">
        <f>IF(O58="z",N58,IF(O58="x",N58*(-1),0))</f>
        <v>0</v>
      </c>
      <c r="AG58" s="24">
        <f>IF(Q58="z",P58,IF(Q58="x",P58*(-1),0))</f>
        <v>0</v>
      </c>
      <c r="AH58" s="24">
        <f>IF(S58="z",R58,IF(S58="x",R58*(-1),0))</f>
        <v>0</v>
      </c>
      <c r="AI58" s="26">
        <f>IF(AND(AF58&lt;0,AG58&lt;0,AH58&lt;0),0,MAX(AF58:AH58))</f>
        <v>0</v>
      </c>
      <c r="AJ58" s="27"/>
    </row>
    <row r="59" spans="1:36" s="28" customFormat="1" ht="13.95" hidden="1" customHeight="1">
      <c r="A59" s="32"/>
      <c r="B59" s="14" t="e">
        <f>_xlfn.IFNA(VLOOKUP($D59,#REF!,7,0),"")</f>
        <v>#REF!</v>
      </c>
      <c r="C59" s="15"/>
      <c r="D59" s="42"/>
      <c r="E59" s="45"/>
      <c r="F59" s="16"/>
      <c r="G59" s="49"/>
      <c r="H59" s="17"/>
      <c r="I59" s="18"/>
      <c r="J59" s="17"/>
      <c r="K59" s="18"/>
      <c r="L59" s="17"/>
      <c r="M59" s="19"/>
      <c r="N59" s="20"/>
      <c r="O59" s="19"/>
      <c r="P59" s="20"/>
      <c r="Q59" s="19"/>
      <c r="R59" s="20"/>
      <c r="S59" s="19"/>
      <c r="T59" s="21" t="str">
        <f t="shared" ref="T59:T68" si="13">IF(G59="","",(AE59+AI59))</f>
        <v/>
      </c>
      <c r="U59" s="41" t="str">
        <f t="shared" si="12"/>
        <v xml:space="preserve"> </v>
      </c>
      <c r="V59" s="73"/>
      <c r="W59" s="22"/>
      <c r="Y59" s="39" t="e">
        <f t="shared" si="0"/>
        <v>#NUM!</v>
      </c>
      <c r="Z59" s="13" t="e">
        <f t="shared" si="1"/>
        <v>#NUM!</v>
      </c>
      <c r="AA59" s="13" t="e">
        <f t="shared" si="2"/>
        <v>#NUM!</v>
      </c>
      <c r="AB59" s="24">
        <f t="shared" ref="AB59:AB67" si="14">IF(I59="z",H59,IF(I59="x",H59*(-1),0))</f>
        <v>0</v>
      </c>
      <c r="AC59" s="24">
        <f t="shared" ref="AC59:AC67" si="15">IF(K59="z",J59,IF(K59="x",J59*(-1),0))</f>
        <v>0</v>
      </c>
      <c r="AD59" s="24">
        <f t="shared" ref="AD59:AD67" si="16">IF(M59="z",L59,IF(M59="x",L59*(-1),0))</f>
        <v>0</v>
      </c>
      <c r="AE59" s="25">
        <f t="shared" ref="AE59:AE68" si="17">IF(AND(AB59&lt;0,AC59&lt;0,AD59&lt;0),0,MAX(AB59:AD59))</f>
        <v>0</v>
      </c>
      <c r="AF59" s="24">
        <f t="shared" ref="AF59:AF67" si="18">IF(O59="z",N59,IF(O59="x",N59*(-1),0))</f>
        <v>0</v>
      </c>
      <c r="AG59" s="24">
        <f t="shared" ref="AG59:AG67" si="19">IF(Q59="z",P59,IF(Q59="x",P59*(-1),0))</f>
        <v>0</v>
      </c>
      <c r="AH59" s="24">
        <f t="shared" ref="AH59:AH67" si="20">IF(S59="z",R59,IF(S59="x",R59*(-1),0))</f>
        <v>0</v>
      </c>
      <c r="AI59" s="26">
        <f t="shared" ref="AI59:AI68" si="21">IF(AND(AF59&lt;0,AG59&lt;0,AH59&lt;0),0,MAX(AF59:AH59))</f>
        <v>0</v>
      </c>
      <c r="AJ59" s="27"/>
    </row>
    <row r="60" spans="1:36" s="28" customFormat="1" ht="13.95" hidden="1" customHeight="1">
      <c r="A60" s="32"/>
      <c r="B60" s="14" t="e">
        <f>_xlfn.IFNA(VLOOKUP($D60,#REF!,7,0),"")</f>
        <v>#REF!</v>
      </c>
      <c r="C60" s="15"/>
      <c r="D60" s="42"/>
      <c r="E60" s="45"/>
      <c r="F60" s="16"/>
      <c r="G60" s="49"/>
      <c r="H60" s="17"/>
      <c r="I60" s="18"/>
      <c r="J60" s="17"/>
      <c r="K60" s="18"/>
      <c r="L60" s="17"/>
      <c r="M60" s="19"/>
      <c r="N60" s="20"/>
      <c r="O60" s="19"/>
      <c r="P60" s="20"/>
      <c r="Q60" s="19"/>
      <c r="R60" s="20"/>
      <c r="S60" s="19"/>
      <c r="T60" s="21" t="str">
        <f t="shared" si="13"/>
        <v/>
      </c>
      <c r="U60" s="41" t="str">
        <f t="shared" si="12"/>
        <v xml:space="preserve"> </v>
      </c>
      <c r="V60" s="73"/>
      <c r="W60" s="22"/>
      <c r="Y60" s="39" t="e">
        <f t="shared" si="0"/>
        <v>#NUM!</v>
      </c>
      <c r="Z60" s="13" t="e">
        <f t="shared" si="1"/>
        <v>#NUM!</v>
      </c>
      <c r="AA60" s="13" t="e">
        <f t="shared" si="2"/>
        <v>#NUM!</v>
      </c>
      <c r="AB60" s="24">
        <f t="shared" si="14"/>
        <v>0</v>
      </c>
      <c r="AC60" s="24">
        <f t="shared" si="15"/>
        <v>0</v>
      </c>
      <c r="AD60" s="24">
        <f t="shared" si="16"/>
        <v>0</v>
      </c>
      <c r="AE60" s="25">
        <f t="shared" si="17"/>
        <v>0</v>
      </c>
      <c r="AF60" s="24">
        <f t="shared" si="18"/>
        <v>0</v>
      </c>
      <c r="AG60" s="24">
        <f t="shared" si="19"/>
        <v>0</v>
      </c>
      <c r="AH60" s="24">
        <f t="shared" si="20"/>
        <v>0</v>
      </c>
      <c r="AI60" s="26">
        <f t="shared" si="21"/>
        <v>0</v>
      </c>
      <c r="AJ60" s="27"/>
    </row>
    <row r="61" spans="1:36" s="28" customFormat="1" ht="13.95" hidden="1" customHeight="1">
      <c r="A61" s="32"/>
      <c r="B61" s="14" t="e">
        <f>_xlfn.IFNA(VLOOKUP($D61,#REF!,7,0),"")</f>
        <v>#REF!</v>
      </c>
      <c r="C61" s="15"/>
      <c r="D61" s="42"/>
      <c r="E61" s="45"/>
      <c r="F61" s="16"/>
      <c r="G61" s="49"/>
      <c r="H61" s="17"/>
      <c r="I61" s="18"/>
      <c r="J61" s="17"/>
      <c r="K61" s="18"/>
      <c r="L61" s="17"/>
      <c r="M61" s="19"/>
      <c r="N61" s="20"/>
      <c r="O61" s="19"/>
      <c r="P61" s="20"/>
      <c r="Q61" s="19"/>
      <c r="R61" s="20"/>
      <c r="S61" s="19"/>
      <c r="T61" s="21" t="str">
        <f t="shared" si="13"/>
        <v/>
      </c>
      <c r="U61" s="41" t="str">
        <f t="shared" si="12"/>
        <v xml:space="preserve"> </v>
      </c>
      <c r="V61" s="73"/>
      <c r="W61" s="22"/>
      <c r="Y61" s="39" t="e">
        <f t="shared" si="0"/>
        <v>#NUM!</v>
      </c>
      <c r="Z61" s="13" t="e">
        <f t="shared" si="1"/>
        <v>#NUM!</v>
      </c>
      <c r="AA61" s="13" t="e">
        <f t="shared" si="2"/>
        <v>#NUM!</v>
      </c>
      <c r="AB61" s="24">
        <f t="shared" si="14"/>
        <v>0</v>
      </c>
      <c r="AC61" s="24">
        <f t="shared" si="15"/>
        <v>0</v>
      </c>
      <c r="AD61" s="24">
        <f t="shared" si="16"/>
        <v>0</v>
      </c>
      <c r="AE61" s="25">
        <f t="shared" si="17"/>
        <v>0</v>
      </c>
      <c r="AF61" s="24">
        <f t="shared" si="18"/>
        <v>0</v>
      </c>
      <c r="AG61" s="24">
        <f t="shared" si="19"/>
        <v>0</v>
      </c>
      <c r="AH61" s="24">
        <f t="shared" si="20"/>
        <v>0</v>
      </c>
      <c r="AI61" s="26">
        <f t="shared" si="21"/>
        <v>0</v>
      </c>
      <c r="AJ61" s="27"/>
    </row>
    <row r="62" spans="1:36" s="28" customFormat="1" ht="13.95" hidden="1" customHeight="1">
      <c r="A62" s="32"/>
      <c r="B62" s="14" t="e">
        <f>_xlfn.IFNA(VLOOKUP($D62,#REF!,7,0),"")</f>
        <v>#REF!</v>
      </c>
      <c r="C62" s="15"/>
      <c r="D62" s="42"/>
      <c r="E62" s="45"/>
      <c r="F62" s="16"/>
      <c r="G62" s="49"/>
      <c r="H62" s="17"/>
      <c r="I62" s="18"/>
      <c r="J62" s="17"/>
      <c r="K62" s="18"/>
      <c r="L62" s="17"/>
      <c r="M62" s="19"/>
      <c r="N62" s="20"/>
      <c r="O62" s="19"/>
      <c r="P62" s="20"/>
      <c r="Q62" s="19"/>
      <c r="R62" s="20"/>
      <c r="S62" s="19"/>
      <c r="T62" s="21" t="str">
        <f t="shared" si="13"/>
        <v/>
      </c>
      <c r="U62" s="41" t="str">
        <f t="shared" si="12"/>
        <v xml:space="preserve"> </v>
      </c>
      <c r="V62" s="73"/>
      <c r="W62" s="22"/>
      <c r="Y62" s="39" t="e">
        <f t="shared" si="0"/>
        <v>#NUM!</v>
      </c>
      <c r="Z62" s="13" t="e">
        <f t="shared" si="1"/>
        <v>#NUM!</v>
      </c>
      <c r="AA62" s="13" t="e">
        <f t="shared" si="2"/>
        <v>#NUM!</v>
      </c>
      <c r="AB62" s="24">
        <f t="shared" si="14"/>
        <v>0</v>
      </c>
      <c r="AC62" s="24">
        <f t="shared" si="15"/>
        <v>0</v>
      </c>
      <c r="AD62" s="24">
        <f t="shared" si="16"/>
        <v>0</v>
      </c>
      <c r="AE62" s="25">
        <f t="shared" si="17"/>
        <v>0</v>
      </c>
      <c r="AF62" s="24">
        <f t="shared" si="18"/>
        <v>0</v>
      </c>
      <c r="AG62" s="24">
        <f t="shared" si="19"/>
        <v>0</v>
      </c>
      <c r="AH62" s="24">
        <f t="shared" si="20"/>
        <v>0</v>
      </c>
      <c r="AI62" s="26">
        <f t="shared" si="21"/>
        <v>0</v>
      </c>
      <c r="AJ62" s="27"/>
    </row>
    <row r="63" spans="1:36" s="28" customFormat="1" ht="13.95" hidden="1" customHeight="1">
      <c r="A63" s="14"/>
      <c r="B63" s="14" t="e">
        <f>_xlfn.IFNA(VLOOKUP($D63,#REF!,7,0),"")</f>
        <v>#REF!</v>
      </c>
      <c r="C63" s="15"/>
      <c r="D63" s="42"/>
      <c r="E63" s="45"/>
      <c r="F63" s="16"/>
      <c r="G63" s="49"/>
      <c r="H63" s="17"/>
      <c r="I63" s="18"/>
      <c r="J63" s="17"/>
      <c r="K63" s="18"/>
      <c r="L63" s="17"/>
      <c r="M63" s="19"/>
      <c r="N63" s="20"/>
      <c r="O63" s="19"/>
      <c r="P63" s="20"/>
      <c r="Q63" s="19"/>
      <c r="R63" s="20"/>
      <c r="S63" s="19"/>
      <c r="T63" s="21" t="str">
        <f t="shared" si="13"/>
        <v/>
      </c>
      <c r="U63" s="41" t="str">
        <f t="shared" si="12"/>
        <v xml:space="preserve"> </v>
      </c>
      <c r="V63" s="73"/>
      <c r="W63" s="22"/>
      <c r="Y63" s="39" t="e">
        <f t="shared" si="0"/>
        <v>#NUM!</v>
      </c>
      <c r="Z63" s="13" t="e">
        <f t="shared" si="1"/>
        <v>#NUM!</v>
      </c>
      <c r="AA63" s="13" t="e">
        <f t="shared" si="2"/>
        <v>#NUM!</v>
      </c>
      <c r="AB63" s="24">
        <f t="shared" si="14"/>
        <v>0</v>
      </c>
      <c r="AC63" s="24">
        <f t="shared" si="15"/>
        <v>0</v>
      </c>
      <c r="AD63" s="24">
        <f t="shared" si="16"/>
        <v>0</v>
      </c>
      <c r="AE63" s="25">
        <f t="shared" si="17"/>
        <v>0</v>
      </c>
      <c r="AF63" s="24">
        <f t="shared" si="18"/>
        <v>0</v>
      </c>
      <c r="AG63" s="24">
        <f t="shared" si="19"/>
        <v>0</v>
      </c>
      <c r="AH63" s="24">
        <f t="shared" si="20"/>
        <v>0</v>
      </c>
      <c r="AI63" s="26">
        <f t="shared" si="21"/>
        <v>0</v>
      </c>
      <c r="AJ63" s="27"/>
    </row>
    <row r="64" spans="1:36" s="28" customFormat="1" ht="13.95" hidden="1" customHeight="1">
      <c r="A64" s="14"/>
      <c r="B64" s="14" t="e">
        <f>_xlfn.IFNA(VLOOKUP($D64,#REF!,7,0),"")</f>
        <v>#REF!</v>
      </c>
      <c r="C64" s="15"/>
      <c r="D64" s="42"/>
      <c r="E64" s="45"/>
      <c r="F64" s="16"/>
      <c r="G64" s="49"/>
      <c r="H64" s="17"/>
      <c r="I64" s="18"/>
      <c r="J64" s="17"/>
      <c r="K64" s="18"/>
      <c r="L64" s="17"/>
      <c r="M64" s="19"/>
      <c r="N64" s="20"/>
      <c r="O64" s="19"/>
      <c r="P64" s="20"/>
      <c r="Q64" s="19"/>
      <c r="R64" s="20"/>
      <c r="S64" s="19"/>
      <c r="T64" s="21" t="str">
        <f t="shared" si="13"/>
        <v/>
      </c>
      <c r="U64" s="41" t="str">
        <f t="shared" si="12"/>
        <v xml:space="preserve"> </v>
      </c>
      <c r="V64" s="73"/>
      <c r="W64" s="22"/>
      <c r="Y64" s="39" t="e">
        <f t="shared" si="0"/>
        <v>#NUM!</v>
      </c>
      <c r="Z64" s="13" t="e">
        <f t="shared" si="1"/>
        <v>#NUM!</v>
      </c>
      <c r="AA64" s="13" t="e">
        <f t="shared" si="2"/>
        <v>#NUM!</v>
      </c>
      <c r="AB64" s="24">
        <f t="shared" si="14"/>
        <v>0</v>
      </c>
      <c r="AC64" s="24">
        <f t="shared" si="15"/>
        <v>0</v>
      </c>
      <c r="AD64" s="24">
        <f t="shared" si="16"/>
        <v>0</v>
      </c>
      <c r="AE64" s="25">
        <f t="shared" si="17"/>
        <v>0</v>
      </c>
      <c r="AF64" s="24">
        <f t="shared" si="18"/>
        <v>0</v>
      </c>
      <c r="AG64" s="24">
        <f t="shared" si="19"/>
        <v>0</v>
      </c>
      <c r="AH64" s="24">
        <f t="shared" si="20"/>
        <v>0</v>
      </c>
      <c r="AI64" s="26">
        <f t="shared" si="21"/>
        <v>0</v>
      </c>
      <c r="AJ64" s="27"/>
    </row>
    <row r="65" spans="1:36" s="28" customFormat="1" ht="13.95" hidden="1" customHeight="1">
      <c r="A65" s="14"/>
      <c r="B65" s="14" t="e">
        <f>_xlfn.IFNA(VLOOKUP($D65,#REF!,7,0),"")</f>
        <v>#REF!</v>
      </c>
      <c r="C65" s="15"/>
      <c r="D65" s="42"/>
      <c r="E65" s="45"/>
      <c r="F65" s="16"/>
      <c r="G65" s="49"/>
      <c r="H65" s="17"/>
      <c r="I65" s="18"/>
      <c r="J65" s="17"/>
      <c r="K65" s="18"/>
      <c r="L65" s="17"/>
      <c r="M65" s="19"/>
      <c r="N65" s="20"/>
      <c r="O65" s="19"/>
      <c r="P65" s="20"/>
      <c r="Q65" s="19"/>
      <c r="R65" s="20"/>
      <c r="S65" s="19"/>
      <c r="T65" s="21" t="str">
        <f t="shared" si="13"/>
        <v/>
      </c>
      <c r="U65" s="41" t="str">
        <f t="shared" si="12"/>
        <v xml:space="preserve"> </v>
      </c>
      <c r="V65" s="73"/>
      <c r="W65" s="22"/>
      <c r="Y65" s="39" t="e">
        <f t="shared" si="0"/>
        <v>#NUM!</v>
      </c>
      <c r="Z65" s="13" t="e">
        <f t="shared" si="1"/>
        <v>#NUM!</v>
      </c>
      <c r="AA65" s="13" t="e">
        <f t="shared" si="2"/>
        <v>#NUM!</v>
      </c>
      <c r="AB65" s="24">
        <f t="shared" si="14"/>
        <v>0</v>
      </c>
      <c r="AC65" s="24">
        <f t="shared" si="15"/>
        <v>0</v>
      </c>
      <c r="AD65" s="24">
        <f t="shared" si="16"/>
        <v>0</v>
      </c>
      <c r="AE65" s="25">
        <f t="shared" si="17"/>
        <v>0</v>
      </c>
      <c r="AF65" s="24">
        <f t="shared" si="18"/>
        <v>0</v>
      </c>
      <c r="AG65" s="24">
        <f t="shared" si="19"/>
        <v>0</v>
      </c>
      <c r="AH65" s="24">
        <f t="shared" si="20"/>
        <v>0</v>
      </c>
      <c r="AI65" s="26">
        <f t="shared" si="21"/>
        <v>0</v>
      </c>
      <c r="AJ65" s="27"/>
    </row>
    <row r="66" spans="1:36" s="28" customFormat="1" ht="13.95" hidden="1" customHeight="1">
      <c r="A66" s="14"/>
      <c r="B66" s="14" t="e">
        <f>_xlfn.IFNA(VLOOKUP($D66,#REF!,7,0),"")</f>
        <v>#REF!</v>
      </c>
      <c r="C66" s="15"/>
      <c r="D66" s="42"/>
      <c r="E66" s="45"/>
      <c r="F66" s="16"/>
      <c r="G66" s="49"/>
      <c r="H66" s="17"/>
      <c r="I66" s="18"/>
      <c r="J66" s="17"/>
      <c r="K66" s="18"/>
      <c r="L66" s="17"/>
      <c r="M66" s="19"/>
      <c r="N66" s="20"/>
      <c r="O66" s="19"/>
      <c r="P66" s="20"/>
      <c r="Q66" s="19"/>
      <c r="R66" s="20"/>
      <c r="S66" s="19"/>
      <c r="T66" s="21" t="str">
        <f t="shared" si="13"/>
        <v/>
      </c>
      <c r="U66" s="41" t="str">
        <f t="shared" si="12"/>
        <v xml:space="preserve"> </v>
      </c>
      <c r="V66" s="73"/>
      <c r="W66" s="22"/>
      <c r="Y66" s="39" t="e">
        <f t="shared" si="0"/>
        <v>#NUM!</v>
      </c>
      <c r="Z66" s="13" t="e">
        <f t="shared" si="1"/>
        <v>#NUM!</v>
      </c>
      <c r="AA66" s="13" t="e">
        <f t="shared" si="2"/>
        <v>#NUM!</v>
      </c>
      <c r="AB66" s="24">
        <f t="shared" si="14"/>
        <v>0</v>
      </c>
      <c r="AC66" s="24">
        <f t="shared" si="15"/>
        <v>0</v>
      </c>
      <c r="AD66" s="24">
        <f t="shared" si="16"/>
        <v>0</v>
      </c>
      <c r="AE66" s="25">
        <f t="shared" si="17"/>
        <v>0</v>
      </c>
      <c r="AF66" s="24">
        <f t="shared" si="18"/>
        <v>0</v>
      </c>
      <c r="AG66" s="24">
        <f t="shared" si="19"/>
        <v>0</v>
      </c>
      <c r="AH66" s="24">
        <f t="shared" si="20"/>
        <v>0</v>
      </c>
      <c r="AI66" s="26">
        <f t="shared" si="21"/>
        <v>0</v>
      </c>
      <c r="AJ66" s="27"/>
    </row>
    <row r="67" spans="1:36" s="28" customFormat="1" ht="13.95" hidden="1" customHeight="1">
      <c r="A67" s="14"/>
      <c r="B67" s="14" t="e">
        <f>_xlfn.IFNA(VLOOKUP($D67,#REF!,7,0),"")</f>
        <v>#REF!</v>
      </c>
      <c r="C67" s="15"/>
      <c r="D67" s="42"/>
      <c r="E67" s="45"/>
      <c r="F67" s="16"/>
      <c r="G67" s="49"/>
      <c r="H67" s="17"/>
      <c r="I67" s="18"/>
      <c r="J67" s="17"/>
      <c r="K67" s="18"/>
      <c r="L67" s="17"/>
      <c r="M67" s="19"/>
      <c r="N67" s="20"/>
      <c r="O67" s="19"/>
      <c r="P67" s="20"/>
      <c r="Q67" s="19"/>
      <c r="R67" s="20"/>
      <c r="S67" s="19"/>
      <c r="T67" s="21" t="str">
        <f t="shared" si="13"/>
        <v/>
      </c>
      <c r="U67" s="41" t="str">
        <f t="shared" si="12"/>
        <v xml:space="preserve"> </v>
      </c>
      <c r="V67" s="73"/>
      <c r="W67" s="22"/>
      <c r="Y67" s="39" t="e">
        <f t="shared" si="0"/>
        <v>#NUM!</v>
      </c>
      <c r="Z67" s="13" t="e">
        <f t="shared" si="1"/>
        <v>#NUM!</v>
      </c>
      <c r="AA67" s="13" t="e">
        <f t="shared" si="2"/>
        <v>#NUM!</v>
      </c>
      <c r="AB67" s="24">
        <f t="shared" si="14"/>
        <v>0</v>
      </c>
      <c r="AC67" s="24">
        <f t="shared" si="15"/>
        <v>0</v>
      </c>
      <c r="AD67" s="24">
        <f t="shared" si="16"/>
        <v>0</v>
      </c>
      <c r="AE67" s="25">
        <f t="shared" si="17"/>
        <v>0</v>
      </c>
      <c r="AF67" s="24">
        <f t="shared" si="18"/>
        <v>0</v>
      </c>
      <c r="AG67" s="24">
        <f t="shared" si="19"/>
        <v>0</v>
      </c>
      <c r="AH67" s="24">
        <f t="shared" si="20"/>
        <v>0</v>
      </c>
      <c r="AI67" s="26">
        <f t="shared" si="21"/>
        <v>0</v>
      </c>
      <c r="AJ67" s="27"/>
    </row>
    <row r="68" spans="1:36" s="28" customFormat="1" ht="13.95" hidden="1" customHeight="1">
      <c r="A68" s="14"/>
      <c r="B68" s="14" t="e">
        <f>_xlfn.IFNA(VLOOKUP($D68,#REF!,7,0),"")</f>
        <v>#REF!</v>
      </c>
      <c r="C68" s="15"/>
      <c r="D68" s="42"/>
      <c r="E68" s="45"/>
      <c r="F68" s="16"/>
      <c r="G68" s="49"/>
      <c r="H68" s="17"/>
      <c r="I68" s="18"/>
      <c r="J68" s="17"/>
      <c r="K68" s="18"/>
      <c r="L68" s="17"/>
      <c r="M68" s="19"/>
      <c r="N68" s="20"/>
      <c r="O68" s="19"/>
      <c r="P68" s="20"/>
      <c r="Q68" s="19"/>
      <c r="R68" s="20"/>
      <c r="S68" s="19"/>
      <c r="T68" s="21" t="str">
        <f t="shared" si="13"/>
        <v/>
      </c>
      <c r="U68" s="41" t="str">
        <f t="shared" si="12"/>
        <v xml:space="preserve"> </v>
      </c>
      <c r="V68" s="73"/>
      <c r="W68" s="22"/>
      <c r="Y68" s="39" t="e">
        <f t="shared" si="0"/>
        <v>#NUM!</v>
      </c>
      <c r="Z68" s="13" t="e">
        <f t="shared" si="1"/>
        <v>#NUM!</v>
      </c>
      <c r="AA68" s="13" t="e">
        <f t="shared" si="2"/>
        <v>#NUM!</v>
      </c>
      <c r="AB68" s="24">
        <f>IF(I68="z",H68,IF(I68="x",H68*(-1),0))</f>
        <v>0</v>
      </c>
      <c r="AC68" s="24">
        <f>IF(K68="z",J68,IF(K68="x",J68*(-1),0))</f>
        <v>0</v>
      </c>
      <c r="AD68" s="24">
        <f>IF(M68="z",L68,IF(M68="x",L68*(-1),0))</f>
        <v>0</v>
      </c>
      <c r="AE68" s="25">
        <f t="shared" si="17"/>
        <v>0</v>
      </c>
      <c r="AF68" s="24">
        <f>IF(O68="z",N68,IF(O68="x",N68*(-1),0))</f>
        <v>0</v>
      </c>
      <c r="AG68" s="24">
        <f>IF(Q68="z",P68,IF(Q68="x",P68*(-1),0))</f>
        <v>0</v>
      </c>
      <c r="AH68" s="24">
        <f>IF(S68="z",R68,IF(S68="x",R68*(-1),0))</f>
        <v>0</v>
      </c>
      <c r="AI68" s="26">
        <f t="shared" si="21"/>
        <v>0</v>
      </c>
      <c r="AJ68" s="27"/>
    </row>
    <row r="69" spans="1:36" ht="14.4" hidden="1">
      <c r="D69" s="57"/>
      <c r="E69" s="52"/>
      <c r="F69" s="58"/>
      <c r="G69" s="30"/>
      <c r="H69" s="58"/>
    </row>
    <row r="70" spans="1:36" ht="14.4">
      <c r="D70" s="57" t="s">
        <v>64</v>
      </c>
      <c r="E70" s="52"/>
      <c r="F70" s="58"/>
      <c r="G70" s="30"/>
      <c r="H70" s="58" t="s">
        <v>65</v>
      </c>
    </row>
    <row r="71" spans="1:36" ht="14.4">
      <c r="D71" s="59"/>
      <c r="E71" s="52"/>
      <c r="F71" s="60"/>
      <c r="G71" s="30"/>
    </row>
    <row r="72" spans="1:36" ht="14.4">
      <c r="D72" s="61" t="s">
        <v>66</v>
      </c>
      <c r="E72" s="52"/>
      <c r="F72" s="66"/>
      <c r="G72" s="30"/>
      <c r="H72" s="78" t="s">
        <v>72</v>
      </c>
      <c r="I72" s="78"/>
      <c r="J72" s="78"/>
      <c r="K72" s="78"/>
      <c r="L72" s="78"/>
      <c r="M72" s="78"/>
      <c r="N72" s="78"/>
      <c r="P72" s="78" t="s">
        <v>73</v>
      </c>
      <c r="Q72" s="78"/>
      <c r="R72" s="78"/>
      <c r="S72" s="78"/>
      <c r="T72" s="78"/>
      <c r="U72" s="78"/>
      <c r="V72" s="59"/>
    </row>
    <row r="73" spans="1:36" ht="14.4">
      <c r="D73" s="63"/>
      <c r="E73" s="52"/>
      <c r="F73" s="63"/>
      <c r="G73" s="30"/>
      <c r="H73" s="64"/>
      <c r="I73" s="64"/>
      <c r="J73" s="64"/>
      <c r="K73" s="64"/>
      <c r="L73" s="64"/>
      <c r="M73" s="64"/>
      <c r="N73" s="64"/>
    </row>
    <row r="74" spans="1:36" ht="14.4">
      <c r="D74" s="60"/>
      <c r="E74" s="52"/>
      <c r="F74" s="60"/>
      <c r="G74" s="30"/>
      <c r="H74" s="60"/>
      <c r="I74" s="60"/>
      <c r="J74" s="60"/>
      <c r="K74" s="60"/>
      <c r="L74" s="60"/>
      <c r="M74" s="60"/>
      <c r="N74" s="60"/>
    </row>
    <row r="75" spans="1:36" ht="14.4">
      <c r="D75" s="57" t="s">
        <v>67</v>
      </c>
      <c r="E75" s="52"/>
      <c r="F75" s="65" t="s">
        <v>68</v>
      </c>
      <c r="G75" s="30"/>
      <c r="H75" s="78" t="s">
        <v>69</v>
      </c>
      <c r="I75" s="78"/>
      <c r="J75" s="78"/>
      <c r="K75" s="78"/>
      <c r="L75" s="78"/>
      <c r="M75" s="78"/>
      <c r="N75" s="78"/>
      <c r="P75" s="78" t="s">
        <v>86</v>
      </c>
      <c r="Q75" s="78"/>
      <c r="R75" s="78"/>
      <c r="S75" s="78"/>
      <c r="T75" s="78"/>
      <c r="U75" s="78"/>
      <c r="V75" s="60"/>
      <c r="W75" s="60"/>
    </row>
    <row r="76" spans="1:36" ht="14.4">
      <c r="D76" s="60"/>
      <c r="E76" s="52"/>
      <c r="F76" s="63"/>
      <c r="G76" s="30"/>
      <c r="H76" s="64"/>
      <c r="I76" s="64"/>
      <c r="J76" s="64"/>
      <c r="K76" s="64"/>
      <c r="L76" s="64"/>
      <c r="M76" s="64"/>
      <c r="N76" s="64"/>
    </row>
    <row r="77" spans="1:36" ht="14.4">
      <c r="D77" s="60"/>
      <c r="E77" s="52"/>
      <c r="F77" s="60"/>
      <c r="G77" s="30"/>
      <c r="H77" s="60"/>
      <c r="I77" s="60"/>
      <c r="J77" s="60"/>
      <c r="K77" s="60"/>
      <c r="L77" s="60"/>
      <c r="M77" s="60"/>
      <c r="N77" s="60"/>
    </row>
    <row r="78" spans="1:36" ht="14.4">
      <c r="D78" s="61" t="s">
        <v>70</v>
      </c>
      <c r="E78" s="52"/>
      <c r="F78" s="62" t="s">
        <v>66</v>
      </c>
      <c r="G78" s="30"/>
      <c r="H78" s="78" t="s">
        <v>71</v>
      </c>
      <c r="I78" s="78"/>
      <c r="J78" s="78"/>
      <c r="K78" s="78"/>
      <c r="L78" s="78"/>
      <c r="M78" s="78"/>
      <c r="N78" s="78"/>
    </row>
  </sheetData>
  <sortState xmlns:xlrd2="http://schemas.microsoft.com/office/spreadsheetml/2017/richdata2" ref="A21:W25">
    <sortCondition descending="1" ref="W21:W25"/>
  </sortState>
  <mergeCells count="33">
    <mergeCell ref="A21:A24"/>
    <mergeCell ref="H75:N75"/>
    <mergeCell ref="A1:U1"/>
    <mergeCell ref="A2:U2"/>
    <mergeCell ref="A3:U3"/>
    <mergeCell ref="A6:A7"/>
    <mergeCell ref="B6:B7"/>
    <mergeCell ref="C6:C7"/>
    <mergeCell ref="D6:D7"/>
    <mergeCell ref="E6:E7"/>
    <mergeCell ref="F6:F7"/>
    <mergeCell ref="G6:G7"/>
    <mergeCell ref="A9:A12"/>
    <mergeCell ref="A15:A18"/>
    <mergeCell ref="A39:A42"/>
    <mergeCell ref="A27:A30"/>
    <mergeCell ref="A33:A36"/>
    <mergeCell ref="W6:W7"/>
    <mergeCell ref="H78:N78"/>
    <mergeCell ref="V6:V7"/>
    <mergeCell ref="H6:M6"/>
    <mergeCell ref="N6:S6"/>
    <mergeCell ref="T6:T7"/>
    <mergeCell ref="U6:U7"/>
    <mergeCell ref="H7:I7"/>
    <mergeCell ref="J7:K7"/>
    <mergeCell ref="L7:M7"/>
    <mergeCell ref="N7:O7"/>
    <mergeCell ref="P7:Q7"/>
    <mergeCell ref="P75:U75"/>
    <mergeCell ref="R7:S7"/>
    <mergeCell ref="H72:N72"/>
    <mergeCell ref="P72:U72"/>
  </mergeCells>
  <conditionalFormatting sqref="H8:H68">
    <cfRule type="expression" dxfId="34" priority="6" stopIfTrue="1">
      <formula>IF($AB8&lt;0,AB8,0)</formula>
    </cfRule>
    <cfRule type="cellIs" dxfId="33" priority="7" stopIfTrue="1" operator="equal">
      <formula>IF(SIGN($AB8)=1,$AE8,0)</formula>
    </cfRule>
    <cfRule type="expression" dxfId="32" priority="8" stopIfTrue="1">
      <formula>IF($AB8&gt;0,$AB8,0)</formula>
    </cfRule>
  </conditionalFormatting>
  <conditionalFormatting sqref="I8:I68 K8:K68">
    <cfRule type="cellIs" dxfId="31" priority="4" stopIfTrue="1" operator="lessThan">
      <formula>0</formula>
    </cfRule>
  </conditionalFormatting>
  <conditionalFormatting sqref="J8:J68">
    <cfRule type="cellIs" dxfId="30" priority="9" stopIfTrue="1" operator="equal">
      <formula>IF(SIGN($AC8)=1,$AE8,0)</formula>
    </cfRule>
    <cfRule type="expression" dxfId="29" priority="10" stopIfTrue="1">
      <formula>IF($AC8&lt;0,$AC8,0)</formula>
    </cfRule>
    <cfRule type="expression" dxfId="28" priority="11" stopIfTrue="1">
      <formula>IF($AC8&gt;0,$AC8,0)</formula>
    </cfRule>
  </conditionalFormatting>
  <conditionalFormatting sqref="L8:L68">
    <cfRule type="expression" dxfId="27" priority="12" stopIfTrue="1">
      <formula>IF($AD8&lt;0,$AD8,0)</formula>
    </cfRule>
    <cfRule type="cellIs" dxfId="26" priority="13" stopIfTrue="1" operator="equal">
      <formula>IF(SIGN($AD8)=1,$AE8,0)</formula>
    </cfRule>
    <cfRule type="expression" dxfId="25" priority="14" stopIfTrue="1">
      <formula>IF($AD8&gt;0,$AD8,0)</formula>
    </cfRule>
  </conditionalFormatting>
  <conditionalFormatting sqref="N8:N16 N18:N43">
    <cfRule type="cellIs" dxfId="24" priority="36" stopIfTrue="1" operator="equal">
      <formula>IF(SIGN($AF8)=1,$AI8,0)</formula>
    </cfRule>
    <cfRule type="expression" dxfId="23" priority="37" stopIfTrue="1">
      <formula>IF($AF8&lt;0,$AF8,0)</formula>
    </cfRule>
    <cfRule type="expression" dxfId="22" priority="38" stopIfTrue="1">
      <formula>IF($AF8&gt;0,$AF8,0)</formula>
    </cfRule>
  </conditionalFormatting>
  <conditionalFormatting sqref="N17">
    <cfRule type="expression" dxfId="21" priority="35" stopIfTrue="1">
      <formula>IF($AB17&gt;0,$AB17,0)</formula>
    </cfRule>
    <cfRule type="cellIs" dxfId="20" priority="34" stopIfTrue="1" operator="equal">
      <formula>IF(SIGN($AB17)=1,$AE17,0)</formula>
    </cfRule>
    <cfRule type="expression" dxfId="19" priority="33" stopIfTrue="1">
      <formula>IF($AB17&lt;0,AH17,0)</formula>
    </cfRule>
  </conditionalFormatting>
  <conditionalFormatting sqref="N44">
    <cfRule type="expression" dxfId="18" priority="26" stopIfTrue="1">
      <formula>IF($AB44&gt;0,$AB44,0)</formula>
    </cfRule>
    <cfRule type="cellIs" dxfId="17" priority="25" stopIfTrue="1" operator="equal">
      <formula>IF(SIGN($AB44)=1,$AE44,0)</formula>
    </cfRule>
    <cfRule type="expression" dxfId="16" priority="24" stopIfTrue="1">
      <formula>IF($AB44&lt;0,AH44,0)</formula>
    </cfRule>
  </conditionalFormatting>
  <conditionalFormatting sqref="N45:N46">
    <cfRule type="expression" dxfId="15" priority="23" stopIfTrue="1">
      <formula>IF($AF45&gt;0,$AF45,0)</formula>
    </cfRule>
    <cfRule type="cellIs" dxfId="14" priority="21" stopIfTrue="1" operator="equal">
      <formula>IF(SIGN($AF45)=1,$AI45,0)</formula>
    </cfRule>
    <cfRule type="expression" dxfId="13" priority="22" stopIfTrue="1">
      <formula>IF($AF45&lt;0,$AF45,0)</formula>
    </cfRule>
  </conditionalFormatting>
  <conditionalFormatting sqref="N47">
    <cfRule type="expression" dxfId="12" priority="39" stopIfTrue="1">
      <formula>IF($AB47&lt;0,AH47,0)</formula>
    </cfRule>
    <cfRule type="cellIs" dxfId="11" priority="40" stopIfTrue="1" operator="equal">
      <formula>IF(SIGN($AB47)=1,$AE47,0)</formula>
    </cfRule>
    <cfRule type="expression" dxfId="10" priority="41" stopIfTrue="1">
      <formula>IF($AB47&gt;0,$AB47,0)</formula>
    </cfRule>
  </conditionalFormatting>
  <conditionalFormatting sqref="N48:N68">
    <cfRule type="cellIs" dxfId="9" priority="27" stopIfTrue="1" operator="equal">
      <formula>IF(SIGN($AF48)=1,$AI48,0)</formula>
    </cfRule>
    <cfRule type="expression" dxfId="8" priority="28" stopIfTrue="1">
      <formula>IF($AF48&lt;0,$AF48,0)</formula>
    </cfRule>
    <cfRule type="expression" dxfId="7" priority="29" stopIfTrue="1">
      <formula>IF($AF48&gt;0,$AF48,0)</formula>
    </cfRule>
  </conditionalFormatting>
  <conditionalFormatting sqref="O8:O68 Q8:Q68 S8:S68">
    <cfRule type="cellIs" dxfId="6" priority="5" stopIfTrue="1" operator="lessThan">
      <formula>0</formula>
    </cfRule>
  </conditionalFormatting>
  <conditionalFormatting sqref="P8:P68">
    <cfRule type="expression" dxfId="5" priority="17" stopIfTrue="1">
      <formula>IF($AG8&gt;0,$AG8,0)</formula>
    </cfRule>
    <cfRule type="expression" dxfId="4" priority="16" stopIfTrue="1">
      <formula>IF($AG8&lt;0,$AG8,0)</formula>
    </cfRule>
    <cfRule type="cellIs" dxfId="3" priority="15" stopIfTrue="1" operator="equal">
      <formula>IF(SIGN($AG8)=1,$AI8,0)</formula>
    </cfRule>
  </conditionalFormatting>
  <conditionalFormatting sqref="R8:R68">
    <cfRule type="cellIs" dxfId="2" priority="18" stopIfTrue="1" operator="equal">
      <formula>IF(SIGN($AH8)=1,$AI8,0)</formula>
    </cfRule>
    <cfRule type="expression" dxfId="1" priority="20" stopIfTrue="1">
      <formula>IF($AH8&gt;0,$AH8,0)</formula>
    </cfRule>
    <cfRule type="expression" dxfId="0" priority="19" stopIfTrue="1">
      <formula>IF($AH8&lt;0,$AH8,0)</formula>
    </cfRule>
  </conditionalFormatting>
  <pageMargins left="0.39370078740157483" right="0.39370078740157483" top="0.35433070866141736" bottom="0.35433070866141736" header="0" footer="0"/>
  <pageSetup paperSize="9" scale="87" orientation="portrait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2 3 6 8 f 6 2 - 4 e 9 c - 4 f e d - 9 d 8 7 - f 4 6 5 e c d a d e 3 3 "   x m l n s = " h t t p : / / s c h e m a s . m i c r o s o f t . c o m / D a t a M a s h u p " > A A A A A H I E A A B Q S w M E F A A C A A g A F m D B W r K 3 5 T e k A A A A 9 g A A A B I A H A B D b 2 5 m a W c v U G F j a 2 F n Z S 5 4 b W w g o h g A K K A U A A A A A A A A A A A A A A A A A A A A A A A A A A A A h Y 9 N D o I w G E S v Q r q n f x p j y E d Z u I W E x M S 4 b U q F R i g E i u V u L j y S V x C j q D u X 8 + Y t Z u 7 X G y R T U w c X 3 Q + m t T F i m K J A W 9 U W x p Y x G t 0 p 3 K J E Q C 7 V W Z Y 6 m G U 7 R N N Q x K h y r o s I 8 d 5 j v 8 J t X x J O K S P H L N 2 r S j c S f W T z X w 6 N H Z y 0 S i M B h 9 c Y w T F b M 7 y h H F M g C 4 T M 2 K / A 5 7 3 P 9 g f C b q z d 2 G v R 1 W G e A l k i k P c H 8 Q B Q S w M E F A A C A A g A F m D B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Z g w V p r + b U n b A E A A F U C A A A T A B w A R m 9 y b X V s Y X M v U 2 V j d G l v b j E u b S C i G A A o o B Q A A A A A A A A A A A A A A A A A A A A A A A A A A A C N U U 1 L w 0 A Q v R f y H 5 b 1 0 k B I E c S D 0 k N R w V I Q w Y K g i G y S 0 a 7 Z 3 Q m 7 G 9 I k 9 N K L v 8 H f 4 U n w 1 u Z / u e m X l H p w L 8 v O v H n v z V s D s e W o y N 3 6 P j 7 3 O l 7 H T J i G h A g e g 4 r f g P S J A O t 1 i D v N l 1 5 8 J s 0 c X f F q G o M I 7 1 G n E W L a v Y c o v E B l Q V n T p R N r s 7 N e L 8 N E o a l A c Y g 5 V E x j E W a i t 6 V + L o o i n A o z p X 5 A V C 5 E Q K z O w Q / W a g O d 5 q Y 6 f r 6 b A F i n u F O v H 4 c W Z J 9 u A D Q Y c Z X 0 6 Q p H n 2 a P l 8 y y p w 3 J E b 1 h r 8 1 8 8 V m k n C B x j o q y + T Y V q l K 6 V 8 V R c q C O f c w i A e G t R o k W r o E l o E 1 3 z 4 K / o 3 x w M 8 o F h s S W 2 e / w W D N l X l D L C x S 5 V O M y A 9 P 9 n 4 G g r h 2 u K r h J k Q w l X 3 7 Q o C U H Y m F q Z w G p a b s V y T U m b Z 7 M t Y f K n p 6 E r c q q f 9 v M Y f l + M D Y S e X R Q H K S 2 L B T b f j L b A l Q u I 9 A r y E 0 u Q W 8 B f F 9 u 5 n s d r v 5 O 4 / w H U E s B A i 0 A F A A C A A g A F m D B W r K 3 5 T e k A A A A 9 g A A A B I A A A A A A A A A A A A A A A A A A A A A A E N v b m Z p Z y 9 Q Y W N r Y W d l L n h t b F B L A Q I t A B Q A A g A I A B Z g w V o P y u m r p A A A A O k A A A A T A A A A A A A A A A A A A A A A A P A A A A B b Q 2 9 u d G V u d F 9 U e X B l c 1 0 u e G 1 s U E s B A i 0 A F A A C A A g A F m D B W m v 5 t S d s A Q A A V Q I A A B M A A A A A A A A A A A A A A A A A 4 Q E A A E Z v c m 1 1 b G F z L 1 N l Y 3 R p b 2 4 x L m 1 Q S w U G A A A A A A M A A w D C A A A A m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Q w A A A A A A A B 3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p Y 2 V u Y 2 p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F y a 3 V z e j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J 1 Z m Z l c k 5 l e H R S Z W Z y Z X N o I i B W Y W x 1 Z T 0 i b D A i I C 8 + P E V u d H J 5 I F R 5 c G U 9 I l J l c 3 V s d F R 5 c G U i I F Z h b H V l P S J z V G F i b G U i I C 8 + P E V u d H J 5 I F R 5 c G U 9 I l F 1 Z X J 5 S U Q i I F Z h b H V l P S J z M m M z Z D l m M W E t N 2 R i M S 0 0 Z T l h L W I x Y z k t M D M z Y j V k M m U 4 Z T c 3 I i A v P j x F b n R y e S B U e X B l P S J O Y W 1 l V X B k Y X R l Z E F m d G V y R m l s b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U t M D Y t M D F U M T A 6 M D A 6 N D Q u M j c 0 O D g 3 M l o i I C 8 + P E V u d H J 5 I F R 5 c G U 9 I k Z p b G x F c n J v c k N v d W 5 0 I i B W Y W x 1 Z T 0 i b D A i I C 8 + P E V u d H J 5 I F R 5 c G U 9 I k Z p b G x D b 2 x 1 b W 5 U e X B l c y I g V m F s d W U 9 I n N C Z 0 1 H Q m d V R C I g L z 4 8 R W 5 0 c n k g V H l w Z T 0 i R m l s b E V y c m 9 y Q 2 9 k Z S I g V m F s d W U 9 I n N V b m t u b 3 d u I i A v P j x F b n R y e S B U e X B l P S J G a W x s Q 2 9 s d W 1 u T m F t Z X M i I F Z h b H V l P S J z W y Z x d W 9 0 O 0 5 h e n d p c 2 t v I E l t a c S Z J n F 1 b 3 Q 7 L C Z x d W 9 0 O 0 R h d G E g d X J v Z H p l b m l h J n F 1 b 3 Q 7 L C Z x d W 9 0 O 1 D F g m X E h y Z x d W 9 0 O y w m c X V v d D t L b H V i J n F 1 b 3 Q 7 L C Z x d W 9 0 O 0 F r d H l 3 b m E g b G l j Z W 5 j a m E m c X V v d D s s J n F 1 b 3 Q 7 T n V t Z X I g b G l j Z W 5 j a m k m c X V v d D t d I i A v P j x F b n R y e S B U e X B l P S J G a W x s Q 2 9 1 b n Q i I F Z h b H V l P S J s M T E 1 O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a W N l b m N q Z S 9 a b W l l b m l v b m 8 g d H l w L n t O Y X p 3 a X N r b y B J b W n E m S w w f S Z x d W 9 0 O y w m c X V v d D t T Z W N 0 a W 9 u M S 9 s a W N l b m N q Z S 9 a b W l l b m l v b m 8 g d H l w L n t E Y X R h I H V y b 2 R 6 Z W 5 p Y S w x f S Z x d W 9 0 O y w m c X V v d D t T Z W N 0 a W 9 u M S 9 s a W N l b m N q Z S 9 a b W l l b m l v b m 8 g d H l w L n t Q x Y J l x I c s M n 0 m c X V v d D s s J n F 1 b 3 Q 7 U 2 V j d G l v b j E v b G l j Z W 5 j a m U v W m 1 p Z W 5 p b 2 5 v I H R 5 c C 5 7 S 2 x 1 Y i w z f S Z x d W 9 0 O y w m c X V v d D t T Z W N 0 a W 9 u M S 9 s a W N l b m N q Z S 9 a b W l l b m l v b m 8 g d H l w L n t B a 3 R 5 d 2 5 h I G x p Y 2 V u Y 2 p h L D R 9 J n F 1 b 3 Q 7 L C Z x d W 9 0 O 1 N l Y 3 R p b 2 4 x L 2 x p Y 2 V u Y 2 p l L 1 p t a W V u a W 9 u b y B 0 e X A u e 0 5 1 b W V y I G x p Y 2 V u Y 2 p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x p Y 2 V u Y 2 p l L 1 p t a W V u a W 9 u b y B 0 e X A u e 0 5 h e n d p c 2 t v I E l t a c S Z L D B 9 J n F 1 b 3 Q 7 L C Z x d W 9 0 O 1 N l Y 3 R p b 2 4 x L 2 x p Y 2 V u Y 2 p l L 1 p t a W V u a W 9 u b y B 0 e X A u e 0 R h d G E g d X J v Z H p l b m l h L D F 9 J n F 1 b 3 Q 7 L C Z x d W 9 0 O 1 N l Y 3 R p b 2 4 x L 2 x p Y 2 V u Y 2 p l L 1 p t a W V u a W 9 u b y B 0 e X A u e 1 D F g m X E h y w y f S Z x d W 9 0 O y w m c X V v d D t T Z W N 0 a W 9 u M S 9 s a W N l b m N q Z S 9 a b W l l b m l v b m 8 g d H l w L n t L b H V i L D N 9 J n F 1 b 3 Q 7 L C Z x d W 9 0 O 1 N l Y 3 R p b 2 4 x L 2 x p Y 2 V u Y 2 p l L 1 p t a W V u a W 9 u b y B 0 e X A u e 0 F r d H l 3 b m E g b G l j Z W 5 j a m E s N H 0 m c X V v d D s s J n F 1 b 3 Q 7 U 2 V j d G l v b j E v b G l j Z W 5 j a m U v W m 1 p Z W 5 p b 2 5 v I H R 5 c C 5 7 T n V t Z X I g b G l j Z W 5 j a m k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x p Y 2 V u Y 2 p l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p Y 2 V u Y 2 p l L 0 F y a 3 V z e j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a W N l b m N q Z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p Y 2 V u Y 2 p l L 1 p t a W V u a W 9 u b y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x T Z 4 Z k U x B S J 3 9 Z 8 C V z + u j A A A A A A I A A A A A A A N m A A D A A A A A E A A A A E 7 y Y b n A C V 2 O h i 4 3 4 7 d J 8 Z U A A A A A B I A A A K A A A A A Q A A A A T H + Z M g 2 i G j J U I K T 0 l k L x f V A A A A A l M q 7 l 7 V J / 1 v a X c 8 A M r I 9 c 6 h T 7 O Z d R F T x Z Y x c y 3 K 3 8 C a e C R k Y t Z / g Z L V m s x 7 p Z y k M N m + p L L K c C m z a O 0 S d + W L V l W k F L O X C j 6 j j j K 6 G k C D 5 s 1 B Q A A A D 8 1 y 1 s 0 h 7 U w T m n j x t 3 j K P w X k h E a Q = = < / D a t a M a s h u p > 
</file>

<file path=customXml/itemProps1.xml><?xml version="1.0" encoding="utf-8"?>
<ds:datastoreItem xmlns:ds="http://schemas.openxmlformats.org/officeDocument/2006/customXml" ds:itemID="{3A6A3680-1579-4804-8F68-82455C259DA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protokół</vt:lpstr>
      <vt:lpstr>drużynówka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Protokół zawodów 2023</dc:title>
  <dc:creator/>
  <cp:lastModifiedBy/>
  <dcterms:created xsi:type="dcterms:W3CDTF">2015-04-11T22:52:56Z</dcterms:created>
  <dcterms:modified xsi:type="dcterms:W3CDTF">2025-06-01T10:00:54Z</dcterms:modified>
</cp:coreProperties>
</file>