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98FC27B-E541-46EE-82A1-08EB9794099F}" xr6:coauthVersionLast="47" xr6:coauthVersionMax="47" xr10:uidLastSave="{00000000-0000-0000-0000-000000000000}"/>
  <bookViews>
    <workbookView xWindow="-108" yWindow="-108" windowWidth="23256" windowHeight="12456" tabRatio="744" activeTab="3" xr2:uid="{00000000-000D-0000-FFFF-FFFF00000000}"/>
  </bookViews>
  <sheets>
    <sheet name="Program" sheetId="30" r:id="rId1"/>
    <sheet name="Lista zaw" sheetId="2" r:id="rId2"/>
    <sheet name="Waga" sheetId="4" r:id="rId3"/>
    <sheet name="Protokół zawodów" sheetId="3" r:id="rId4"/>
    <sheet name="Sinclair" sheetId="17" r:id="rId5"/>
    <sheet name="Mem Drużyna" sheetId="9" r:id="rId6"/>
    <sheet name="Klasyfikacja Drużyn" sheetId="8" r:id="rId7"/>
    <sheet name="DMP" sheetId="5" r:id="rId8"/>
    <sheet name="PZ2" sheetId="11" state="hidden" r:id="rId9"/>
    <sheet name="Wagi" sheetId="29" r:id="rId10"/>
  </sheets>
  <definedNames>
    <definedName name="_xlnm._FilterDatabase" localSheetId="1" hidden="1">'Lista zaw'!$B$1:$B$1925</definedName>
    <definedName name="_xlnm.Print_Area" localSheetId="6">'Klasyfikacja Drużyn'!$A$1:$C$19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6" i="4" l="1"/>
  <c r="J107" i="4"/>
  <c r="J108" i="4"/>
  <c r="I96" i="3"/>
  <c r="T93" i="3" l="1"/>
  <c r="V96" i="3"/>
  <c r="N98" i="3"/>
  <c r="P98" i="3"/>
  <c r="V98" i="3"/>
  <c r="V101" i="3"/>
  <c r="P103" i="3"/>
  <c r="V106" i="3"/>
  <c r="V107" i="3"/>
  <c r="V108" i="3"/>
  <c r="P113" i="3"/>
  <c r="V114" i="3"/>
  <c r="N115" i="3"/>
  <c r="V118" i="3"/>
  <c r="V119" i="3"/>
  <c r="N125" i="3"/>
  <c r="P125" i="3"/>
  <c r="T125" i="3"/>
  <c r="V125" i="3"/>
  <c r="N126" i="3"/>
  <c r="P126" i="3"/>
  <c r="T126" i="3"/>
  <c r="V126" i="3"/>
  <c r="N127" i="3"/>
  <c r="P127" i="3"/>
  <c r="T127" i="3"/>
  <c r="V127" i="3"/>
  <c r="N128" i="3"/>
  <c r="P128" i="3"/>
  <c r="T128" i="3"/>
  <c r="V128" i="3"/>
  <c r="N129" i="3"/>
  <c r="P129" i="3"/>
  <c r="T129" i="3"/>
  <c r="V129" i="3"/>
  <c r="N130" i="3"/>
  <c r="P130" i="3"/>
  <c r="T130" i="3"/>
  <c r="V130" i="3"/>
  <c r="N131" i="3"/>
  <c r="P131" i="3"/>
  <c r="T131" i="3"/>
  <c r="V131" i="3"/>
  <c r="N132" i="3"/>
  <c r="P132" i="3"/>
  <c r="T132" i="3"/>
  <c r="V132" i="3"/>
  <c r="N133" i="3"/>
  <c r="P133" i="3"/>
  <c r="T133" i="3"/>
  <c r="V133" i="3"/>
  <c r="N134" i="3"/>
  <c r="P134" i="3"/>
  <c r="T134" i="3"/>
  <c r="V134" i="3"/>
  <c r="N135" i="3"/>
  <c r="P135" i="3"/>
  <c r="T135" i="3"/>
  <c r="V135" i="3"/>
  <c r="N136" i="3"/>
  <c r="P136" i="3"/>
  <c r="T136" i="3"/>
  <c r="V136" i="3"/>
  <c r="N137" i="3"/>
  <c r="P137" i="3"/>
  <c r="T137" i="3"/>
  <c r="V137" i="3"/>
  <c r="N138" i="3"/>
  <c r="P138" i="3"/>
  <c r="T138" i="3"/>
  <c r="V138" i="3"/>
  <c r="N139" i="3"/>
  <c r="P139" i="3"/>
  <c r="T139" i="3"/>
  <c r="V139" i="3"/>
  <c r="L140" i="3"/>
  <c r="N140" i="3"/>
  <c r="P140" i="3"/>
  <c r="R140" i="3"/>
  <c r="T140" i="3"/>
  <c r="V140" i="3"/>
  <c r="L141" i="3"/>
  <c r="N141" i="3"/>
  <c r="P141" i="3"/>
  <c r="R141" i="3"/>
  <c r="T141" i="3"/>
  <c r="V141" i="3"/>
  <c r="L142" i="3"/>
  <c r="N142" i="3"/>
  <c r="P142" i="3"/>
  <c r="R142" i="3"/>
  <c r="T142" i="3"/>
  <c r="V142" i="3"/>
  <c r="L143" i="3"/>
  <c r="N143" i="3"/>
  <c r="P143" i="3"/>
  <c r="R143" i="3"/>
  <c r="T143" i="3"/>
  <c r="V143" i="3"/>
  <c r="L144" i="3"/>
  <c r="N144" i="3"/>
  <c r="P144" i="3"/>
  <c r="R144" i="3"/>
  <c r="T144" i="3"/>
  <c r="V144" i="3"/>
  <c r="L145" i="3"/>
  <c r="N145" i="3"/>
  <c r="P145" i="3"/>
  <c r="R145" i="3"/>
  <c r="T145" i="3"/>
  <c r="V145" i="3"/>
  <c r="L146" i="3"/>
  <c r="N146" i="3"/>
  <c r="P146" i="3"/>
  <c r="R146" i="3"/>
  <c r="T146" i="3"/>
  <c r="V146" i="3"/>
  <c r="L147" i="3"/>
  <c r="N147" i="3"/>
  <c r="P147" i="3"/>
  <c r="R147" i="3"/>
  <c r="T147" i="3"/>
  <c r="V147" i="3"/>
  <c r="L148" i="3"/>
  <c r="N148" i="3"/>
  <c r="P148" i="3"/>
  <c r="R148" i="3"/>
  <c r="T148" i="3"/>
  <c r="V148" i="3"/>
  <c r="L149" i="3"/>
  <c r="N149" i="3"/>
  <c r="P149" i="3"/>
  <c r="R149" i="3"/>
  <c r="T149" i="3"/>
  <c r="V149" i="3"/>
  <c r="L150" i="3"/>
  <c r="N150" i="3"/>
  <c r="P150" i="3"/>
  <c r="R150" i="3"/>
  <c r="T150" i="3"/>
  <c r="V150" i="3"/>
  <c r="L151" i="3"/>
  <c r="N151" i="3"/>
  <c r="P151" i="3"/>
  <c r="R151" i="3"/>
  <c r="T151" i="3"/>
  <c r="V151" i="3"/>
  <c r="L152" i="3"/>
  <c r="N152" i="3"/>
  <c r="P152" i="3"/>
  <c r="R152" i="3"/>
  <c r="T152" i="3"/>
  <c r="V152" i="3"/>
  <c r="L153" i="3"/>
  <c r="N153" i="3"/>
  <c r="P153" i="3"/>
  <c r="R153" i="3"/>
  <c r="T153" i="3"/>
  <c r="V153" i="3"/>
  <c r="L154" i="3"/>
  <c r="N154" i="3"/>
  <c r="P154" i="3"/>
  <c r="R154" i="3"/>
  <c r="T154" i="3"/>
  <c r="V154" i="3"/>
  <c r="L155" i="3"/>
  <c r="N155" i="3"/>
  <c r="P155" i="3"/>
  <c r="R155" i="3"/>
  <c r="T155" i="3"/>
  <c r="V155" i="3"/>
  <c r="L156" i="3"/>
  <c r="N156" i="3"/>
  <c r="P156" i="3"/>
  <c r="R156" i="3"/>
  <c r="T156" i="3"/>
  <c r="V156" i="3"/>
  <c r="L157" i="3"/>
  <c r="N157" i="3"/>
  <c r="P157" i="3"/>
  <c r="R157" i="3"/>
  <c r="T157" i="3"/>
  <c r="V157" i="3"/>
  <c r="L158" i="3"/>
  <c r="N158" i="3"/>
  <c r="P158" i="3"/>
  <c r="R158" i="3"/>
  <c r="T158" i="3"/>
  <c r="V158" i="3"/>
  <c r="L159" i="3"/>
  <c r="N159" i="3"/>
  <c r="P159" i="3"/>
  <c r="R159" i="3"/>
  <c r="T159" i="3"/>
  <c r="V159" i="3"/>
  <c r="L160" i="3"/>
  <c r="N160" i="3"/>
  <c r="P160" i="3"/>
  <c r="R160" i="3"/>
  <c r="T160" i="3"/>
  <c r="V160" i="3"/>
  <c r="L161" i="3"/>
  <c r="N161" i="3"/>
  <c r="P161" i="3"/>
  <c r="R161" i="3"/>
  <c r="T161" i="3"/>
  <c r="V161" i="3"/>
  <c r="L162" i="3"/>
  <c r="N162" i="3"/>
  <c r="P162" i="3"/>
  <c r="R162" i="3"/>
  <c r="T162" i="3"/>
  <c r="V162" i="3"/>
  <c r="L163" i="3"/>
  <c r="N163" i="3"/>
  <c r="P163" i="3"/>
  <c r="R163" i="3"/>
  <c r="T163" i="3"/>
  <c r="V163" i="3"/>
  <c r="L164" i="3"/>
  <c r="N164" i="3"/>
  <c r="P164" i="3"/>
  <c r="R164" i="3"/>
  <c r="T164" i="3"/>
  <c r="V164" i="3"/>
  <c r="L165" i="3"/>
  <c r="N165" i="3"/>
  <c r="P165" i="3"/>
  <c r="R165" i="3"/>
  <c r="T165" i="3"/>
  <c r="V165" i="3"/>
  <c r="L166" i="3"/>
  <c r="N166" i="3"/>
  <c r="P166" i="3"/>
  <c r="R166" i="3"/>
  <c r="T166" i="3"/>
  <c r="V166" i="3"/>
  <c r="L167" i="3"/>
  <c r="N167" i="3"/>
  <c r="P167" i="3"/>
  <c r="R167" i="3"/>
  <c r="T167" i="3"/>
  <c r="V167" i="3"/>
  <c r="L168" i="3"/>
  <c r="N168" i="3"/>
  <c r="P168" i="3"/>
  <c r="R168" i="3"/>
  <c r="T168" i="3"/>
  <c r="V168" i="3"/>
  <c r="L169" i="3"/>
  <c r="N169" i="3"/>
  <c r="P169" i="3"/>
  <c r="R169" i="3"/>
  <c r="T169" i="3"/>
  <c r="V169" i="3"/>
  <c r="L170" i="3"/>
  <c r="N170" i="3"/>
  <c r="P170" i="3"/>
  <c r="R170" i="3"/>
  <c r="T170" i="3"/>
  <c r="V170" i="3"/>
  <c r="L171" i="3"/>
  <c r="N171" i="3"/>
  <c r="P171" i="3"/>
  <c r="R171" i="3"/>
  <c r="T171" i="3"/>
  <c r="V171" i="3"/>
  <c r="L172" i="3"/>
  <c r="N172" i="3"/>
  <c r="P172" i="3"/>
  <c r="R172" i="3"/>
  <c r="T172" i="3"/>
  <c r="V172" i="3"/>
  <c r="L173" i="3"/>
  <c r="N173" i="3"/>
  <c r="P173" i="3"/>
  <c r="R173" i="3"/>
  <c r="T173" i="3"/>
  <c r="V173" i="3"/>
  <c r="L174" i="3"/>
  <c r="N174" i="3"/>
  <c r="P174" i="3"/>
  <c r="R174" i="3"/>
  <c r="T174" i="3"/>
  <c r="V174" i="3"/>
  <c r="L175" i="3"/>
  <c r="N175" i="3"/>
  <c r="P175" i="3"/>
  <c r="R175" i="3"/>
  <c r="T175" i="3"/>
  <c r="V175" i="3"/>
  <c r="L176" i="3"/>
  <c r="N176" i="3"/>
  <c r="P176" i="3"/>
  <c r="R176" i="3"/>
  <c r="T176" i="3"/>
  <c r="V176" i="3"/>
  <c r="L177" i="3"/>
  <c r="N177" i="3"/>
  <c r="P177" i="3"/>
  <c r="R177" i="3"/>
  <c r="T177" i="3"/>
  <c r="V177" i="3"/>
  <c r="L178" i="3"/>
  <c r="N178" i="3"/>
  <c r="P178" i="3"/>
  <c r="R178" i="3"/>
  <c r="T178" i="3"/>
  <c r="V178" i="3"/>
  <c r="L179" i="3"/>
  <c r="N179" i="3"/>
  <c r="P179" i="3"/>
  <c r="R179" i="3"/>
  <c r="T179" i="3"/>
  <c r="V179" i="3"/>
  <c r="L180" i="3"/>
  <c r="N180" i="3"/>
  <c r="P180" i="3"/>
  <c r="R180" i="3"/>
  <c r="T180" i="3"/>
  <c r="V180" i="3"/>
  <c r="L181" i="3"/>
  <c r="N181" i="3"/>
  <c r="P181" i="3"/>
  <c r="R181" i="3"/>
  <c r="T181" i="3"/>
  <c r="V181" i="3"/>
  <c r="L182" i="3"/>
  <c r="N182" i="3"/>
  <c r="P182" i="3"/>
  <c r="R182" i="3"/>
  <c r="T182" i="3"/>
  <c r="V182" i="3"/>
  <c r="L183" i="3"/>
  <c r="N183" i="3"/>
  <c r="P183" i="3"/>
  <c r="R183" i="3"/>
  <c r="T183" i="3"/>
  <c r="V183" i="3"/>
  <c r="L184" i="3"/>
  <c r="N184" i="3"/>
  <c r="P184" i="3"/>
  <c r="R184" i="3"/>
  <c r="T184" i="3"/>
  <c r="V184" i="3"/>
  <c r="L185" i="3"/>
  <c r="N185" i="3"/>
  <c r="P185" i="3"/>
  <c r="R185" i="3"/>
  <c r="T185" i="3"/>
  <c r="V185" i="3"/>
  <c r="L186" i="3"/>
  <c r="N186" i="3"/>
  <c r="P186" i="3"/>
  <c r="R186" i="3"/>
  <c r="T186" i="3"/>
  <c r="V186" i="3"/>
  <c r="L187" i="3"/>
  <c r="N187" i="3"/>
  <c r="P187" i="3"/>
  <c r="R187" i="3"/>
  <c r="T187" i="3"/>
  <c r="V187" i="3"/>
  <c r="L188" i="3"/>
  <c r="N188" i="3"/>
  <c r="P188" i="3"/>
  <c r="R188" i="3"/>
  <c r="T188" i="3"/>
  <c r="V188" i="3"/>
  <c r="L189" i="3"/>
  <c r="N189" i="3"/>
  <c r="P189" i="3"/>
  <c r="R189" i="3"/>
  <c r="T189" i="3"/>
  <c r="V189" i="3"/>
  <c r="L190" i="3"/>
  <c r="N190" i="3"/>
  <c r="P190" i="3"/>
  <c r="R190" i="3"/>
  <c r="T190" i="3"/>
  <c r="V190" i="3"/>
  <c r="L191" i="3"/>
  <c r="N191" i="3"/>
  <c r="P191" i="3"/>
  <c r="R191" i="3"/>
  <c r="T191" i="3"/>
  <c r="V191" i="3"/>
  <c r="V11" i="3"/>
  <c r="V18" i="3"/>
  <c r="BB10" i="3"/>
  <c r="AF10" i="3" s="1"/>
  <c r="BB11" i="3"/>
  <c r="AH11" i="3" s="1"/>
  <c r="BB12" i="3"/>
  <c r="AH12" i="3" s="1"/>
  <c r="BB13" i="3"/>
  <c r="AG13" i="3" s="1"/>
  <c r="BB14" i="3"/>
  <c r="BB15" i="3"/>
  <c r="AH15" i="3" s="1"/>
  <c r="BB16" i="3"/>
  <c r="AH16" i="3" s="1"/>
  <c r="BB17" i="3"/>
  <c r="AG17" i="3" s="1"/>
  <c r="BB18" i="3"/>
  <c r="AG18" i="3" s="1"/>
  <c r="BB19" i="3"/>
  <c r="AH19" i="3" s="1"/>
  <c r="BB20" i="3"/>
  <c r="BB21" i="3"/>
  <c r="BB22" i="3"/>
  <c r="BB23" i="3"/>
  <c r="BB24" i="3"/>
  <c r="AH24" i="3" s="1"/>
  <c r="BB25" i="3"/>
  <c r="AG25" i="3" s="1"/>
  <c r="BB26" i="3"/>
  <c r="AF26" i="3" s="1"/>
  <c r="BB27" i="3"/>
  <c r="AH27" i="3" s="1"/>
  <c r="BB28" i="3"/>
  <c r="AH28" i="3" s="1"/>
  <c r="BB29" i="3"/>
  <c r="AG29" i="3" s="1"/>
  <c r="BB30" i="3"/>
  <c r="AH30" i="3" s="1"/>
  <c r="BB31" i="3"/>
  <c r="AH31" i="3" s="1"/>
  <c r="BB32" i="3"/>
  <c r="AH32" i="3" s="1"/>
  <c r="BB33" i="3"/>
  <c r="AG33" i="3" s="1"/>
  <c r="BB34" i="3"/>
  <c r="AG34" i="3" s="1"/>
  <c r="BB35" i="3"/>
  <c r="AH35" i="3" s="1"/>
  <c r="BB36" i="3"/>
  <c r="AH36" i="3" s="1"/>
  <c r="BB37" i="3"/>
  <c r="AG37" i="3" s="1"/>
  <c r="BB38" i="3"/>
  <c r="AG38" i="3" s="1"/>
  <c r="BB39" i="3"/>
  <c r="AH39" i="3" s="1"/>
  <c r="BB40" i="3"/>
  <c r="AH40" i="3" s="1"/>
  <c r="BB41" i="3"/>
  <c r="AG41" i="3" s="1"/>
  <c r="BB42" i="3"/>
  <c r="AG42" i="3" s="1"/>
  <c r="BB43" i="3"/>
  <c r="AH43" i="3" s="1"/>
  <c r="BB44" i="3"/>
  <c r="AH44" i="3" s="1"/>
  <c r="BB45" i="3"/>
  <c r="AG45" i="3" s="1"/>
  <c r="BB46" i="3"/>
  <c r="AH46" i="3" s="1"/>
  <c r="BB47" i="3"/>
  <c r="AH47" i="3" s="1"/>
  <c r="BB48" i="3"/>
  <c r="AH48" i="3" s="1"/>
  <c r="BB49" i="3"/>
  <c r="AG49" i="3" s="1"/>
  <c r="BB50" i="3"/>
  <c r="AG50" i="3" s="1"/>
  <c r="BB51" i="3"/>
  <c r="AH51" i="3" s="1"/>
  <c r="BB52" i="3"/>
  <c r="AH52" i="3" s="1"/>
  <c r="BB53" i="3"/>
  <c r="AG53" i="3" s="1"/>
  <c r="BB54" i="3"/>
  <c r="AG54" i="3" s="1"/>
  <c r="BB55" i="3"/>
  <c r="AH55" i="3" s="1"/>
  <c r="BB56" i="3"/>
  <c r="AH56" i="3" s="1"/>
  <c r="BB57" i="3"/>
  <c r="AG57" i="3" s="1"/>
  <c r="BB58" i="3"/>
  <c r="AH58" i="3" s="1"/>
  <c r="BB59" i="3"/>
  <c r="AH59" i="3" s="1"/>
  <c r="BB60" i="3"/>
  <c r="AH60" i="3" s="1"/>
  <c r="BB61" i="3"/>
  <c r="AG61" i="3" s="1"/>
  <c r="BB62" i="3"/>
  <c r="AH62" i="3" s="1"/>
  <c r="BB63" i="3"/>
  <c r="AH63" i="3" s="1"/>
  <c r="BB64" i="3"/>
  <c r="AH64" i="3" s="1"/>
  <c r="BB65" i="3"/>
  <c r="AG65" i="3" s="1"/>
  <c r="BB66" i="3"/>
  <c r="AG66" i="3" s="1"/>
  <c r="BB67" i="3"/>
  <c r="AH67" i="3" s="1"/>
  <c r="BB68" i="3"/>
  <c r="AH68" i="3" s="1"/>
  <c r="BB69" i="3"/>
  <c r="AG69" i="3" s="1"/>
  <c r="BB70" i="3"/>
  <c r="AG70" i="3" s="1"/>
  <c r="BB71" i="3"/>
  <c r="AH71" i="3" s="1"/>
  <c r="BB72" i="3"/>
  <c r="AH72" i="3" s="1"/>
  <c r="BB73" i="3"/>
  <c r="AG73" i="3" s="1"/>
  <c r="BB74" i="3"/>
  <c r="AG74" i="3" s="1"/>
  <c r="BB75" i="3"/>
  <c r="AH75" i="3" s="1"/>
  <c r="BB76" i="3"/>
  <c r="AH76" i="3" s="1"/>
  <c r="BB77" i="3"/>
  <c r="AG77" i="3" s="1"/>
  <c r="BB78" i="3"/>
  <c r="AH78" i="3" s="1"/>
  <c r="BB79" i="3"/>
  <c r="AH79" i="3" s="1"/>
  <c r="BB80" i="3"/>
  <c r="AH80" i="3" s="1"/>
  <c r="BB81" i="3"/>
  <c r="AG81" i="3" s="1"/>
  <c r="BB82" i="3"/>
  <c r="AG82" i="3" s="1"/>
  <c r="BB83" i="3"/>
  <c r="AH83" i="3" s="1"/>
  <c r="BB84" i="3"/>
  <c r="AH84" i="3" s="1"/>
  <c r="BB85" i="3"/>
  <c r="AG85" i="3" s="1"/>
  <c r="BB86" i="3"/>
  <c r="AG86" i="3" s="1"/>
  <c r="BB87" i="3"/>
  <c r="AH87" i="3" s="1"/>
  <c r="BB88" i="3"/>
  <c r="AH88" i="3" s="1"/>
  <c r="BB89" i="3"/>
  <c r="BB90" i="3"/>
  <c r="BB91" i="3"/>
  <c r="BB92" i="3"/>
  <c r="AG92" i="3" s="1"/>
  <c r="BB93" i="3"/>
  <c r="AH93" i="3" s="1"/>
  <c r="BB94" i="3"/>
  <c r="AH94" i="3" s="1"/>
  <c r="BB95" i="3"/>
  <c r="BB96" i="3"/>
  <c r="AF96" i="3" s="1"/>
  <c r="BB97" i="3"/>
  <c r="AH97" i="3" s="1"/>
  <c r="BB98" i="3"/>
  <c r="AH98" i="3" s="1"/>
  <c r="BB99" i="3"/>
  <c r="AH99" i="3" s="1"/>
  <c r="BB100" i="3"/>
  <c r="BB101" i="3"/>
  <c r="AH101" i="3" s="1"/>
  <c r="BB102" i="3"/>
  <c r="AF102" i="3" s="1"/>
  <c r="BB103" i="3"/>
  <c r="AH103" i="3" s="1"/>
  <c r="BB104" i="3"/>
  <c r="AF104" i="3" s="1"/>
  <c r="BB105" i="3"/>
  <c r="AH105" i="3" s="1"/>
  <c r="BB106" i="3"/>
  <c r="AH106" i="3" s="1"/>
  <c r="BB107" i="3"/>
  <c r="AH107" i="3" s="1"/>
  <c r="BB108" i="3"/>
  <c r="AF108" i="3" s="1"/>
  <c r="BB109" i="3"/>
  <c r="BB110" i="3"/>
  <c r="BB111" i="3"/>
  <c r="BB112" i="3"/>
  <c r="BB113" i="3"/>
  <c r="BB114" i="3"/>
  <c r="BB115" i="3"/>
  <c r="BB116" i="3"/>
  <c r="BB117" i="3"/>
  <c r="BB118" i="3"/>
  <c r="BB119" i="3"/>
  <c r="BB120" i="3"/>
  <c r="BB121" i="3"/>
  <c r="BB122" i="3"/>
  <c r="BB123" i="3"/>
  <c r="BB124" i="3"/>
  <c r="AF124" i="3" s="1"/>
  <c r="BB125" i="3"/>
  <c r="AH125" i="3" s="1"/>
  <c r="BB126" i="3"/>
  <c r="AF126" i="3" s="1"/>
  <c r="BB127" i="3"/>
  <c r="AH127" i="3" s="1"/>
  <c r="BB128" i="3"/>
  <c r="AF128" i="3" s="1"/>
  <c r="BB129" i="3"/>
  <c r="AH129" i="3" s="1"/>
  <c r="BB130" i="3"/>
  <c r="AH130" i="3" s="1"/>
  <c r="BB131" i="3"/>
  <c r="AH131" i="3" s="1"/>
  <c r="BB132" i="3"/>
  <c r="AF132" i="3" s="1"/>
  <c r="BB133" i="3"/>
  <c r="AH133" i="3" s="1"/>
  <c r="BB134" i="3"/>
  <c r="AF134" i="3" s="1"/>
  <c r="BB135" i="3"/>
  <c r="BB136" i="3"/>
  <c r="AF136" i="3" s="1"/>
  <c r="BB137" i="3"/>
  <c r="AH137" i="3" s="1"/>
  <c r="BB138" i="3"/>
  <c r="BB139" i="3"/>
  <c r="BB140" i="3"/>
  <c r="AF140" i="3" s="1"/>
  <c r="BB141" i="3"/>
  <c r="AH141" i="3" s="1"/>
  <c r="BB142" i="3"/>
  <c r="AF142" i="3" s="1"/>
  <c r="BB143" i="3"/>
  <c r="AH143" i="3" s="1"/>
  <c r="BB144" i="3"/>
  <c r="AF144" i="3" s="1"/>
  <c r="BB145" i="3"/>
  <c r="AH145" i="3" s="1"/>
  <c r="BB146" i="3"/>
  <c r="AH146" i="3" s="1"/>
  <c r="BB147" i="3"/>
  <c r="AH147" i="3" s="1"/>
  <c r="BB148" i="3"/>
  <c r="AF148" i="3" s="1"/>
  <c r="BB149" i="3"/>
  <c r="AH149" i="3" s="1"/>
  <c r="BB150" i="3"/>
  <c r="AF150" i="3" s="1"/>
  <c r="BB151" i="3"/>
  <c r="AH151" i="3" s="1"/>
  <c r="BB152" i="3"/>
  <c r="AF152" i="3" s="1"/>
  <c r="BB153" i="3"/>
  <c r="AH153" i="3" s="1"/>
  <c r="BB154" i="3"/>
  <c r="AH154" i="3" s="1"/>
  <c r="BB155" i="3"/>
  <c r="AH155" i="3" s="1"/>
  <c r="BB156" i="3"/>
  <c r="AF156" i="3" s="1"/>
  <c r="BB157" i="3"/>
  <c r="AH157" i="3" s="1"/>
  <c r="BB158" i="3"/>
  <c r="AF158" i="3" s="1"/>
  <c r="BB159" i="3"/>
  <c r="AH159" i="3" s="1"/>
  <c r="BB160" i="3"/>
  <c r="AF160" i="3" s="1"/>
  <c r="BB161" i="3"/>
  <c r="AH161" i="3" s="1"/>
  <c r="BB162" i="3"/>
  <c r="AH162" i="3" s="1"/>
  <c r="BB163" i="3"/>
  <c r="AH163" i="3" s="1"/>
  <c r="BB164" i="3"/>
  <c r="AF164" i="3" s="1"/>
  <c r="BB165" i="3"/>
  <c r="AH165" i="3" s="1"/>
  <c r="BB166" i="3"/>
  <c r="AF166" i="3" s="1"/>
  <c r="BB167" i="3"/>
  <c r="AH167" i="3" s="1"/>
  <c r="BB168" i="3"/>
  <c r="AF168" i="3" s="1"/>
  <c r="BB169" i="3"/>
  <c r="AH169" i="3" s="1"/>
  <c r="BB170" i="3"/>
  <c r="AH170" i="3" s="1"/>
  <c r="BB171" i="3"/>
  <c r="AH171" i="3" s="1"/>
  <c r="BB172" i="3"/>
  <c r="AF172" i="3" s="1"/>
  <c r="BB173" i="3"/>
  <c r="AH173" i="3" s="1"/>
  <c r="BB174" i="3"/>
  <c r="AF174" i="3" s="1"/>
  <c r="BB175" i="3"/>
  <c r="AH175" i="3" s="1"/>
  <c r="BB176" i="3"/>
  <c r="AF176" i="3" s="1"/>
  <c r="BB177" i="3"/>
  <c r="AH177" i="3" s="1"/>
  <c r="BB178" i="3"/>
  <c r="AH178" i="3" s="1"/>
  <c r="BB179" i="3"/>
  <c r="AH179" i="3" s="1"/>
  <c r="BB180" i="3"/>
  <c r="AF180" i="3" s="1"/>
  <c r="BB181" i="3"/>
  <c r="AH181" i="3" s="1"/>
  <c r="BB182" i="3"/>
  <c r="AF182" i="3" s="1"/>
  <c r="BB183" i="3"/>
  <c r="AH183" i="3" s="1"/>
  <c r="BB184" i="3"/>
  <c r="AF184" i="3" s="1"/>
  <c r="BB185" i="3"/>
  <c r="AH185" i="3" s="1"/>
  <c r="BB186" i="3"/>
  <c r="AH186" i="3" s="1"/>
  <c r="BB187" i="3"/>
  <c r="AH187" i="3" s="1"/>
  <c r="BB188" i="3"/>
  <c r="AF188" i="3" s="1"/>
  <c r="BB189" i="3"/>
  <c r="AH189" i="3" s="1"/>
  <c r="BB190" i="3"/>
  <c r="AF190" i="3" s="1"/>
  <c r="BB191" i="3"/>
  <c r="AH191" i="3" s="1"/>
  <c r="AZ10" i="3"/>
  <c r="AZ11" i="3"/>
  <c r="AZ12" i="3"/>
  <c r="AZ13" i="3"/>
  <c r="AZ14" i="3"/>
  <c r="AZ15" i="3"/>
  <c r="AZ16" i="3"/>
  <c r="AZ17" i="3"/>
  <c r="AZ18" i="3"/>
  <c r="AZ19" i="3"/>
  <c r="AZ20" i="3"/>
  <c r="AD20" i="3" s="1"/>
  <c r="AZ21" i="3"/>
  <c r="AZ22" i="3"/>
  <c r="AZ23" i="3"/>
  <c r="AZ24" i="3"/>
  <c r="AD24" i="3" s="1"/>
  <c r="AZ25" i="3"/>
  <c r="AD25" i="3" s="1"/>
  <c r="AZ26" i="3"/>
  <c r="AD26" i="3" s="1"/>
  <c r="AZ27" i="3"/>
  <c r="AB27" i="3" s="1"/>
  <c r="AZ28" i="3"/>
  <c r="AB28" i="3" s="1"/>
  <c r="AZ29" i="3"/>
  <c r="AD29" i="3" s="1"/>
  <c r="AZ30" i="3"/>
  <c r="AC30" i="3" s="1"/>
  <c r="AZ31" i="3"/>
  <c r="AD31" i="3" s="1"/>
  <c r="AZ32" i="3"/>
  <c r="AD32" i="3" s="1"/>
  <c r="AZ33" i="3"/>
  <c r="AD33" i="3" s="1"/>
  <c r="AZ34" i="3"/>
  <c r="AC34" i="3" s="1"/>
  <c r="AZ35" i="3"/>
  <c r="AC35" i="3" s="1"/>
  <c r="AZ36" i="3"/>
  <c r="AC36" i="3" s="1"/>
  <c r="AZ37" i="3"/>
  <c r="AD37" i="3" s="1"/>
  <c r="AZ38" i="3"/>
  <c r="AC38" i="3" s="1"/>
  <c r="AZ39" i="3"/>
  <c r="AC39" i="3" s="1"/>
  <c r="AZ40" i="3"/>
  <c r="AC40" i="3" s="1"/>
  <c r="AZ41" i="3"/>
  <c r="AD41" i="3" s="1"/>
  <c r="AZ42" i="3"/>
  <c r="AC42" i="3" s="1"/>
  <c r="AZ43" i="3"/>
  <c r="AC43" i="3" s="1"/>
  <c r="AZ44" i="3"/>
  <c r="AD44" i="3" s="1"/>
  <c r="AZ45" i="3"/>
  <c r="AD45" i="3" s="1"/>
  <c r="AZ46" i="3"/>
  <c r="AD46" i="3" s="1"/>
  <c r="AZ47" i="3"/>
  <c r="AD47" i="3" s="1"/>
  <c r="AZ48" i="3"/>
  <c r="AD48" i="3" s="1"/>
  <c r="AZ49" i="3"/>
  <c r="AD49" i="3" s="1"/>
  <c r="AZ50" i="3"/>
  <c r="AC50" i="3" s="1"/>
  <c r="AZ51" i="3"/>
  <c r="AD51" i="3" s="1"/>
  <c r="AZ52" i="3"/>
  <c r="AC52" i="3" s="1"/>
  <c r="AZ53" i="3"/>
  <c r="AD53" i="3" s="1"/>
  <c r="AZ54" i="3"/>
  <c r="AC54" i="3" s="1"/>
  <c r="AZ55" i="3"/>
  <c r="AC55" i="3" s="1"/>
  <c r="AZ56" i="3"/>
  <c r="AC56" i="3" s="1"/>
  <c r="AZ57" i="3"/>
  <c r="AD57" i="3" s="1"/>
  <c r="AZ58" i="3"/>
  <c r="AD58" i="3" s="1"/>
  <c r="AZ59" i="3"/>
  <c r="AD59" i="3" s="1"/>
  <c r="AZ60" i="3"/>
  <c r="AD60" i="3" s="1"/>
  <c r="AZ61" i="3"/>
  <c r="AD61" i="3" s="1"/>
  <c r="AZ62" i="3"/>
  <c r="AD62" i="3" s="1"/>
  <c r="AZ63" i="3"/>
  <c r="AD63" i="3" s="1"/>
  <c r="AZ64" i="3"/>
  <c r="AD64" i="3" s="1"/>
  <c r="AZ65" i="3"/>
  <c r="AD65" i="3" s="1"/>
  <c r="AZ66" i="3"/>
  <c r="AC66" i="3" s="1"/>
  <c r="AZ67" i="3"/>
  <c r="AD67" i="3" s="1"/>
  <c r="AZ68" i="3"/>
  <c r="AC68" i="3" s="1"/>
  <c r="AZ69" i="3"/>
  <c r="AD69" i="3" s="1"/>
  <c r="AZ70" i="3"/>
  <c r="AD70" i="3" s="1"/>
  <c r="AZ71" i="3"/>
  <c r="AC71" i="3" s="1"/>
  <c r="AZ72" i="3"/>
  <c r="AD72" i="3" s="1"/>
  <c r="AZ73" i="3"/>
  <c r="AD73" i="3" s="1"/>
  <c r="AZ74" i="3"/>
  <c r="AC74" i="3" s="1"/>
  <c r="AZ75" i="3"/>
  <c r="AC75" i="3" s="1"/>
  <c r="AZ76" i="3"/>
  <c r="AC76" i="3" s="1"/>
  <c r="AZ77" i="3"/>
  <c r="AD77" i="3" s="1"/>
  <c r="AZ78" i="3"/>
  <c r="AD78" i="3" s="1"/>
  <c r="AZ79" i="3"/>
  <c r="AD79" i="3" s="1"/>
  <c r="AZ80" i="3"/>
  <c r="AD80" i="3" s="1"/>
  <c r="AZ81" i="3"/>
  <c r="AD81" i="3" s="1"/>
  <c r="AZ82" i="3"/>
  <c r="AD82" i="3" s="1"/>
  <c r="AZ83" i="3"/>
  <c r="AD83" i="3" s="1"/>
  <c r="AZ84" i="3"/>
  <c r="AC84" i="3" s="1"/>
  <c r="AZ85" i="3"/>
  <c r="AD85" i="3" s="1"/>
  <c r="AZ86" i="3"/>
  <c r="AD86" i="3" s="1"/>
  <c r="AZ87" i="3"/>
  <c r="AD87" i="3" s="1"/>
  <c r="AZ88" i="3"/>
  <c r="AD88" i="3" s="1"/>
  <c r="AZ89" i="3"/>
  <c r="AZ90" i="3"/>
  <c r="AZ91" i="3"/>
  <c r="AZ92" i="3"/>
  <c r="AC92" i="3" s="1"/>
  <c r="AZ93" i="3"/>
  <c r="AZ94" i="3"/>
  <c r="AZ95" i="3"/>
  <c r="AZ96" i="3"/>
  <c r="AZ97" i="3"/>
  <c r="AZ98" i="3"/>
  <c r="AZ99" i="3"/>
  <c r="AZ100" i="3"/>
  <c r="AZ101" i="3"/>
  <c r="AZ102" i="3"/>
  <c r="AZ103" i="3"/>
  <c r="AZ104" i="3"/>
  <c r="AZ105" i="3"/>
  <c r="AZ106" i="3"/>
  <c r="AZ107" i="3"/>
  <c r="AZ108" i="3"/>
  <c r="AZ109" i="3"/>
  <c r="AZ110" i="3"/>
  <c r="AZ111" i="3"/>
  <c r="AZ112" i="3"/>
  <c r="AZ113" i="3"/>
  <c r="AZ114" i="3"/>
  <c r="AZ115" i="3"/>
  <c r="AZ116" i="3"/>
  <c r="AZ117" i="3"/>
  <c r="AZ118" i="3"/>
  <c r="AZ119" i="3"/>
  <c r="AZ120" i="3"/>
  <c r="AZ121" i="3"/>
  <c r="AZ122" i="3"/>
  <c r="AC122" i="3" s="1"/>
  <c r="AZ123" i="3"/>
  <c r="AZ124" i="3"/>
  <c r="AZ125" i="3"/>
  <c r="AD125" i="3" s="1"/>
  <c r="AZ126" i="3"/>
  <c r="AC126" i="3" s="1"/>
  <c r="AZ127" i="3"/>
  <c r="AZ128" i="3"/>
  <c r="AB128" i="3" s="1"/>
  <c r="AZ129" i="3"/>
  <c r="AD129" i="3" s="1"/>
  <c r="AZ130" i="3"/>
  <c r="AC130" i="3" s="1"/>
  <c r="AZ131" i="3"/>
  <c r="AZ132" i="3"/>
  <c r="AZ133" i="3"/>
  <c r="AZ134" i="3"/>
  <c r="AC134" i="3" s="1"/>
  <c r="AZ135" i="3"/>
  <c r="AZ136" i="3"/>
  <c r="AB136" i="3" s="1"/>
  <c r="AZ137" i="3"/>
  <c r="AD137" i="3" s="1"/>
  <c r="AZ138" i="3"/>
  <c r="AC138" i="3" s="1"/>
  <c r="AZ139" i="3"/>
  <c r="AZ140" i="3"/>
  <c r="AB140" i="3" s="1"/>
  <c r="AZ141" i="3"/>
  <c r="AD141" i="3" s="1"/>
  <c r="AZ142" i="3"/>
  <c r="AC142" i="3" s="1"/>
  <c r="AZ143" i="3"/>
  <c r="AZ144" i="3"/>
  <c r="AB144" i="3" s="1"/>
  <c r="AZ145" i="3"/>
  <c r="AD145" i="3" s="1"/>
  <c r="AZ146" i="3"/>
  <c r="AC146" i="3" s="1"/>
  <c r="AZ147" i="3"/>
  <c r="AZ148" i="3"/>
  <c r="AB148" i="3" s="1"/>
  <c r="AZ149" i="3"/>
  <c r="AD149" i="3" s="1"/>
  <c r="AZ150" i="3"/>
  <c r="AC150" i="3" s="1"/>
  <c r="AZ151" i="3"/>
  <c r="AZ152" i="3"/>
  <c r="AB152" i="3" s="1"/>
  <c r="AZ153" i="3"/>
  <c r="AB153" i="3" s="1"/>
  <c r="AZ154" i="3"/>
  <c r="AD154" i="3" s="1"/>
  <c r="AZ155" i="3"/>
  <c r="AC155" i="3" s="1"/>
  <c r="AZ156" i="3"/>
  <c r="AD156" i="3" s="1"/>
  <c r="AZ157" i="3"/>
  <c r="AB157" i="3" s="1"/>
  <c r="AZ158" i="3"/>
  <c r="AC158" i="3" s="1"/>
  <c r="AZ159" i="3"/>
  <c r="AZ160" i="3"/>
  <c r="AD160" i="3" s="1"/>
  <c r="AZ161" i="3"/>
  <c r="AB161" i="3" s="1"/>
  <c r="AZ162" i="3"/>
  <c r="AD162" i="3" s="1"/>
  <c r="AZ163" i="3"/>
  <c r="AB163" i="3" s="1"/>
  <c r="AZ164" i="3"/>
  <c r="AB164" i="3" s="1"/>
  <c r="AZ165" i="3"/>
  <c r="AC165" i="3" s="1"/>
  <c r="AZ166" i="3"/>
  <c r="AD166" i="3" s="1"/>
  <c r="AZ167" i="3"/>
  <c r="AB167" i="3" s="1"/>
  <c r="AZ168" i="3"/>
  <c r="AB168" i="3" s="1"/>
  <c r="AZ169" i="3"/>
  <c r="AC169" i="3" s="1"/>
  <c r="AZ170" i="3"/>
  <c r="AD170" i="3" s="1"/>
  <c r="AZ171" i="3"/>
  <c r="AB171" i="3" s="1"/>
  <c r="AZ172" i="3"/>
  <c r="AB172" i="3" s="1"/>
  <c r="AZ173" i="3"/>
  <c r="AC173" i="3" s="1"/>
  <c r="AZ174" i="3"/>
  <c r="AD174" i="3" s="1"/>
  <c r="AZ175" i="3"/>
  <c r="AB175" i="3" s="1"/>
  <c r="AZ176" i="3"/>
  <c r="AB176" i="3" s="1"/>
  <c r="AZ177" i="3"/>
  <c r="AC177" i="3" s="1"/>
  <c r="AZ178" i="3"/>
  <c r="AD178" i="3" s="1"/>
  <c r="AZ179" i="3"/>
  <c r="AB179" i="3" s="1"/>
  <c r="AZ180" i="3"/>
  <c r="AB180" i="3" s="1"/>
  <c r="AZ181" i="3"/>
  <c r="AC181" i="3" s="1"/>
  <c r="AZ182" i="3"/>
  <c r="AD182" i="3" s="1"/>
  <c r="AZ183" i="3"/>
  <c r="AB183" i="3" s="1"/>
  <c r="AZ184" i="3"/>
  <c r="AB184" i="3" s="1"/>
  <c r="AZ185" i="3"/>
  <c r="AC185" i="3" s="1"/>
  <c r="AZ186" i="3"/>
  <c r="AD186" i="3" s="1"/>
  <c r="AZ187" i="3"/>
  <c r="AB187" i="3" s="1"/>
  <c r="AZ188" i="3"/>
  <c r="AB188" i="3" s="1"/>
  <c r="AZ189" i="3"/>
  <c r="AC189" i="3" s="1"/>
  <c r="AZ190" i="3"/>
  <c r="AD190" i="3" s="1"/>
  <c r="AZ191" i="3"/>
  <c r="AB191" i="3" s="1"/>
  <c r="AG10" i="3"/>
  <c r="AG31" i="3"/>
  <c r="AG39" i="3"/>
  <c r="AG47" i="3"/>
  <c r="AG48" i="3"/>
  <c r="AG55" i="3"/>
  <c r="AG63" i="3"/>
  <c r="AG71" i="3"/>
  <c r="AG79" i="3"/>
  <c r="AG80" i="3"/>
  <c r="AG87" i="3"/>
  <c r="AF27" i="3"/>
  <c r="AD84" i="3"/>
  <c r="BA27" i="3"/>
  <c r="BA28" i="3"/>
  <c r="BA29" i="3"/>
  <c r="BA30" i="3"/>
  <c r="BA31" i="3"/>
  <c r="BA32" i="3"/>
  <c r="BA33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76" i="3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1" i="3"/>
  <c r="BA140" i="3"/>
  <c r="BA141" i="3"/>
  <c r="BA142" i="3"/>
  <c r="BA143" i="3"/>
  <c r="BA144" i="3"/>
  <c r="BA145" i="3"/>
  <c r="BA146" i="3"/>
  <c r="BA147" i="3"/>
  <c r="BA148" i="3"/>
  <c r="BA149" i="3"/>
  <c r="BA150" i="3"/>
  <c r="BA151" i="3"/>
  <c r="BA152" i="3"/>
  <c r="BA153" i="3"/>
  <c r="BA154" i="3"/>
  <c r="BA155" i="3"/>
  <c r="BA156" i="3"/>
  <c r="BA157" i="3"/>
  <c r="BA158" i="3"/>
  <c r="BA159" i="3"/>
  <c r="BA160" i="3"/>
  <c r="BA161" i="3"/>
  <c r="BA162" i="3"/>
  <c r="BA163" i="3"/>
  <c r="BA164" i="3"/>
  <c r="BA165" i="3"/>
  <c r="BA166" i="3"/>
  <c r="BA167" i="3"/>
  <c r="BA168" i="3"/>
  <c r="BA169" i="3"/>
  <c r="BA170" i="3"/>
  <c r="BA171" i="3"/>
  <c r="BA172" i="3"/>
  <c r="BA173" i="3"/>
  <c r="BA174" i="3"/>
  <c r="BA175" i="3"/>
  <c r="BA176" i="3"/>
  <c r="BA177" i="3"/>
  <c r="BA178" i="3"/>
  <c r="BA179" i="3"/>
  <c r="BA180" i="3"/>
  <c r="BA181" i="3"/>
  <c r="BA182" i="3"/>
  <c r="BA183" i="3"/>
  <c r="BA184" i="3"/>
  <c r="BA185" i="3"/>
  <c r="BA186" i="3"/>
  <c r="BA187" i="3"/>
  <c r="BA188" i="3"/>
  <c r="BA189" i="3"/>
  <c r="BA190" i="3"/>
  <c r="BA191" i="3"/>
  <c r="Y69" i="5"/>
  <c r="Y68" i="5"/>
  <c r="Y67" i="5"/>
  <c r="Y66" i="5"/>
  <c r="Y65" i="5"/>
  <c r="Y64" i="5"/>
  <c r="Y58" i="5"/>
  <c r="Y57" i="5"/>
  <c r="Y56" i="5"/>
  <c r="Y55" i="5"/>
  <c r="Y54" i="5"/>
  <c r="Y53" i="5"/>
  <c r="BB9" i="3"/>
  <c r="AF9" i="3" s="1"/>
  <c r="AZ9" i="3"/>
  <c r="G102" i="5"/>
  <c r="G101" i="5"/>
  <c r="G100" i="5"/>
  <c r="G99" i="5"/>
  <c r="AR70" i="5"/>
  <c r="AR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D69" i="5"/>
  <c r="C69" i="5"/>
  <c r="B69" i="5"/>
  <c r="AR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D68" i="5"/>
  <c r="C68" i="5"/>
  <c r="B68" i="5"/>
  <c r="AR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D67" i="5"/>
  <c r="C67" i="5"/>
  <c r="B67" i="5"/>
  <c r="AR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D66" i="5"/>
  <c r="C66" i="5"/>
  <c r="B66" i="5"/>
  <c r="AR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D65" i="5"/>
  <c r="C65" i="5"/>
  <c r="B65" i="5"/>
  <c r="AR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D64" i="5"/>
  <c r="C64" i="5"/>
  <c r="B64" i="5"/>
  <c r="AR63" i="5"/>
  <c r="AR62" i="5"/>
  <c r="AR61" i="5"/>
  <c r="AR60" i="5"/>
  <c r="AR59" i="5"/>
  <c r="AR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D58" i="5"/>
  <c r="C58" i="5"/>
  <c r="B58" i="5"/>
  <c r="AR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D57" i="5"/>
  <c r="C57" i="5"/>
  <c r="B57" i="5"/>
  <c r="AR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D56" i="5"/>
  <c r="C56" i="5"/>
  <c r="B56" i="5"/>
  <c r="AR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D55" i="5"/>
  <c r="C55" i="5"/>
  <c r="B55" i="5"/>
  <c r="AR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D54" i="5"/>
  <c r="C54" i="5"/>
  <c r="B54" i="5"/>
  <c r="AR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D53" i="5"/>
  <c r="C53" i="5"/>
  <c r="B53" i="5"/>
  <c r="AR52" i="5"/>
  <c r="AR51" i="5"/>
  <c r="AR50" i="5"/>
  <c r="AR49" i="5"/>
  <c r="AR48" i="5"/>
  <c r="AR47" i="5"/>
  <c r="W47" i="5" s="1"/>
  <c r="AR46" i="5"/>
  <c r="U46" i="5" s="1"/>
  <c r="AR45" i="5"/>
  <c r="W45" i="5" s="1"/>
  <c r="AR44" i="5"/>
  <c r="U44" i="5" s="1"/>
  <c r="AR43" i="5"/>
  <c r="W43" i="5" s="1"/>
  <c r="AR42" i="5"/>
  <c r="W42" i="5" s="1"/>
  <c r="AR41" i="5"/>
  <c r="AR40" i="5"/>
  <c r="AR39" i="5"/>
  <c r="AR38" i="5"/>
  <c r="AR37" i="5"/>
  <c r="AR36" i="5"/>
  <c r="U36" i="5" s="1"/>
  <c r="AR35" i="5"/>
  <c r="W35" i="5" s="1"/>
  <c r="AR34" i="5"/>
  <c r="U34" i="5" s="1"/>
  <c r="AR33" i="5"/>
  <c r="W33" i="5" s="1"/>
  <c r="AR32" i="5"/>
  <c r="U32" i="5" s="1"/>
  <c r="AR31" i="5"/>
  <c r="U31" i="5" s="1"/>
  <c r="AR30" i="5"/>
  <c r="AR29" i="5"/>
  <c r="AR28" i="5"/>
  <c r="AR27" i="5"/>
  <c r="AR26" i="5"/>
  <c r="AR25" i="5"/>
  <c r="U25" i="5" s="1"/>
  <c r="AR24" i="5"/>
  <c r="U24" i="5" s="1"/>
  <c r="AR23" i="5"/>
  <c r="W23" i="5" s="1"/>
  <c r="AR22" i="5"/>
  <c r="U22" i="5" s="1"/>
  <c r="AR21" i="5"/>
  <c r="W21" i="5" s="1"/>
  <c r="AR20" i="5"/>
  <c r="U20" i="5" s="1"/>
  <c r="AR19" i="5"/>
  <c r="AR18" i="5"/>
  <c r="AR17" i="5"/>
  <c r="AR16" i="5"/>
  <c r="AR15" i="5"/>
  <c r="AR14" i="5"/>
  <c r="S14" i="5" s="1"/>
  <c r="AR13" i="5"/>
  <c r="W13" i="5" s="1"/>
  <c r="AR11" i="5"/>
  <c r="U11" i="5" s="1"/>
  <c r="AR12" i="5"/>
  <c r="W12" i="5" s="1"/>
  <c r="AR10" i="5"/>
  <c r="W10" i="5" s="1"/>
  <c r="AR9" i="5"/>
  <c r="W9" i="5" s="1"/>
  <c r="AT4" i="9"/>
  <c r="AX4" i="3"/>
  <c r="M6" i="17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40" i="3"/>
  <c r="D141" i="3"/>
  <c r="D142" i="3"/>
  <c r="D143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27" i="3"/>
  <c r="D28" i="3"/>
  <c r="D29" i="3"/>
  <c r="D30" i="3"/>
  <c r="D31" i="3"/>
  <c r="D32" i="3"/>
  <c r="D33" i="3"/>
  <c r="D34" i="3"/>
  <c r="D35" i="3"/>
  <c r="D36" i="3"/>
  <c r="D37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AC67" i="3" l="1"/>
  <c r="AD66" i="3"/>
  <c r="AD28" i="3"/>
  <c r="AC60" i="3"/>
  <c r="AC48" i="3"/>
  <c r="AD52" i="3"/>
  <c r="AC44" i="3"/>
  <c r="AC28" i="3"/>
  <c r="AD36" i="3"/>
  <c r="AB20" i="3"/>
  <c r="AD76" i="3"/>
  <c r="AD68" i="3"/>
  <c r="AB24" i="3"/>
  <c r="AC24" i="3"/>
  <c r="AC72" i="3"/>
  <c r="AD74" i="3"/>
  <c r="AD50" i="3"/>
  <c r="AC82" i="3"/>
  <c r="AC58" i="3"/>
  <c r="AC26" i="3"/>
  <c r="AC80" i="3"/>
  <c r="AD42" i="3"/>
  <c r="AD34" i="3"/>
  <c r="AB26" i="3"/>
  <c r="AD56" i="3"/>
  <c r="AC32" i="3"/>
  <c r="AD40" i="3"/>
  <c r="AC88" i="3"/>
  <c r="AC64" i="3"/>
  <c r="AF15" i="3"/>
  <c r="AC87" i="3"/>
  <c r="AD43" i="3"/>
  <c r="AC59" i="3"/>
  <c r="AD35" i="3"/>
  <c r="AD39" i="3"/>
  <c r="AD55" i="3"/>
  <c r="AD71" i="3"/>
  <c r="AC31" i="3"/>
  <c r="AC79" i="3"/>
  <c r="AC63" i="3"/>
  <c r="AC47" i="3"/>
  <c r="AD75" i="3"/>
  <c r="AC83" i="3"/>
  <c r="AC27" i="3"/>
  <c r="AC51" i="3"/>
  <c r="AD27" i="3"/>
  <c r="AD30" i="3"/>
  <c r="AC62" i="3"/>
  <c r="AD54" i="3"/>
  <c r="AC86" i="3"/>
  <c r="AG28" i="3"/>
  <c r="AG60" i="3"/>
  <c r="AC70" i="3"/>
  <c r="AC46" i="3"/>
  <c r="AD38" i="3"/>
  <c r="AB30" i="3"/>
  <c r="AC78" i="3"/>
  <c r="AG19" i="3"/>
  <c r="AG11" i="3"/>
  <c r="AG12" i="3"/>
  <c r="AF12" i="3"/>
  <c r="AD177" i="3"/>
  <c r="AB189" i="3"/>
  <c r="AB181" i="3"/>
  <c r="AB173" i="3"/>
  <c r="AB165" i="3"/>
  <c r="AB134" i="3"/>
  <c r="AD173" i="3"/>
  <c r="AD153" i="3"/>
  <c r="AC188" i="3"/>
  <c r="AC180" i="3"/>
  <c r="AC172" i="3"/>
  <c r="AC164" i="3"/>
  <c r="AC154" i="3"/>
  <c r="AB130" i="3"/>
  <c r="AD172" i="3"/>
  <c r="AB150" i="3"/>
  <c r="AB126" i="3"/>
  <c r="AD189" i="3"/>
  <c r="AD169" i="3"/>
  <c r="AD148" i="3"/>
  <c r="AC186" i="3"/>
  <c r="AC178" i="3"/>
  <c r="AC170" i="3"/>
  <c r="AC162" i="3"/>
  <c r="AC148" i="3"/>
  <c r="AD188" i="3"/>
  <c r="AD165" i="3"/>
  <c r="AB185" i="3"/>
  <c r="AB177" i="3"/>
  <c r="AB169" i="3"/>
  <c r="AC160" i="3"/>
  <c r="AB146" i="3"/>
  <c r="AB122" i="3"/>
  <c r="AD185" i="3"/>
  <c r="AD164" i="3"/>
  <c r="AB92" i="3"/>
  <c r="AC184" i="3"/>
  <c r="AC176" i="3"/>
  <c r="AC168" i="3"/>
  <c r="AB160" i="3"/>
  <c r="AB142" i="3"/>
  <c r="AD181" i="3"/>
  <c r="AD161" i="3"/>
  <c r="AD140" i="3"/>
  <c r="AB158" i="3"/>
  <c r="AC140" i="3"/>
  <c r="AD180" i="3"/>
  <c r="AD157" i="3"/>
  <c r="AC190" i="3"/>
  <c r="AC182" i="3"/>
  <c r="AC174" i="3"/>
  <c r="AC166" i="3"/>
  <c r="AC157" i="3"/>
  <c r="AB138" i="3"/>
  <c r="AF24" i="3"/>
  <c r="AG88" i="3"/>
  <c r="AG68" i="3"/>
  <c r="AG56" i="3"/>
  <c r="AG36" i="3"/>
  <c r="AG24" i="3"/>
  <c r="AF16" i="3"/>
  <c r="AG76" i="3"/>
  <c r="AG64" i="3"/>
  <c r="AG44" i="3"/>
  <c r="AG32" i="3"/>
  <c r="AF28" i="3"/>
  <c r="AG84" i="3"/>
  <c r="AG72" i="3"/>
  <c r="AG52" i="3"/>
  <c r="AG40" i="3"/>
  <c r="AG16" i="3"/>
  <c r="AF19" i="3"/>
  <c r="AF11" i="3"/>
  <c r="AG83" i="3"/>
  <c r="AG75" i="3"/>
  <c r="AG67" i="3"/>
  <c r="AG59" i="3"/>
  <c r="AG51" i="3"/>
  <c r="AG43" i="3"/>
  <c r="AG35" i="3"/>
  <c r="AG27" i="3"/>
  <c r="AG15" i="3"/>
  <c r="AG156" i="3"/>
  <c r="AG132" i="3"/>
  <c r="AH77" i="3"/>
  <c r="AH61" i="3"/>
  <c r="AH45" i="3"/>
  <c r="AH29" i="3"/>
  <c r="AH81" i="3"/>
  <c r="AH49" i="3"/>
  <c r="AH33" i="3"/>
  <c r="AH9" i="3"/>
  <c r="AH73" i="3"/>
  <c r="AH57" i="3"/>
  <c r="AH41" i="3"/>
  <c r="AH25" i="3"/>
  <c r="AH132" i="3"/>
  <c r="AH96" i="3"/>
  <c r="AH65" i="3"/>
  <c r="AH85" i="3"/>
  <c r="AH69" i="3"/>
  <c r="AH53" i="3"/>
  <c r="AH37" i="3"/>
  <c r="AH17" i="3"/>
  <c r="AH124" i="3"/>
  <c r="AG174" i="3"/>
  <c r="AH10" i="3"/>
  <c r="AH128" i="3"/>
  <c r="AG46" i="3"/>
  <c r="AG26" i="3"/>
  <c r="AG190" i="3"/>
  <c r="AG172" i="3"/>
  <c r="AG148" i="3"/>
  <c r="AG126" i="3"/>
  <c r="AH13" i="3"/>
  <c r="AH190" i="3"/>
  <c r="AH182" i="3"/>
  <c r="AH174" i="3"/>
  <c r="AH166" i="3"/>
  <c r="AH158" i="3"/>
  <c r="AH150" i="3"/>
  <c r="AH142" i="3"/>
  <c r="AH136" i="3"/>
  <c r="AH108" i="3"/>
  <c r="AH104" i="3"/>
  <c r="AG188" i="3"/>
  <c r="AG164" i="3"/>
  <c r="AG142" i="3"/>
  <c r="AG124" i="3"/>
  <c r="AH134" i="3"/>
  <c r="AH126" i="3"/>
  <c r="AG78" i="3"/>
  <c r="AG58" i="3"/>
  <c r="AG30" i="3"/>
  <c r="AF30" i="3"/>
  <c r="AG62" i="3"/>
  <c r="AG180" i="3"/>
  <c r="AG158" i="3"/>
  <c r="AG140" i="3"/>
  <c r="AG108" i="3"/>
  <c r="AH86" i="3"/>
  <c r="AH82" i="3"/>
  <c r="AH74" i="3"/>
  <c r="AH70" i="3"/>
  <c r="AH66" i="3"/>
  <c r="AH54" i="3"/>
  <c r="AH50" i="3"/>
  <c r="AH42" i="3"/>
  <c r="AH38" i="3"/>
  <c r="AH34" i="3"/>
  <c r="AH26" i="3"/>
  <c r="AH18" i="3"/>
  <c r="AH92" i="3"/>
  <c r="AH188" i="3"/>
  <c r="AH184" i="3"/>
  <c r="AH180" i="3"/>
  <c r="AH176" i="3"/>
  <c r="AH172" i="3"/>
  <c r="AH168" i="3"/>
  <c r="AH164" i="3"/>
  <c r="AH160" i="3"/>
  <c r="AH156" i="3"/>
  <c r="AH152" i="3"/>
  <c r="AH148" i="3"/>
  <c r="AH144" i="3"/>
  <c r="AH140" i="3"/>
  <c r="AH102" i="3"/>
  <c r="AG9" i="3"/>
  <c r="AB156" i="3"/>
  <c r="AC156" i="3"/>
  <c r="AF186" i="3"/>
  <c r="AG186" i="3"/>
  <c r="AF178" i="3"/>
  <c r="AG178" i="3"/>
  <c r="AF170" i="3"/>
  <c r="AG170" i="3"/>
  <c r="AF162" i="3"/>
  <c r="AG162" i="3"/>
  <c r="AF154" i="3"/>
  <c r="AG154" i="3"/>
  <c r="AF146" i="3"/>
  <c r="AG146" i="3"/>
  <c r="AF130" i="3"/>
  <c r="AG130" i="3"/>
  <c r="AF106" i="3"/>
  <c r="AG106" i="3"/>
  <c r="AF98" i="3"/>
  <c r="AG98" i="3"/>
  <c r="AF94" i="3"/>
  <c r="AG94" i="3"/>
  <c r="AC152" i="3"/>
  <c r="AG182" i="3"/>
  <c r="AG166" i="3"/>
  <c r="AG150" i="3"/>
  <c r="AG134" i="3"/>
  <c r="AG102" i="3"/>
  <c r="AC20" i="3"/>
  <c r="AF18" i="3"/>
  <c r="AC191" i="3"/>
  <c r="AD191" i="3"/>
  <c r="AC187" i="3"/>
  <c r="AD187" i="3"/>
  <c r="AC183" i="3"/>
  <c r="AD183" i="3"/>
  <c r="AC179" i="3"/>
  <c r="AD179" i="3"/>
  <c r="AC175" i="3"/>
  <c r="AD175" i="3"/>
  <c r="AC171" i="3"/>
  <c r="AD171" i="3"/>
  <c r="AC167" i="3"/>
  <c r="AD167" i="3"/>
  <c r="AC163" i="3"/>
  <c r="AD163" i="3"/>
  <c r="AB159" i="3"/>
  <c r="AC159" i="3"/>
  <c r="AD159" i="3"/>
  <c r="AB155" i="3"/>
  <c r="AD155" i="3"/>
  <c r="AB151" i="3"/>
  <c r="AC151" i="3"/>
  <c r="AD151" i="3"/>
  <c r="AB147" i="3"/>
  <c r="AC147" i="3"/>
  <c r="AD147" i="3"/>
  <c r="AB143" i="3"/>
  <c r="AC143" i="3"/>
  <c r="AD143" i="3"/>
  <c r="AB139" i="3"/>
  <c r="AC139" i="3"/>
  <c r="AD139" i="3"/>
  <c r="AD135" i="3"/>
  <c r="AB131" i="3"/>
  <c r="AC131" i="3"/>
  <c r="AD131" i="3"/>
  <c r="AB127" i="3"/>
  <c r="AC127" i="3"/>
  <c r="AD127" i="3"/>
  <c r="AB111" i="3"/>
  <c r="AC111" i="3"/>
  <c r="AD111" i="3"/>
  <c r="AF189" i="3"/>
  <c r="AG189" i="3"/>
  <c r="AF185" i="3"/>
  <c r="AG185" i="3"/>
  <c r="AF181" i="3"/>
  <c r="AG181" i="3"/>
  <c r="AF177" i="3"/>
  <c r="AG177" i="3"/>
  <c r="AF173" i="3"/>
  <c r="AG173" i="3"/>
  <c r="AF169" i="3"/>
  <c r="AG169" i="3"/>
  <c r="AF165" i="3"/>
  <c r="AG165" i="3"/>
  <c r="AF161" i="3"/>
  <c r="AG161" i="3"/>
  <c r="AF157" i="3"/>
  <c r="AG157" i="3"/>
  <c r="AF153" i="3"/>
  <c r="AG153" i="3"/>
  <c r="AF149" i="3"/>
  <c r="AG149" i="3"/>
  <c r="AF145" i="3"/>
  <c r="AG145" i="3"/>
  <c r="AF141" i="3"/>
  <c r="AG141" i="3"/>
  <c r="AF137" i="3"/>
  <c r="AG137" i="3"/>
  <c r="AF133" i="3"/>
  <c r="AG133" i="3"/>
  <c r="AF129" i="3"/>
  <c r="AG129" i="3"/>
  <c r="AF125" i="3"/>
  <c r="AG125" i="3"/>
  <c r="AF105" i="3"/>
  <c r="AG105" i="3"/>
  <c r="AF101" i="3"/>
  <c r="AG101" i="3"/>
  <c r="AF97" i="3"/>
  <c r="AG97" i="3"/>
  <c r="AF93" i="3"/>
  <c r="AG93" i="3"/>
  <c r="AD92" i="3"/>
  <c r="AD184" i="3"/>
  <c r="AD176" i="3"/>
  <c r="AD168" i="3"/>
  <c r="AD152" i="3"/>
  <c r="AD144" i="3"/>
  <c r="AD136" i="3"/>
  <c r="AD128" i="3"/>
  <c r="AC144" i="3"/>
  <c r="AC136" i="3"/>
  <c r="AC128" i="3"/>
  <c r="AB190" i="3"/>
  <c r="AB186" i="3"/>
  <c r="AB182" i="3"/>
  <c r="AB178" i="3"/>
  <c r="AB174" i="3"/>
  <c r="AB170" i="3"/>
  <c r="AB166" i="3"/>
  <c r="AB162" i="3"/>
  <c r="AB154" i="3"/>
  <c r="AF92" i="3"/>
  <c r="AB149" i="3"/>
  <c r="AC149" i="3"/>
  <c r="AB145" i="3"/>
  <c r="AC145" i="3"/>
  <c r="AB141" i="3"/>
  <c r="AC141" i="3"/>
  <c r="AB137" i="3"/>
  <c r="AC137" i="3"/>
  <c r="AB129" i="3"/>
  <c r="AC129" i="3"/>
  <c r="AB125" i="3"/>
  <c r="AC125" i="3"/>
  <c r="AF191" i="3"/>
  <c r="AG191" i="3"/>
  <c r="AF187" i="3"/>
  <c r="AG187" i="3"/>
  <c r="AF183" i="3"/>
  <c r="AG183" i="3"/>
  <c r="AF179" i="3"/>
  <c r="AG179" i="3"/>
  <c r="AF175" i="3"/>
  <c r="AG175" i="3"/>
  <c r="AF171" i="3"/>
  <c r="AG171" i="3"/>
  <c r="AF167" i="3"/>
  <c r="AG167" i="3"/>
  <c r="AF163" i="3"/>
  <c r="AG163" i="3"/>
  <c r="AF159" i="3"/>
  <c r="AG159" i="3"/>
  <c r="AF155" i="3"/>
  <c r="AG155" i="3"/>
  <c r="AF151" i="3"/>
  <c r="AG151" i="3"/>
  <c r="AF147" i="3"/>
  <c r="AG147" i="3"/>
  <c r="AF143" i="3"/>
  <c r="AG143" i="3"/>
  <c r="AF131" i="3"/>
  <c r="AG131" i="3"/>
  <c r="AF127" i="3"/>
  <c r="AG127" i="3"/>
  <c r="AF107" i="3"/>
  <c r="AG107" i="3"/>
  <c r="AF103" i="3"/>
  <c r="AG103" i="3"/>
  <c r="AF99" i="3"/>
  <c r="AG99" i="3"/>
  <c r="AD158" i="3"/>
  <c r="AD150" i="3"/>
  <c r="AD146" i="3"/>
  <c r="AD142" i="3"/>
  <c r="AD138" i="3"/>
  <c r="AD134" i="3"/>
  <c r="AD130" i="3"/>
  <c r="AD126" i="3"/>
  <c r="AD122" i="3"/>
  <c r="AC161" i="3"/>
  <c r="AC153" i="3"/>
  <c r="AG184" i="3"/>
  <c r="AG176" i="3"/>
  <c r="AG168" i="3"/>
  <c r="AG160" i="3"/>
  <c r="AG152" i="3"/>
  <c r="AG144" i="3"/>
  <c r="AG136" i="3"/>
  <c r="AG128" i="3"/>
  <c r="AG104" i="3"/>
  <c r="AG96" i="3"/>
  <c r="AF29" i="3"/>
  <c r="AF25" i="3"/>
  <c r="AF17" i="3"/>
  <c r="AF13" i="3"/>
  <c r="AB29" i="3"/>
  <c r="AB25" i="3"/>
  <c r="AC85" i="3"/>
  <c r="AC81" i="3"/>
  <c r="AC77" i="3"/>
  <c r="AC73" i="3"/>
  <c r="AC69" i="3"/>
  <c r="AC65" i="3"/>
  <c r="AC61" i="3"/>
  <c r="AC57" i="3"/>
  <c r="AC53" i="3"/>
  <c r="AC49" i="3"/>
  <c r="AC45" i="3"/>
  <c r="AC41" i="3"/>
  <c r="AC37" i="3"/>
  <c r="AC33" i="3"/>
  <c r="AC29" i="3"/>
  <c r="AC25" i="3"/>
  <c r="BA90" i="3"/>
  <c r="M12" i="5"/>
  <c r="U9" i="5"/>
  <c r="Q10" i="5"/>
  <c r="S10" i="5"/>
  <c r="M11" i="5"/>
  <c r="M10" i="5"/>
  <c r="U10" i="5"/>
  <c r="Q12" i="5"/>
  <c r="O10" i="5"/>
  <c r="U12" i="5"/>
  <c r="O11" i="5"/>
  <c r="M13" i="5"/>
  <c r="M14" i="5"/>
  <c r="M35" i="5"/>
  <c r="M9" i="5"/>
  <c r="S11" i="5"/>
  <c r="Q13" i="5"/>
  <c r="O14" i="5"/>
  <c r="Q35" i="5"/>
  <c r="Q9" i="5"/>
  <c r="U13" i="5"/>
  <c r="U35" i="5"/>
  <c r="O25" i="5"/>
  <c r="S25" i="5"/>
  <c r="W25" i="5"/>
  <c r="M25" i="5"/>
  <c r="Q25" i="5"/>
  <c r="O20" i="5"/>
  <c r="S20" i="5"/>
  <c r="W20" i="5"/>
  <c r="M21" i="5"/>
  <c r="Q21" i="5"/>
  <c r="U21" i="5"/>
  <c r="O22" i="5"/>
  <c r="S22" i="5"/>
  <c r="W22" i="5"/>
  <c r="M23" i="5"/>
  <c r="Q23" i="5"/>
  <c r="U23" i="5"/>
  <c r="O24" i="5"/>
  <c r="S24" i="5"/>
  <c r="W24" i="5"/>
  <c r="M20" i="5"/>
  <c r="Q20" i="5"/>
  <c r="O21" i="5"/>
  <c r="S21" i="5"/>
  <c r="M22" i="5"/>
  <c r="Q22" i="5"/>
  <c r="O23" i="5"/>
  <c r="S23" i="5"/>
  <c r="M24" i="5"/>
  <c r="Q24" i="5"/>
  <c r="M43" i="5"/>
  <c r="Q43" i="5"/>
  <c r="U43" i="5"/>
  <c r="O44" i="5"/>
  <c r="S44" i="5"/>
  <c r="W44" i="5"/>
  <c r="M45" i="5"/>
  <c r="Q45" i="5"/>
  <c r="U45" i="5"/>
  <c r="O46" i="5"/>
  <c r="S46" i="5"/>
  <c r="W46" i="5"/>
  <c r="M47" i="5"/>
  <c r="Q47" i="5"/>
  <c r="U47" i="5"/>
  <c r="O43" i="5"/>
  <c r="S43" i="5"/>
  <c r="M44" i="5"/>
  <c r="Q44" i="5"/>
  <c r="O45" i="5"/>
  <c r="S45" i="5"/>
  <c r="M46" i="5"/>
  <c r="Q46" i="5"/>
  <c r="O47" i="5"/>
  <c r="S47" i="5"/>
  <c r="O36" i="5"/>
  <c r="S36" i="5"/>
  <c r="W36" i="5"/>
  <c r="M36" i="5"/>
  <c r="Q36" i="5"/>
  <c r="O35" i="5"/>
  <c r="S35" i="5"/>
  <c r="O32" i="5"/>
  <c r="S32" i="5"/>
  <c r="W32" i="5"/>
  <c r="M33" i="5"/>
  <c r="Q33" i="5"/>
  <c r="U33" i="5"/>
  <c r="O34" i="5"/>
  <c r="S34" i="5"/>
  <c r="W34" i="5"/>
  <c r="M31" i="5"/>
  <c r="Q31" i="5"/>
  <c r="M32" i="5"/>
  <c r="Q32" i="5"/>
  <c r="O33" i="5"/>
  <c r="S33" i="5"/>
  <c r="M34" i="5"/>
  <c r="Q34" i="5"/>
  <c r="M42" i="5"/>
  <c r="Q42" i="5"/>
  <c r="U42" i="5"/>
  <c r="O42" i="5"/>
  <c r="S42" i="5"/>
  <c r="O31" i="5"/>
  <c r="S31" i="5"/>
  <c r="W31" i="5"/>
  <c r="O9" i="5"/>
  <c r="S9" i="5"/>
  <c r="O12" i="5"/>
  <c r="S12" i="5"/>
  <c r="Q11" i="5"/>
  <c r="W11" i="5"/>
  <c r="U14" i="5"/>
  <c r="O13" i="5"/>
  <c r="S13" i="5"/>
  <c r="Q14" i="5"/>
  <c r="W14" i="5"/>
  <c r="AS10" i="9"/>
  <c r="AS11" i="9"/>
  <c r="AS12" i="9"/>
  <c r="AS13" i="9"/>
  <c r="AS14" i="9"/>
  <c r="AS15" i="9"/>
  <c r="AS16" i="9"/>
  <c r="AS17" i="9"/>
  <c r="AS18" i="9"/>
  <c r="AS19" i="9"/>
  <c r="AS20" i="9"/>
  <c r="AS21" i="9"/>
  <c r="AS22" i="9"/>
  <c r="AS23" i="9"/>
  <c r="AS24" i="9"/>
  <c r="AS25" i="9"/>
  <c r="AS26" i="9"/>
  <c r="AS27" i="9"/>
  <c r="AS28" i="9"/>
  <c r="AS29" i="9"/>
  <c r="AS30" i="9"/>
  <c r="AS31" i="9"/>
  <c r="AS32" i="9"/>
  <c r="AS33" i="9"/>
  <c r="AS34" i="9"/>
  <c r="AS35" i="9"/>
  <c r="AS36" i="9"/>
  <c r="AS37" i="9"/>
  <c r="AS38" i="9"/>
  <c r="AS39" i="9"/>
  <c r="AS40" i="9"/>
  <c r="AS41" i="9"/>
  <c r="AS42" i="9"/>
  <c r="AS43" i="9"/>
  <c r="AS44" i="9"/>
  <c r="AS45" i="9"/>
  <c r="AS46" i="9"/>
  <c r="AS47" i="9"/>
  <c r="AS48" i="9"/>
  <c r="AS49" i="9"/>
  <c r="AS50" i="9"/>
  <c r="AS51" i="9"/>
  <c r="AS52" i="9"/>
  <c r="AS53" i="9"/>
  <c r="AS54" i="9"/>
  <c r="AS55" i="9"/>
  <c r="AS56" i="9"/>
  <c r="AS57" i="9"/>
  <c r="AS58" i="9"/>
  <c r="AS59" i="9"/>
  <c r="AS60" i="9"/>
  <c r="AS61" i="9"/>
  <c r="AS62" i="9"/>
  <c r="AS63" i="9"/>
  <c r="AS64" i="9"/>
  <c r="AS65" i="9"/>
  <c r="AS66" i="9"/>
  <c r="AS67" i="9"/>
  <c r="AS68" i="9"/>
  <c r="AS69" i="9"/>
  <c r="AS70" i="9"/>
  <c r="AS71" i="9"/>
  <c r="AS72" i="9"/>
  <c r="AS73" i="9"/>
  <c r="AS74" i="9"/>
  <c r="AS75" i="9"/>
  <c r="AS76" i="9"/>
  <c r="AS77" i="9"/>
  <c r="AS78" i="9"/>
  <c r="AS79" i="9"/>
  <c r="AS80" i="9"/>
  <c r="AS81" i="9"/>
  <c r="AS82" i="9"/>
  <c r="AS83" i="9"/>
  <c r="AS84" i="9"/>
  <c r="AS85" i="9"/>
  <c r="AS86" i="9"/>
  <c r="AS87" i="9"/>
  <c r="AS88" i="9"/>
  <c r="AS89" i="9"/>
  <c r="AS90" i="9"/>
  <c r="AS91" i="9"/>
  <c r="AS92" i="9"/>
  <c r="AS93" i="9"/>
  <c r="AS94" i="9"/>
  <c r="AS95" i="9"/>
  <c r="AS96" i="9"/>
  <c r="AS97" i="9"/>
  <c r="AS98" i="9"/>
  <c r="AS99" i="9"/>
  <c r="AS100" i="9"/>
  <c r="AS101" i="9"/>
  <c r="AS102" i="9"/>
  <c r="AS103" i="9"/>
  <c r="AS104" i="9"/>
  <c r="AS105" i="9"/>
  <c r="AS106" i="9"/>
  <c r="AS107" i="9"/>
  <c r="AS108" i="9"/>
  <c r="AS109" i="9"/>
  <c r="AS110" i="9"/>
  <c r="AS111" i="9"/>
  <c r="AS112" i="9"/>
  <c r="AS113" i="9"/>
  <c r="AS114" i="9"/>
  <c r="AS115" i="9"/>
  <c r="AS116" i="9"/>
  <c r="AS117" i="9"/>
  <c r="AS118" i="9"/>
  <c r="AS119" i="9"/>
  <c r="AS120" i="9"/>
  <c r="AS121" i="9"/>
  <c r="AS122" i="9"/>
  <c r="AS123" i="9"/>
  <c r="AS124" i="9"/>
  <c r="AS125" i="9"/>
  <c r="AS126" i="9"/>
  <c r="AS127" i="9"/>
  <c r="AS128" i="9"/>
  <c r="AS129" i="9"/>
  <c r="AS130" i="9"/>
  <c r="AS131" i="9"/>
  <c r="AS132" i="9"/>
  <c r="AS133" i="9"/>
  <c r="AS9" i="9"/>
  <c r="AY92" i="3"/>
  <c r="D92" i="3" s="1"/>
  <c r="AD97" i="3"/>
  <c r="AC106" i="3"/>
  <c r="A1" i="8"/>
  <c r="I134" i="9"/>
  <c r="AR133" i="9"/>
  <c r="W133" i="9"/>
  <c r="V133" i="9"/>
  <c r="U133" i="9"/>
  <c r="AL133" i="9" s="1"/>
  <c r="T133" i="9"/>
  <c r="S133" i="9"/>
  <c r="AK133" i="9" s="1"/>
  <c r="R133" i="9"/>
  <c r="Q133" i="9"/>
  <c r="AI133" i="9" s="1"/>
  <c r="P133" i="9"/>
  <c r="O133" i="9"/>
  <c r="AH133" i="9" s="1"/>
  <c r="N133" i="9"/>
  <c r="M133" i="9"/>
  <c r="AG133" i="9" s="1"/>
  <c r="L133" i="9"/>
  <c r="K133" i="9"/>
  <c r="J133" i="9"/>
  <c r="I133" i="9"/>
  <c r="H133" i="9"/>
  <c r="G133" i="9"/>
  <c r="F133" i="9"/>
  <c r="AD133" i="9" s="1"/>
  <c r="D133" i="9"/>
  <c r="C133" i="9"/>
  <c r="B133" i="9"/>
  <c r="AR132" i="9"/>
  <c r="W132" i="9"/>
  <c r="AM132" i="9" s="1"/>
  <c r="V132" i="9"/>
  <c r="U132" i="9"/>
  <c r="AL132" i="9" s="1"/>
  <c r="T132" i="9"/>
  <c r="S132" i="9"/>
  <c r="AK132" i="9" s="1"/>
  <c r="R132" i="9"/>
  <c r="Q132" i="9"/>
  <c r="AI132" i="9" s="1"/>
  <c r="P132" i="9"/>
  <c r="O132" i="9"/>
  <c r="AH132" i="9" s="1"/>
  <c r="N132" i="9"/>
  <c r="M132" i="9"/>
  <c r="AG132" i="9" s="1"/>
  <c r="L132" i="9"/>
  <c r="K132" i="9"/>
  <c r="J132" i="9"/>
  <c r="I132" i="9"/>
  <c r="H132" i="9"/>
  <c r="G132" i="9"/>
  <c r="F132" i="9"/>
  <c r="AD132" i="9" s="1"/>
  <c r="D132" i="9"/>
  <c r="C132" i="9"/>
  <c r="B132" i="9"/>
  <c r="AR131" i="9"/>
  <c r="W131" i="9"/>
  <c r="AM131" i="9" s="1"/>
  <c r="V131" i="9"/>
  <c r="U131" i="9"/>
  <c r="AL131" i="9" s="1"/>
  <c r="T131" i="9"/>
  <c r="S131" i="9"/>
  <c r="AK131" i="9" s="1"/>
  <c r="R131" i="9"/>
  <c r="Q131" i="9"/>
  <c r="P131" i="9"/>
  <c r="O131" i="9"/>
  <c r="AH131" i="9" s="1"/>
  <c r="N131" i="9"/>
  <c r="M131" i="9"/>
  <c r="AG131" i="9" s="1"/>
  <c r="L131" i="9"/>
  <c r="K131" i="9"/>
  <c r="J131" i="9"/>
  <c r="I131" i="9"/>
  <c r="H131" i="9"/>
  <c r="G131" i="9"/>
  <c r="F131" i="9"/>
  <c r="AD131" i="9" s="1"/>
  <c r="D131" i="9"/>
  <c r="C131" i="9"/>
  <c r="B131" i="9"/>
  <c r="I125" i="9"/>
  <c r="AR124" i="9"/>
  <c r="W124" i="9" s="1"/>
  <c r="AR123" i="9"/>
  <c r="W123" i="9" s="1"/>
  <c r="AM123" i="9" s="1"/>
  <c r="AR122" i="9"/>
  <c r="W122" i="9" s="1"/>
  <c r="I117" i="9"/>
  <c r="AR116" i="9"/>
  <c r="W116" i="9"/>
  <c r="V116" i="9"/>
  <c r="U116" i="9"/>
  <c r="AL116" i="9" s="1"/>
  <c r="T116" i="9"/>
  <c r="S116" i="9"/>
  <c r="AK116" i="9" s="1"/>
  <c r="R116" i="9"/>
  <c r="Q116" i="9"/>
  <c r="AI116" i="9" s="1"/>
  <c r="P116" i="9"/>
  <c r="O116" i="9"/>
  <c r="AH116" i="9" s="1"/>
  <c r="N116" i="9"/>
  <c r="M116" i="9"/>
  <c r="AG116" i="9" s="1"/>
  <c r="L116" i="9"/>
  <c r="K116" i="9"/>
  <c r="J116" i="9"/>
  <c r="I116" i="9"/>
  <c r="H116" i="9"/>
  <c r="G116" i="9"/>
  <c r="F116" i="9"/>
  <c r="AD116" i="9" s="1"/>
  <c r="D116" i="9"/>
  <c r="C116" i="9"/>
  <c r="B116" i="9"/>
  <c r="AR115" i="9"/>
  <c r="W115" i="9"/>
  <c r="AM115" i="9" s="1"/>
  <c r="V115" i="9"/>
  <c r="U115" i="9"/>
  <c r="AL115" i="9" s="1"/>
  <c r="T115" i="9"/>
  <c r="S115" i="9"/>
  <c r="AK115" i="9" s="1"/>
  <c r="R115" i="9"/>
  <c r="Q115" i="9"/>
  <c r="AI115" i="9" s="1"/>
  <c r="P115" i="9"/>
  <c r="O115" i="9"/>
  <c r="AH115" i="9" s="1"/>
  <c r="N115" i="9"/>
  <c r="M115" i="9"/>
  <c r="AG115" i="9" s="1"/>
  <c r="L115" i="9"/>
  <c r="K115" i="9"/>
  <c r="J115" i="9"/>
  <c r="I115" i="9"/>
  <c r="H115" i="9"/>
  <c r="G115" i="9"/>
  <c r="F115" i="9"/>
  <c r="AD115" i="9" s="1"/>
  <c r="D115" i="9"/>
  <c r="C115" i="9"/>
  <c r="B115" i="9"/>
  <c r="AR114" i="9"/>
  <c r="W114" i="9"/>
  <c r="AM114" i="9" s="1"/>
  <c r="V114" i="9"/>
  <c r="U114" i="9"/>
  <c r="AL114" i="9" s="1"/>
  <c r="T114" i="9"/>
  <c r="S114" i="9"/>
  <c r="AK114" i="9" s="1"/>
  <c r="R114" i="9"/>
  <c r="Q114" i="9"/>
  <c r="P114" i="9"/>
  <c r="O114" i="9"/>
  <c r="AH114" i="9" s="1"/>
  <c r="N114" i="9"/>
  <c r="M114" i="9"/>
  <c r="AG114" i="9" s="1"/>
  <c r="L114" i="9"/>
  <c r="K114" i="9"/>
  <c r="J114" i="9"/>
  <c r="I114" i="9"/>
  <c r="H114" i="9"/>
  <c r="G114" i="9"/>
  <c r="F114" i="9"/>
  <c r="AD114" i="9" s="1"/>
  <c r="D114" i="9"/>
  <c r="C114" i="9"/>
  <c r="B114" i="9"/>
  <c r="I109" i="9"/>
  <c r="AR108" i="9"/>
  <c r="S108" i="9" s="1"/>
  <c r="AR107" i="9"/>
  <c r="W107" i="9" s="1"/>
  <c r="T107" i="9"/>
  <c r="Q107" i="9"/>
  <c r="P107" i="9"/>
  <c r="AR106" i="9"/>
  <c r="W106" i="9" s="1"/>
  <c r="Q106" i="9"/>
  <c r="P106" i="9"/>
  <c r="I101" i="9"/>
  <c r="AR100" i="9"/>
  <c r="W100" i="9"/>
  <c r="V100" i="9"/>
  <c r="U100" i="9"/>
  <c r="AL100" i="9" s="1"/>
  <c r="T100" i="9"/>
  <c r="S100" i="9"/>
  <c r="AK100" i="9" s="1"/>
  <c r="R100" i="9"/>
  <c r="Q100" i="9"/>
  <c r="AI100" i="9" s="1"/>
  <c r="P100" i="9"/>
  <c r="O100" i="9"/>
  <c r="AH100" i="9" s="1"/>
  <c r="N100" i="9"/>
  <c r="M100" i="9"/>
  <c r="AG100" i="9" s="1"/>
  <c r="L100" i="9"/>
  <c r="K100" i="9"/>
  <c r="J100" i="9"/>
  <c r="I100" i="9"/>
  <c r="H100" i="9"/>
  <c r="G100" i="9"/>
  <c r="F100" i="9"/>
  <c r="AD100" i="9" s="1"/>
  <c r="D100" i="9"/>
  <c r="C100" i="9"/>
  <c r="B100" i="9"/>
  <c r="AR99" i="9"/>
  <c r="W99" i="9"/>
  <c r="AM99" i="9" s="1"/>
  <c r="V99" i="9"/>
  <c r="U99" i="9"/>
  <c r="AL99" i="9" s="1"/>
  <c r="T99" i="9"/>
  <c r="S99" i="9"/>
  <c r="AK99" i="9" s="1"/>
  <c r="R99" i="9"/>
  <c r="Q99" i="9"/>
  <c r="AI99" i="9" s="1"/>
  <c r="P99" i="9"/>
  <c r="O99" i="9"/>
  <c r="AH99" i="9" s="1"/>
  <c r="N99" i="9"/>
  <c r="M99" i="9"/>
  <c r="AG99" i="9" s="1"/>
  <c r="L99" i="9"/>
  <c r="K99" i="9"/>
  <c r="J99" i="9"/>
  <c r="I99" i="9"/>
  <c r="H99" i="9"/>
  <c r="G99" i="9"/>
  <c r="F99" i="9"/>
  <c r="AD99" i="9" s="1"/>
  <c r="D99" i="9"/>
  <c r="C99" i="9"/>
  <c r="B99" i="9"/>
  <c r="AR98" i="9"/>
  <c r="W98" i="9"/>
  <c r="AM98" i="9" s="1"/>
  <c r="V98" i="9"/>
  <c r="U98" i="9"/>
  <c r="AL98" i="9" s="1"/>
  <c r="T98" i="9"/>
  <c r="S98" i="9"/>
  <c r="AK98" i="9" s="1"/>
  <c r="R98" i="9"/>
  <c r="Q98" i="9"/>
  <c r="P98" i="9"/>
  <c r="O98" i="9"/>
  <c r="AH98" i="9" s="1"/>
  <c r="N98" i="9"/>
  <c r="M98" i="9"/>
  <c r="AG98" i="9" s="1"/>
  <c r="L98" i="9"/>
  <c r="K98" i="9"/>
  <c r="J98" i="9"/>
  <c r="I98" i="9"/>
  <c r="H98" i="9"/>
  <c r="G98" i="9"/>
  <c r="F98" i="9"/>
  <c r="AD98" i="9" s="1"/>
  <c r="D98" i="9"/>
  <c r="C98" i="9"/>
  <c r="B98" i="9"/>
  <c r="B27" i="30"/>
  <c r="B26" i="30"/>
  <c r="B25" i="30"/>
  <c r="I17" i="30"/>
  <c r="I16" i="30"/>
  <c r="I15" i="30"/>
  <c r="I13" i="30"/>
  <c r="I12" i="30"/>
  <c r="I11" i="30"/>
  <c r="I10" i="30"/>
  <c r="B85" i="4"/>
  <c r="Q100" i="4"/>
  <c r="Q101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AC92" i="11"/>
  <c r="AC93" i="11"/>
  <c r="AC94" i="11"/>
  <c r="AC95" i="11"/>
  <c r="AC96" i="11"/>
  <c r="AC97" i="11"/>
  <c r="AC98" i="11"/>
  <c r="AC99" i="11"/>
  <c r="AC100" i="11"/>
  <c r="AC101" i="11"/>
  <c r="AC102" i="11"/>
  <c r="AC103" i="11"/>
  <c r="AC104" i="11"/>
  <c r="AC105" i="11"/>
  <c r="AC106" i="11"/>
  <c r="AC107" i="11"/>
  <c r="AC108" i="11"/>
  <c r="AC109" i="11"/>
  <c r="AC110" i="11"/>
  <c r="AC111" i="11"/>
  <c r="AC112" i="11"/>
  <c r="AC113" i="11"/>
  <c r="AC114" i="11"/>
  <c r="AC115" i="11"/>
  <c r="AC116" i="11"/>
  <c r="AC117" i="11"/>
  <c r="AC118" i="11"/>
  <c r="AC119" i="11"/>
  <c r="AC120" i="11"/>
  <c r="AC121" i="11"/>
  <c r="AC122" i="11"/>
  <c r="AC123" i="11"/>
  <c r="AC124" i="11"/>
  <c r="AC125" i="11"/>
  <c r="AC126" i="11"/>
  <c r="AC127" i="11"/>
  <c r="AC128" i="11"/>
  <c r="AC129" i="11"/>
  <c r="AC130" i="11"/>
  <c r="L92" i="11"/>
  <c r="N92" i="11"/>
  <c r="L93" i="11"/>
  <c r="N93" i="11"/>
  <c r="L94" i="11"/>
  <c r="N94" i="11"/>
  <c r="L95" i="11"/>
  <c r="N95" i="11"/>
  <c r="L96" i="11"/>
  <c r="N96" i="11"/>
  <c r="L97" i="11"/>
  <c r="N97" i="11"/>
  <c r="L98" i="11"/>
  <c r="N98" i="11"/>
  <c r="L99" i="11"/>
  <c r="N99" i="11"/>
  <c r="L100" i="11"/>
  <c r="N100" i="11"/>
  <c r="L101" i="11"/>
  <c r="N101" i="11"/>
  <c r="L102" i="11"/>
  <c r="N102" i="11"/>
  <c r="L103" i="11"/>
  <c r="N103" i="11"/>
  <c r="L104" i="11"/>
  <c r="N104" i="11"/>
  <c r="L105" i="11"/>
  <c r="N105" i="11"/>
  <c r="L106" i="11"/>
  <c r="N106" i="11"/>
  <c r="L107" i="11"/>
  <c r="N107" i="11"/>
  <c r="L108" i="11"/>
  <c r="N108" i="11"/>
  <c r="L109" i="11"/>
  <c r="N109" i="11"/>
  <c r="L110" i="11"/>
  <c r="N110" i="11"/>
  <c r="L111" i="11"/>
  <c r="N111" i="11"/>
  <c r="L112" i="11"/>
  <c r="N112" i="11"/>
  <c r="L113" i="11"/>
  <c r="N113" i="11"/>
  <c r="L114" i="11"/>
  <c r="N114" i="11"/>
  <c r="L115" i="11"/>
  <c r="N115" i="11"/>
  <c r="L116" i="11"/>
  <c r="N116" i="11"/>
  <c r="L117" i="11"/>
  <c r="N117" i="11"/>
  <c r="L118" i="11"/>
  <c r="N118" i="11"/>
  <c r="L119" i="11"/>
  <c r="N119" i="11"/>
  <c r="L120" i="11"/>
  <c r="N120" i="11"/>
  <c r="L121" i="11"/>
  <c r="N121" i="11"/>
  <c r="L122" i="11"/>
  <c r="N122" i="11"/>
  <c r="L123" i="11"/>
  <c r="N123" i="11"/>
  <c r="L124" i="11"/>
  <c r="N124" i="11"/>
  <c r="L125" i="11"/>
  <c r="N125" i="11"/>
  <c r="L126" i="11"/>
  <c r="N126" i="11"/>
  <c r="L127" i="11"/>
  <c r="N127" i="11"/>
  <c r="L128" i="11"/>
  <c r="N128" i="11"/>
  <c r="L129" i="11"/>
  <c r="N129" i="11"/>
  <c r="L130" i="11"/>
  <c r="N130" i="11"/>
  <c r="L131" i="11"/>
  <c r="N131" i="11"/>
  <c r="L132" i="11"/>
  <c r="N132" i="11"/>
  <c r="L133" i="11"/>
  <c r="N133" i="11"/>
  <c r="L134" i="11"/>
  <c r="N134" i="11"/>
  <c r="L135" i="11"/>
  <c r="N135" i="11"/>
  <c r="L136" i="11"/>
  <c r="N136" i="11"/>
  <c r="L137" i="11"/>
  <c r="N137" i="11"/>
  <c r="L138" i="11"/>
  <c r="N138" i="11"/>
  <c r="L139" i="11"/>
  <c r="N139" i="11"/>
  <c r="L140" i="11"/>
  <c r="N140" i="11"/>
  <c r="L141" i="11"/>
  <c r="N141" i="11"/>
  <c r="L142" i="11"/>
  <c r="N142" i="11"/>
  <c r="L143" i="11"/>
  <c r="N143" i="11"/>
  <c r="L144" i="11"/>
  <c r="N144" i="11"/>
  <c r="L145" i="11"/>
  <c r="N145" i="11"/>
  <c r="L146" i="11"/>
  <c r="N146" i="11"/>
  <c r="L147" i="11"/>
  <c r="N147" i="11"/>
  <c r="L148" i="11"/>
  <c r="N148" i="11"/>
  <c r="L149" i="11"/>
  <c r="N149" i="11"/>
  <c r="L150" i="11"/>
  <c r="N150" i="11"/>
  <c r="L151" i="11"/>
  <c r="N151" i="11"/>
  <c r="L152" i="11"/>
  <c r="N152" i="11"/>
  <c r="L153" i="11"/>
  <c r="N153" i="11"/>
  <c r="L154" i="11"/>
  <c r="N154" i="11"/>
  <c r="L155" i="11"/>
  <c r="N155" i="11"/>
  <c r="L156" i="11"/>
  <c r="N156" i="11"/>
  <c r="L157" i="11"/>
  <c r="N157" i="11"/>
  <c r="L158" i="11"/>
  <c r="N158" i="11"/>
  <c r="L159" i="11"/>
  <c r="N159" i="11"/>
  <c r="L160" i="11"/>
  <c r="N160" i="11"/>
  <c r="L161" i="11"/>
  <c r="N161" i="11"/>
  <c r="P92" i="11"/>
  <c r="R92" i="11"/>
  <c r="T92" i="11"/>
  <c r="V92" i="11"/>
  <c r="P93" i="11"/>
  <c r="R93" i="11"/>
  <c r="T93" i="11"/>
  <c r="V93" i="11"/>
  <c r="P94" i="11"/>
  <c r="R94" i="11"/>
  <c r="T94" i="11"/>
  <c r="V94" i="11"/>
  <c r="P95" i="11"/>
  <c r="R95" i="11"/>
  <c r="T95" i="11"/>
  <c r="V95" i="11"/>
  <c r="P96" i="11"/>
  <c r="R96" i="11"/>
  <c r="T96" i="11"/>
  <c r="V96" i="11"/>
  <c r="P97" i="11"/>
  <c r="R97" i="11"/>
  <c r="T97" i="11"/>
  <c r="V97" i="11"/>
  <c r="P98" i="11"/>
  <c r="R98" i="11"/>
  <c r="T98" i="11"/>
  <c r="V98" i="11"/>
  <c r="P99" i="11"/>
  <c r="R99" i="11"/>
  <c r="T99" i="11"/>
  <c r="V99" i="11"/>
  <c r="P100" i="11"/>
  <c r="R100" i="11"/>
  <c r="T100" i="11"/>
  <c r="V100" i="11"/>
  <c r="P101" i="11"/>
  <c r="R101" i="11"/>
  <c r="T101" i="11"/>
  <c r="V101" i="11"/>
  <c r="P102" i="11"/>
  <c r="R102" i="11"/>
  <c r="T102" i="11"/>
  <c r="V102" i="11"/>
  <c r="P103" i="11"/>
  <c r="R103" i="11"/>
  <c r="T103" i="11"/>
  <c r="V103" i="11"/>
  <c r="P104" i="11"/>
  <c r="R104" i="11"/>
  <c r="T104" i="11"/>
  <c r="V104" i="11"/>
  <c r="P105" i="11"/>
  <c r="R105" i="11"/>
  <c r="T105" i="11"/>
  <c r="V105" i="11"/>
  <c r="P106" i="11"/>
  <c r="R106" i="11"/>
  <c r="T106" i="11"/>
  <c r="V106" i="11"/>
  <c r="P107" i="11"/>
  <c r="R107" i="11"/>
  <c r="T107" i="11"/>
  <c r="V107" i="11"/>
  <c r="P108" i="11"/>
  <c r="R108" i="11"/>
  <c r="T108" i="11"/>
  <c r="V108" i="11"/>
  <c r="P109" i="11"/>
  <c r="R109" i="11"/>
  <c r="T109" i="11"/>
  <c r="V109" i="11"/>
  <c r="P110" i="11"/>
  <c r="R110" i="11"/>
  <c r="T110" i="11"/>
  <c r="V110" i="11"/>
  <c r="P111" i="11"/>
  <c r="R111" i="11"/>
  <c r="T111" i="11"/>
  <c r="V111" i="11"/>
  <c r="P112" i="11"/>
  <c r="R112" i="11"/>
  <c r="T112" i="11"/>
  <c r="V112" i="11"/>
  <c r="P113" i="11"/>
  <c r="R113" i="11"/>
  <c r="T113" i="11"/>
  <c r="V113" i="11"/>
  <c r="P114" i="11"/>
  <c r="R114" i="11"/>
  <c r="T114" i="11"/>
  <c r="V114" i="11"/>
  <c r="P115" i="11"/>
  <c r="R115" i="11"/>
  <c r="T115" i="11"/>
  <c r="V115" i="11"/>
  <c r="P116" i="11"/>
  <c r="R116" i="11"/>
  <c r="T116" i="11"/>
  <c r="V116" i="11"/>
  <c r="P117" i="11"/>
  <c r="R117" i="11"/>
  <c r="T117" i="11"/>
  <c r="V117" i="11"/>
  <c r="P118" i="11"/>
  <c r="R118" i="11"/>
  <c r="T118" i="11"/>
  <c r="V118" i="11"/>
  <c r="P119" i="11"/>
  <c r="R119" i="11"/>
  <c r="T119" i="11"/>
  <c r="V119" i="11"/>
  <c r="P120" i="11"/>
  <c r="R120" i="11"/>
  <c r="T120" i="11"/>
  <c r="V120" i="11"/>
  <c r="P121" i="11"/>
  <c r="R121" i="11"/>
  <c r="T121" i="11"/>
  <c r="V121" i="11"/>
  <c r="P122" i="11"/>
  <c r="R122" i="11"/>
  <c r="T122" i="11"/>
  <c r="V122" i="11"/>
  <c r="P123" i="11"/>
  <c r="R123" i="11"/>
  <c r="T123" i="11"/>
  <c r="V123" i="11"/>
  <c r="P124" i="11"/>
  <c r="R124" i="11"/>
  <c r="T124" i="11"/>
  <c r="V124" i="11"/>
  <c r="P125" i="11"/>
  <c r="R125" i="11"/>
  <c r="T125" i="11"/>
  <c r="V125" i="11"/>
  <c r="P126" i="11"/>
  <c r="R126" i="11"/>
  <c r="T126" i="11"/>
  <c r="V126" i="11"/>
  <c r="P127" i="11"/>
  <c r="R127" i="11"/>
  <c r="T127" i="11"/>
  <c r="V127" i="11"/>
  <c r="P128" i="11"/>
  <c r="R128" i="11"/>
  <c r="T128" i="11"/>
  <c r="V128" i="11"/>
  <c r="P129" i="11"/>
  <c r="R129" i="11"/>
  <c r="T129" i="11"/>
  <c r="V129" i="11"/>
  <c r="P130" i="11"/>
  <c r="R130" i="11"/>
  <c r="T130" i="11"/>
  <c r="V130" i="11"/>
  <c r="P131" i="11"/>
  <c r="R131" i="11"/>
  <c r="T131" i="11"/>
  <c r="V131" i="11"/>
  <c r="P132" i="11"/>
  <c r="R132" i="11"/>
  <c r="T132" i="11"/>
  <c r="V132" i="11"/>
  <c r="P133" i="11"/>
  <c r="R133" i="11"/>
  <c r="T133" i="11"/>
  <c r="V133" i="11"/>
  <c r="P134" i="11"/>
  <c r="R134" i="11"/>
  <c r="T134" i="11"/>
  <c r="V134" i="11"/>
  <c r="P135" i="11"/>
  <c r="R135" i="11"/>
  <c r="T135" i="11"/>
  <c r="V135" i="11"/>
  <c r="P136" i="11"/>
  <c r="R136" i="11"/>
  <c r="T136" i="11"/>
  <c r="V136" i="11"/>
  <c r="P137" i="11"/>
  <c r="R137" i="11"/>
  <c r="T137" i="11"/>
  <c r="V137" i="11"/>
  <c r="P138" i="11"/>
  <c r="R138" i="11"/>
  <c r="T138" i="11"/>
  <c r="V138" i="11"/>
  <c r="P139" i="11"/>
  <c r="R139" i="11"/>
  <c r="T139" i="11"/>
  <c r="V139" i="11"/>
  <c r="P140" i="11"/>
  <c r="R140" i="11"/>
  <c r="T140" i="11"/>
  <c r="V140" i="11"/>
  <c r="P141" i="11"/>
  <c r="R141" i="11"/>
  <c r="T141" i="11"/>
  <c r="V141" i="11"/>
  <c r="P142" i="11"/>
  <c r="R142" i="11"/>
  <c r="T142" i="11"/>
  <c r="V142" i="11"/>
  <c r="P143" i="11"/>
  <c r="R143" i="11"/>
  <c r="T143" i="11"/>
  <c r="V143" i="11"/>
  <c r="P144" i="11"/>
  <c r="R144" i="11"/>
  <c r="T144" i="11"/>
  <c r="V144" i="11"/>
  <c r="P145" i="11"/>
  <c r="R145" i="11"/>
  <c r="T145" i="11"/>
  <c r="V145" i="11"/>
  <c r="P146" i="11"/>
  <c r="R146" i="11"/>
  <c r="T146" i="11"/>
  <c r="V146" i="11"/>
  <c r="P147" i="11"/>
  <c r="R147" i="11"/>
  <c r="T147" i="11"/>
  <c r="V147" i="11"/>
  <c r="P148" i="11"/>
  <c r="R148" i="11"/>
  <c r="T148" i="11"/>
  <c r="V148" i="11"/>
  <c r="P149" i="11"/>
  <c r="R149" i="11"/>
  <c r="T149" i="11"/>
  <c r="V149" i="11"/>
  <c r="P150" i="11"/>
  <c r="R150" i="11"/>
  <c r="T150" i="11"/>
  <c r="V150" i="11"/>
  <c r="P151" i="11"/>
  <c r="R151" i="11"/>
  <c r="T151" i="11"/>
  <c r="V151" i="11"/>
  <c r="P152" i="11"/>
  <c r="R152" i="11"/>
  <c r="T152" i="11"/>
  <c r="V152" i="11"/>
  <c r="P153" i="11"/>
  <c r="R153" i="11"/>
  <c r="T153" i="11"/>
  <c r="V153" i="11"/>
  <c r="P154" i="11"/>
  <c r="R154" i="11"/>
  <c r="T154" i="11"/>
  <c r="V154" i="11"/>
  <c r="P155" i="11"/>
  <c r="R155" i="11"/>
  <c r="T155" i="11"/>
  <c r="V155" i="11"/>
  <c r="P156" i="11"/>
  <c r="R156" i="11"/>
  <c r="T156" i="11"/>
  <c r="V156" i="11"/>
  <c r="P157" i="11"/>
  <c r="R157" i="11"/>
  <c r="T157" i="11"/>
  <c r="V157" i="11"/>
  <c r="P158" i="11"/>
  <c r="R158" i="11"/>
  <c r="T158" i="11"/>
  <c r="V158" i="11"/>
  <c r="P159" i="11"/>
  <c r="R159" i="11"/>
  <c r="T159" i="11"/>
  <c r="V159" i="11"/>
  <c r="P160" i="11"/>
  <c r="R160" i="11"/>
  <c r="T160" i="11"/>
  <c r="V160" i="11"/>
  <c r="P161" i="11"/>
  <c r="R161" i="11"/>
  <c r="T161" i="11"/>
  <c r="V161" i="11"/>
  <c r="L9" i="11"/>
  <c r="N9" i="11"/>
  <c r="P9" i="11"/>
  <c r="R9" i="11"/>
  <c r="T9" i="11"/>
  <c r="V9" i="11"/>
  <c r="L10" i="11"/>
  <c r="N10" i="11"/>
  <c r="P10" i="11"/>
  <c r="R10" i="11"/>
  <c r="T10" i="11"/>
  <c r="V10" i="11"/>
  <c r="L11" i="11"/>
  <c r="N11" i="11"/>
  <c r="P11" i="11"/>
  <c r="R11" i="11"/>
  <c r="T11" i="11"/>
  <c r="V11" i="11"/>
  <c r="L12" i="11"/>
  <c r="N12" i="11"/>
  <c r="P12" i="11"/>
  <c r="R12" i="11"/>
  <c r="T12" i="11"/>
  <c r="V12" i="11"/>
  <c r="L13" i="11"/>
  <c r="N13" i="11"/>
  <c r="P13" i="11"/>
  <c r="R13" i="11"/>
  <c r="T13" i="11"/>
  <c r="V13" i="11"/>
  <c r="L14" i="11"/>
  <c r="N14" i="11"/>
  <c r="P14" i="11"/>
  <c r="R14" i="11"/>
  <c r="T14" i="11"/>
  <c r="V14" i="11"/>
  <c r="L15" i="11"/>
  <c r="N15" i="11"/>
  <c r="P15" i="11"/>
  <c r="R15" i="11"/>
  <c r="T15" i="11"/>
  <c r="V15" i="11"/>
  <c r="L16" i="11"/>
  <c r="N16" i="11"/>
  <c r="P16" i="11"/>
  <c r="R16" i="11"/>
  <c r="T16" i="11"/>
  <c r="V16" i="11"/>
  <c r="L17" i="11"/>
  <c r="N17" i="11"/>
  <c r="P17" i="11"/>
  <c r="R17" i="11"/>
  <c r="T17" i="11"/>
  <c r="V17" i="11"/>
  <c r="L18" i="11"/>
  <c r="N18" i="11"/>
  <c r="P18" i="11"/>
  <c r="R18" i="11"/>
  <c r="T18" i="11"/>
  <c r="V18" i="11"/>
  <c r="L19" i="11"/>
  <c r="N19" i="11"/>
  <c r="P19" i="11"/>
  <c r="R19" i="11"/>
  <c r="T19" i="11"/>
  <c r="V19" i="11"/>
  <c r="L20" i="11"/>
  <c r="N20" i="11"/>
  <c r="P20" i="11"/>
  <c r="R20" i="11"/>
  <c r="T20" i="11"/>
  <c r="V20" i="11"/>
  <c r="L21" i="11"/>
  <c r="N21" i="11"/>
  <c r="P21" i="11"/>
  <c r="R21" i="11"/>
  <c r="T21" i="11"/>
  <c r="V21" i="11"/>
  <c r="L22" i="11"/>
  <c r="N22" i="11"/>
  <c r="P22" i="11"/>
  <c r="R22" i="11"/>
  <c r="T22" i="11"/>
  <c r="V22" i="11"/>
  <c r="L23" i="11"/>
  <c r="N23" i="11"/>
  <c r="P23" i="11"/>
  <c r="R23" i="11"/>
  <c r="T23" i="11"/>
  <c r="V23" i="11"/>
  <c r="L24" i="11"/>
  <c r="N24" i="11"/>
  <c r="P24" i="11"/>
  <c r="R24" i="11"/>
  <c r="T24" i="11"/>
  <c r="V24" i="11"/>
  <c r="L25" i="11"/>
  <c r="N25" i="11"/>
  <c r="P25" i="11"/>
  <c r="R25" i="11"/>
  <c r="T25" i="11"/>
  <c r="V25" i="11"/>
  <c r="L26" i="11"/>
  <c r="N26" i="11"/>
  <c r="P26" i="11"/>
  <c r="R26" i="11"/>
  <c r="T26" i="11"/>
  <c r="V26" i="11"/>
  <c r="L27" i="11"/>
  <c r="N27" i="11"/>
  <c r="P27" i="11"/>
  <c r="R27" i="11"/>
  <c r="T27" i="11"/>
  <c r="V27" i="11"/>
  <c r="L28" i="11"/>
  <c r="N28" i="11"/>
  <c r="P28" i="11"/>
  <c r="R28" i="11"/>
  <c r="T28" i="11"/>
  <c r="V28" i="11"/>
  <c r="L29" i="11"/>
  <c r="N29" i="11"/>
  <c r="P29" i="11"/>
  <c r="R29" i="11"/>
  <c r="T29" i="11"/>
  <c r="V29" i="11"/>
  <c r="L30" i="11"/>
  <c r="N30" i="11"/>
  <c r="P30" i="11"/>
  <c r="R30" i="11"/>
  <c r="T30" i="11"/>
  <c r="V30" i="11"/>
  <c r="L31" i="11"/>
  <c r="N31" i="11"/>
  <c r="P31" i="11"/>
  <c r="R31" i="11"/>
  <c r="T31" i="11"/>
  <c r="V31" i="11"/>
  <c r="L32" i="11"/>
  <c r="N32" i="11"/>
  <c r="P32" i="11"/>
  <c r="R32" i="11"/>
  <c r="T32" i="11"/>
  <c r="V32" i="11"/>
  <c r="L33" i="11"/>
  <c r="N33" i="11"/>
  <c r="P33" i="11"/>
  <c r="R33" i="11"/>
  <c r="T33" i="11"/>
  <c r="V33" i="11"/>
  <c r="L34" i="11"/>
  <c r="N34" i="11"/>
  <c r="P34" i="11"/>
  <c r="R34" i="11"/>
  <c r="T34" i="11"/>
  <c r="V34" i="11"/>
  <c r="L35" i="11"/>
  <c r="N35" i="11"/>
  <c r="P35" i="11"/>
  <c r="R35" i="11"/>
  <c r="T35" i="11"/>
  <c r="V35" i="11"/>
  <c r="L36" i="11"/>
  <c r="N36" i="11"/>
  <c r="P36" i="11"/>
  <c r="R36" i="11"/>
  <c r="T36" i="11"/>
  <c r="V36" i="11"/>
  <c r="L37" i="11"/>
  <c r="N37" i="11"/>
  <c r="P37" i="11"/>
  <c r="R37" i="11"/>
  <c r="T37" i="11"/>
  <c r="V37" i="11"/>
  <c r="L38" i="11"/>
  <c r="N38" i="11"/>
  <c r="P38" i="11"/>
  <c r="R38" i="11"/>
  <c r="T38" i="11"/>
  <c r="V38" i="11"/>
  <c r="L39" i="11"/>
  <c r="N39" i="11"/>
  <c r="P39" i="11"/>
  <c r="R39" i="11"/>
  <c r="T39" i="11"/>
  <c r="V39" i="11"/>
  <c r="L40" i="11"/>
  <c r="N40" i="11"/>
  <c r="P40" i="11"/>
  <c r="R40" i="11"/>
  <c r="T40" i="11"/>
  <c r="V40" i="11"/>
  <c r="L41" i="11"/>
  <c r="N41" i="11"/>
  <c r="P41" i="11"/>
  <c r="R41" i="11"/>
  <c r="T41" i="11"/>
  <c r="V41" i="11"/>
  <c r="L42" i="11"/>
  <c r="N42" i="11"/>
  <c r="P42" i="11"/>
  <c r="R42" i="11"/>
  <c r="T42" i="11"/>
  <c r="V42" i="11"/>
  <c r="L43" i="11"/>
  <c r="N43" i="11"/>
  <c r="P43" i="11"/>
  <c r="R43" i="11"/>
  <c r="T43" i="11"/>
  <c r="V43" i="11"/>
  <c r="L44" i="11"/>
  <c r="N44" i="11"/>
  <c r="P44" i="11"/>
  <c r="R44" i="11"/>
  <c r="T44" i="11"/>
  <c r="V44" i="11"/>
  <c r="L45" i="11"/>
  <c r="N45" i="11"/>
  <c r="P45" i="11"/>
  <c r="R45" i="11"/>
  <c r="T45" i="11"/>
  <c r="V45" i="11"/>
  <c r="L46" i="11"/>
  <c r="N46" i="11"/>
  <c r="P46" i="11"/>
  <c r="R46" i="11"/>
  <c r="T46" i="11"/>
  <c r="V46" i="11"/>
  <c r="L47" i="11"/>
  <c r="N47" i="11"/>
  <c r="P47" i="11"/>
  <c r="R47" i="11"/>
  <c r="T47" i="11"/>
  <c r="V47" i="11"/>
  <c r="L48" i="11"/>
  <c r="N48" i="11"/>
  <c r="P48" i="11"/>
  <c r="R48" i="11"/>
  <c r="T48" i="11"/>
  <c r="V48" i="11"/>
  <c r="L49" i="11"/>
  <c r="N49" i="11"/>
  <c r="P49" i="11"/>
  <c r="R49" i="11"/>
  <c r="T49" i="11"/>
  <c r="V49" i="11"/>
  <c r="AB159" i="11"/>
  <c r="AB160" i="11"/>
  <c r="AB161" i="11"/>
  <c r="AB162" i="11"/>
  <c r="AB163" i="11"/>
  <c r="AB164" i="11"/>
  <c r="AB165" i="11"/>
  <c r="AB166" i="11"/>
  <c r="AB167" i="11"/>
  <c r="AB168" i="11"/>
  <c r="AB169" i="11"/>
  <c r="AB170" i="11"/>
  <c r="AB171" i="11"/>
  <c r="AB172" i="11"/>
  <c r="AB173" i="11"/>
  <c r="AB174" i="11"/>
  <c r="AB175" i="11"/>
  <c r="AB176" i="11"/>
  <c r="AB177" i="11"/>
  <c r="AB178" i="11"/>
  <c r="AB179" i="11"/>
  <c r="AB180" i="11"/>
  <c r="AB181" i="11"/>
  <c r="AB182" i="11"/>
  <c r="AB183" i="11"/>
  <c r="AB184" i="11"/>
  <c r="AB185" i="11"/>
  <c r="AB186" i="11"/>
  <c r="AB187" i="11"/>
  <c r="AB188" i="11"/>
  <c r="AB189" i="11"/>
  <c r="AB190" i="11"/>
  <c r="AB191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V162" i="11"/>
  <c r="V163" i="11"/>
  <c r="V164" i="11"/>
  <c r="V165" i="11"/>
  <c r="V166" i="11"/>
  <c r="V167" i="11"/>
  <c r="V168" i="11"/>
  <c r="V169" i="11"/>
  <c r="V170" i="11"/>
  <c r="V171" i="11"/>
  <c r="V172" i="11"/>
  <c r="V173" i="11"/>
  <c r="V174" i="11"/>
  <c r="V175" i="11"/>
  <c r="V176" i="11"/>
  <c r="V177" i="11"/>
  <c r="V178" i="11"/>
  <c r="V179" i="11"/>
  <c r="V180" i="11"/>
  <c r="V181" i="11"/>
  <c r="V182" i="11"/>
  <c r="V183" i="11"/>
  <c r="V184" i="11"/>
  <c r="V185" i="11"/>
  <c r="V186" i="11"/>
  <c r="V187" i="11"/>
  <c r="V188" i="11"/>
  <c r="V189" i="11"/>
  <c r="V190" i="11"/>
  <c r="V19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C50" i="11"/>
  <c r="D50" i="11"/>
  <c r="C51" i="11"/>
  <c r="D51" i="11"/>
  <c r="C52" i="11"/>
  <c r="D52" i="11"/>
  <c r="C53" i="11"/>
  <c r="D53" i="11"/>
  <c r="C54" i="11"/>
  <c r="D54" i="11"/>
  <c r="C55" i="11"/>
  <c r="D55" i="11"/>
  <c r="C56" i="11"/>
  <c r="D56" i="11"/>
  <c r="C57" i="11"/>
  <c r="D57" i="11"/>
  <c r="C58" i="11"/>
  <c r="D58" i="11"/>
  <c r="C59" i="11"/>
  <c r="D59" i="11"/>
  <c r="C60" i="11"/>
  <c r="D60" i="11"/>
  <c r="C61" i="11"/>
  <c r="D61" i="11"/>
  <c r="C62" i="11"/>
  <c r="D62" i="11"/>
  <c r="C63" i="11"/>
  <c r="D63" i="11"/>
  <c r="C64" i="11"/>
  <c r="D64" i="11"/>
  <c r="C65" i="11"/>
  <c r="D65" i="11"/>
  <c r="C66" i="11"/>
  <c r="D66" i="11"/>
  <c r="C67" i="11"/>
  <c r="D67" i="11"/>
  <c r="C68" i="11"/>
  <c r="D68" i="11"/>
  <c r="C69" i="11"/>
  <c r="D69" i="11"/>
  <c r="C70" i="11"/>
  <c r="D70" i="11"/>
  <c r="C71" i="11"/>
  <c r="D71" i="11"/>
  <c r="C72" i="11"/>
  <c r="D72" i="11"/>
  <c r="C73" i="11"/>
  <c r="D73" i="11"/>
  <c r="C74" i="11"/>
  <c r="D74" i="11"/>
  <c r="C75" i="11"/>
  <c r="D75" i="11"/>
  <c r="C76" i="11"/>
  <c r="D76" i="11"/>
  <c r="C77" i="11"/>
  <c r="D77" i="11"/>
  <c r="C78" i="11"/>
  <c r="D78" i="11"/>
  <c r="C79" i="11"/>
  <c r="D79" i="11"/>
  <c r="C80" i="11"/>
  <c r="D80" i="11"/>
  <c r="C81" i="11"/>
  <c r="D81" i="11"/>
  <c r="C82" i="11"/>
  <c r="D82" i="11"/>
  <c r="C83" i="11"/>
  <c r="D83" i="11"/>
  <c r="C84" i="11"/>
  <c r="D84" i="11"/>
  <c r="C85" i="11"/>
  <c r="D85" i="11"/>
  <c r="C86" i="11"/>
  <c r="D86" i="11"/>
  <c r="C87" i="11"/>
  <c r="D87" i="11"/>
  <c r="C88" i="11"/>
  <c r="D88" i="11"/>
  <c r="C159" i="11"/>
  <c r="D159" i="11"/>
  <c r="C160" i="11"/>
  <c r="D160" i="11"/>
  <c r="C161" i="11"/>
  <c r="D161" i="11"/>
  <c r="C162" i="11"/>
  <c r="D162" i="11"/>
  <c r="C163" i="11"/>
  <c r="D163" i="11"/>
  <c r="C164" i="11"/>
  <c r="D164" i="11"/>
  <c r="C165" i="11"/>
  <c r="D165" i="11"/>
  <c r="C166" i="11"/>
  <c r="D166" i="11"/>
  <c r="C167" i="11"/>
  <c r="D167" i="11"/>
  <c r="C168" i="11"/>
  <c r="D168" i="11"/>
  <c r="C169" i="11"/>
  <c r="D169" i="11"/>
  <c r="C170" i="11"/>
  <c r="D170" i="11"/>
  <c r="C171" i="11"/>
  <c r="D171" i="11"/>
  <c r="C172" i="11"/>
  <c r="D172" i="11"/>
  <c r="C173" i="11"/>
  <c r="D173" i="11"/>
  <c r="C174" i="11"/>
  <c r="D174" i="11"/>
  <c r="C175" i="11"/>
  <c r="D175" i="11"/>
  <c r="C176" i="11"/>
  <c r="D176" i="11"/>
  <c r="C177" i="11"/>
  <c r="D177" i="11"/>
  <c r="C178" i="11"/>
  <c r="D178" i="11"/>
  <c r="C179" i="11"/>
  <c r="D179" i="11"/>
  <c r="C180" i="11"/>
  <c r="D180" i="11"/>
  <c r="C181" i="11"/>
  <c r="D181" i="11"/>
  <c r="C182" i="11"/>
  <c r="D182" i="11"/>
  <c r="C183" i="11"/>
  <c r="D183" i="11"/>
  <c r="C184" i="11"/>
  <c r="D184" i="11"/>
  <c r="C185" i="11"/>
  <c r="D185" i="11"/>
  <c r="C186" i="11"/>
  <c r="D186" i="11"/>
  <c r="C187" i="11"/>
  <c r="D187" i="11"/>
  <c r="C188" i="11"/>
  <c r="D188" i="11"/>
  <c r="C189" i="11"/>
  <c r="D189" i="11"/>
  <c r="C190" i="11"/>
  <c r="D190" i="11"/>
  <c r="C191" i="11"/>
  <c r="D191" i="11"/>
  <c r="D92" i="11"/>
  <c r="J156" i="11"/>
  <c r="F159" i="11"/>
  <c r="G159" i="11"/>
  <c r="H159" i="11"/>
  <c r="I159" i="11"/>
  <c r="J159" i="11"/>
  <c r="K159" i="11"/>
  <c r="Z159" i="11" s="1"/>
  <c r="F160" i="11"/>
  <c r="AD160" i="11" s="1"/>
  <c r="G160" i="11"/>
  <c r="H160" i="11"/>
  <c r="I160" i="11"/>
  <c r="J160" i="11"/>
  <c r="K160" i="11"/>
  <c r="Y160" i="11" s="1"/>
  <c r="F161" i="11"/>
  <c r="AD161" i="11" s="1"/>
  <c r="G161" i="11"/>
  <c r="H161" i="11"/>
  <c r="I161" i="11"/>
  <c r="J161" i="11"/>
  <c r="K161" i="11"/>
  <c r="Y161" i="11" s="1"/>
  <c r="F162" i="11"/>
  <c r="AD162" i="11" s="1"/>
  <c r="G162" i="11"/>
  <c r="H162" i="11"/>
  <c r="I162" i="11"/>
  <c r="J162" i="11"/>
  <c r="K162" i="11"/>
  <c r="F163" i="11"/>
  <c r="AD163" i="11" s="1"/>
  <c r="G163" i="11"/>
  <c r="H163" i="11"/>
  <c r="I163" i="11"/>
  <c r="J163" i="11"/>
  <c r="K163" i="11"/>
  <c r="Z163" i="11" s="1"/>
  <c r="F164" i="11"/>
  <c r="AD164" i="11" s="1"/>
  <c r="G164" i="11"/>
  <c r="H164" i="11"/>
  <c r="I164" i="11"/>
  <c r="J164" i="11"/>
  <c r="K164" i="11"/>
  <c r="Y164" i="11" s="1"/>
  <c r="F165" i="11"/>
  <c r="AD165" i="11" s="1"/>
  <c r="G165" i="11"/>
  <c r="H165" i="11"/>
  <c r="I165" i="11"/>
  <c r="J165" i="11"/>
  <c r="K165" i="11"/>
  <c r="Y165" i="11" s="1"/>
  <c r="F166" i="11"/>
  <c r="AD166" i="11" s="1"/>
  <c r="G166" i="11"/>
  <c r="H166" i="11"/>
  <c r="I166" i="11"/>
  <c r="J166" i="11"/>
  <c r="K166" i="11"/>
  <c r="F167" i="11"/>
  <c r="AD167" i="11" s="1"/>
  <c r="G167" i="11"/>
  <c r="H167" i="11"/>
  <c r="I167" i="11"/>
  <c r="J167" i="11"/>
  <c r="K167" i="11"/>
  <c r="Z167" i="11" s="1"/>
  <c r="F168" i="11"/>
  <c r="AD168" i="11" s="1"/>
  <c r="G168" i="11"/>
  <c r="H168" i="11"/>
  <c r="I168" i="11"/>
  <c r="J168" i="11"/>
  <c r="K168" i="11"/>
  <c r="Y168" i="11" s="1"/>
  <c r="F169" i="11"/>
  <c r="AD169" i="11" s="1"/>
  <c r="G169" i="11"/>
  <c r="H169" i="11"/>
  <c r="I169" i="11"/>
  <c r="J169" i="11"/>
  <c r="K169" i="11"/>
  <c r="Y169" i="11" s="1"/>
  <c r="F170" i="11"/>
  <c r="AD170" i="11" s="1"/>
  <c r="G170" i="11"/>
  <c r="H170" i="11"/>
  <c r="I170" i="11"/>
  <c r="J170" i="11"/>
  <c r="K170" i="11"/>
  <c r="F171" i="11"/>
  <c r="AD171" i="11" s="1"/>
  <c r="G171" i="11"/>
  <c r="H171" i="11"/>
  <c r="I171" i="11"/>
  <c r="J171" i="11"/>
  <c r="K171" i="11"/>
  <c r="Z171" i="11" s="1"/>
  <c r="F172" i="11"/>
  <c r="AD172" i="11" s="1"/>
  <c r="G172" i="11"/>
  <c r="H172" i="11"/>
  <c r="I172" i="11"/>
  <c r="J172" i="11"/>
  <c r="K172" i="11"/>
  <c r="Y172" i="11" s="1"/>
  <c r="F173" i="11"/>
  <c r="AD173" i="11" s="1"/>
  <c r="G173" i="11"/>
  <c r="H173" i="11"/>
  <c r="I173" i="11"/>
  <c r="J173" i="11"/>
  <c r="K173" i="11"/>
  <c r="Y173" i="11" s="1"/>
  <c r="F174" i="11"/>
  <c r="AD174" i="11" s="1"/>
  <c r="G174" i="11"/>
  <c r="H174" i="11"/>
  <c r="I174" i="11"/>
  <c r="J174" i="11"/>
  <c r="K174" i="11"/>
  <c r="F175" i="11"/>
  <c r="AD175" i="11" s="1"/>
  <c r="G175" i="11"/>
  <c r="H175" i="11"/>
  <c r="I175" i="11"/>
  <c r="J175" i="11"/>
  <c r="K175" i="11"/>
  <c r="Z175" i="11" s="1"/>
  <c r="F176" i="11"/>
  <c r="AD176" i="11" s="1"/>
  <c r="G176" i="11"/>
  <c r="H176" i="11"/>
  <c r="I176" i="11"/>
  <c r="J176" i="11"/>
  <c r="K176" i="11"/>
  <c r="Y176" i="11" s="1"/>
  <c r="F177" i="11"/>
  <c r="AD177" i="11" s="1"/>
  <c r="G177" i="11"/>
  <c r="H177" i="11"/>
  <c r="I177" i="11"/>
  <c r="J177" i="11"/>
  <c r="K177" i="11"/>
  <c r="Y177" i="11" s="1"/>
  <c r="F178" i="11"/>
  <c r="AD178" i="11" s="1"/>
  <c r="G178" i="11"/>
  <c r="H178" i="11"/>
  <c r="I178" i="11"/>
  <c r="J178" i="11"/>
  <c r="K178" i="11"/>
  <c r="F179" i="11"/>
  <c r="AD179" i="11" s="1"/>
  <c r="G179" i="11"/>
  <c r="H179" i="11"/>
  <c r="I179" i="11"/>
  <c r="J179" i="11"/>
  <c r="K179" i="11"/>
  <c r="Z179" i="11" s="1"/>
  <c r="F180" i="11"/>
  <c r="AD180" i="11" s="1"/>
  <c r="G180" i="11"/>
  <c r="H180" i="11"/>
  <c r="I180" i="11"/>
  <c r="J180" i="11"/>
  <c r="K180" i="11"/>
  <c r="Y180" i="11" s="1"/>
  <c r="F181" i="11"/>
  <c r="AD181" i="11" s="1"/>
  <c r="G181" i="11"/>
  <c r="H181" i="11"/>
  <c r="I181" i="11"/>
  <c r="J181" i="11"/>
  <c r="K181" i="11"/>
  <c r="Y181" i="11" s="1"/>
  <c r="F182" i="11"/>
  <c r="AD182" i="11" s="1"/>
  <c r="G182" i="11"/>
  <c r="H182" i="11"/>
  <c r="I182" i="11"/>
  <c r="J182" i="11"/>
  <c r="K182" i="11"/>
  <c r="F183" i="11"/>
  <c r="AD183" i="11" s="1"/>
  <c r="G183" i="11"/>
  <c r="H183" i="11"/>
  <c r="I183" i="11"/>
  <c r="J183" i="11"/>
  <c r="K183" i="11"/>
  <c r="Z183" i="11" s="1"/>
  <c r="F184" i="11"/>
  <c r="AD184" i="11" s="1"/>
  <c r="G184" i="11"/>
  <c r="H184" i="11"/>
  <c r="I184" i="11"/>
  <c r="J184" i="11"/>
  <c r="K184" i="11"/>
  <c r="Y184" i="11" s="1"/>
  <c r="F185" i="11"/>
  <c r="AD185" i="11" s="1"/>
  <c r="G185" i="11"/>
  <c r="H185" i="11"/>
  <c r="I185" i="11"/>
  <c r="J185" i="11"/>
  <c r="K185" i="11"/>
  <c r="Y185" i="11" s="1"/>
  <c r="F186" i="11"/>
  <c r="AD186" i="11" s="1"/>
  <c r="G186" i="11"/>
  <c r="H186" i="11"/>
  <c r="I186" i="11"/>
  <c r="J186" i="11"/>
  <c r="K186" i="11"/>
  <c r="F187" i="11"/>
  <c r="AD187" i="11" s="1"/>
  <c r="G187" i="11"/>
  <c r="H187" i="11"/>
  <c r="I187" i="11"/>
  <c r="J187" i="11"/>
  <c r="K187" i="11"/>
  <c r="Z187" i="11" s="1"/>
  <c r="F188" i="11"/>
  <c r="G188" i="11"/>
  <c r="H188" i="11"/>
  <c r="I188" i="11"/>
  <c r="J188" i="11"/>
  <c r="K188" i="11"/>
  <c r="Y188" i="11" s="1"/>
  <c r="F189" i="11"/>
  <c r="G189" i="11"/>
  <c r="H189" i="11"/>
  <c r="I189" i="11"/>
  <c r="J189" i="11"/>
  <c r="K189" i="11"/>
  <c r="Y189" i="11" s="1"/>
  <c r="F190" i="11"/>
  <c r="G190" i="11"/>
  <c r="H190" i="11"/>
  <c r="I190" i="11"/>
  <c r="J190" i="11"/>
  <c r="K190" i="11"/>
  <c r="F191" i="11"/>
  <c r="G191" i="11"/>
  <c r="H191" i="11"/>
  <c r="I191" i="11"/>
  <c r="J191" i="11"/>
  <c r="K191" i="11"/>
  <c r="Z191" i="11" s="1"/>
  <c r="AO159" i="11"/>
  <c r="AP159" i="11"/>
  <c r="AQ159" i="11"/>
  <c r="AO160" i="11"/>
  <c r="AP160" i="11"/>
  <c r="AQ160" i="11"/>
  <c r="AO161" i="11"/>
  <c r="AP161" i="11"/>
  <c r="AQ161" i="11"/>
  <c r="AO162" i="11"/>
  <c r="AP162" i="11"/>
  <c r="AQ162" i="11"/>
  <c r="AO163" i="11"/>
  <c r="AP163" i="11"/>
  <c r="AQ163" i="11"/>
  <c r="AO164" i="11"/>
  <c r="AP164" i="11"/>
  <c r="AQ164" i="11"/>
  <c r="AO165" i="11"/>
  <c r="AP165" i="11"/>
  <c r="AQ165" i="11"/>
  <c r="AO166" i="11"/>
  <c r="AP166" i="11"/>
  <c r="AQ166" i="11"/>
  <c r="AO167" i="11"/>
  <c r="AP167" i="11"/>
  <c r="AQ167" i="11"/>
  <c r="AO168" i="11"/>
  <c r="AP168" i="11"/>
  <c r="AQ168" i="11"/>
  <c r="AO169" i="11"/>
  <c r="AP169" i="11"/>
  <c r="AQ169" i="11"/>
  <c r="AO170" i="11"/>
  <c r="AP170" i="11"/>
  <c r="AQ170" i="11"/>
  <c r="AO171" i="11"/>
  <c r="AP171" i="11"/>
  <c r="AQ171" i="11"/>
  <c r="AO172" i="11"/>
  <c r="AP172" i="11"/>
  <c r="AQ172" i="11"/>
  <c r="AO173" i="11"/>
  <c r="AP173" i="11"/>
  <c r="AQ173" i="11"/>
  <c r="AO174" i="11"/>
  <c r="AP174" i="11"/>
  <c r="AQ174" i="11"/>
  <c r="AO175" i="11"/>
  <c r="AP175" i="11"/>
  <c r="AQ175" i="11"/>
  <c r="AO176" i="11"/>
  <c r="AP176" i="11"/>
  <c r="AQ176" i="11"/>
  <c r="AO177" i="11"/>
  <c r="AP177" i="11"/>
  <c r="AQ177" i="11"/>
  <c r="AO178" i="11"/>
  <c r="AP178" i="11"/>
  <c r="AQ178" i="11"/>
  <c r="AO179" i="11"/>
  <c r="AP179" i="11"/>
  <c r="AQ179" i="11"/>
  <c r="AO180" i="11"/>
  <c r="AP180" i="11"/>
  <c r="AQ180" i="11"/>
  <c r="AO181" i="11"/>
  <c r="AP181" i="11"/>
  <c r="AQ181" i="11"/>
  <c r="AO182" i="11"/>
  <c r="AP182" i="11"/>
  <c r="AQ182" i="11"/>
  <c r="AO183" i="11"/>
  <c r="AP183" i="11"/>
  <c r="AQ183" i="11"/>
  <c r="AO184" i="11"/>
  <c r="AP184" i="11"/>
  <c r="AQ184" i="11"/>
  <c r="AO185" i="11"/>
  <c r="AP185" i="11"/>
  <c r="AQ185" i="11"/>
  <c r="AO186" i="11"/>
  <c r="AP186" i="11"/>
  <c r="AQ186" i="11"/>
  <c r="AO187" i="11"/>
  <c r="AP187" i="11"/>
  <c r="AQ187" i="11"/>
  <c r="AO188" i="11"/>
  <c r="AP188" i="11"/>
  <c r="AQ188" i="11"/>
  <c r="AO189" i="11"/>
  <c r="AP189" i="11"/>
  <c r="AQ189" i="11"/>
  <c r="AO190" i="11"/>
  <c r="AP190" i="11"/>
  <c r="AQ190" i="11"/>
  <c r="AO191" i="11"/>
  <c r="AP191" i="11"/>
  <c r="AQ191" i="11"/>
  <c r="AO50" i="11"/>
  <c r="AP50" i="11"/>
  <c r="AQ50" i="11"/>
  <c r="AO51" i="11"/>
  <c r="AP51" i="11"/>
  <c r="AQ51" i="11"/>
  <c r="AO52" i="11"/>
  <c r="AP52" i="11"/>
  <c r="AQ52" i="11"/>
  <c r="AO53" i="11"/>
  <c r="AP53" i="11"/>
  <c r="AQ53" i="11"/>
  <c r="AO54" i="11"/>
  <c r="AP54" i="11"/>
  <c r="AQ54" i="11"/>
  <c r="AO55" i="11"/>
  <c r="AP55" i="11"/>
  <c r="AQ55" i="11"/>
  <c r="AO56" i="11"/>
  <c r="AP56" i="11"/>
  <c r="AQ56" i="11"/>
  <c r="AO57" i="11"/>
  <c r="AP57" i="11"/>
  <c r="AQ57" i="11"/>
  <c r="AO58" i="11"/>
  <c r="AP58" i="11"/>
  <c r="AQ58" i="11"/>
  <c r="AO59" i="11"/>
  <c r="AP59" i="11"/>
  <c r="AQ59" i="11"/>
  <c r="AO60" i="11"/>
  <c r="AP60" i="11"/>
  <c r="AQ60" i="11"/>
  <c r="AO61" i="11"/>
  <c r="AP61" i="11"/>
  <c r="AQ61" i="11"/>
  <c r="AO62" i="11"/>
  <c r="AP62" i="11"/>
  <c r="AQ62" i="11"/>
  <c r="AO63" i="11"/>
  <c r="AP63" i="11"/>
  <c r="AQ63" i="11"/>
  <c r="AO64" i="11"/>
  <c r="AP64" i="11"/>
  <c r="AQ64" i="11"/>
  <c r="AO65" i="11"/>
  <c r="AP65" i="11"/>
  <c r="AQ65" i="11"/>
  <c r="AO66" i="11"/>
  <c r="AP66" i="11"/>
  <c r="AQ66" i="11"/>
  <c r="AO67" i="11"/>
  <c r="AP67" i="11"/>
  <c r="AQ67" i="11"/>
  <c r="AO68" i="11"/>
  <c r="AP68" i="11"/>
  <c r="AQ68" i="11"/>
  <c r="AO69" i="11"/>
  <c r="AP69" i="11"/>
  <c r="AQ69" i="11"/>
  <c r="AO70" i="11"/>
  <c r="AP70" i="11"/>
  <c r="AQ70" i="11"/>
  <c r="AO71" i="11"/>
  <c r="AP71" i="11"/>
  <c r="AQ71" i="11"/>
  <c r="AO72" i="11"/>
  <c r="AP72" i="11"/>
  <c r="AQ72" i="11"/>
  <c r="AO73" i="11"/>
  <c r="AP73" i="11"/>
  <c r="AQ73" i="11"/>
  <c r="AO74" i="11"/>
  <c r="AP74" i="11"/>
  <c r="AQ74" i="11"/>
  <c r="AO75" i="11"/>
  <c r="AP75" i="11"/>
  <c r="AQ75" i="11"/>
  <c r="AO76" i="11"/>
  <c r="AP76" i="11"/>
  <c r="AQ76" i="11"/>
  <c r="AO77" i="11"/>
  <c r="AP77" i="11"/>
  <c r="AQ77" i="11"/>
  <c r="AO78" i="11"/>
  <c r="AP78" i="11"/>
  <c r="AQ78" i="11"/>
  <c r="AO79" i="11"/>
  <c r="AP79" i="11"/>
  <c r="AQ79" i="11"/>
  <c r="AO80" i="11"/>
  <c r="AP80" i="11"/>
  <c r="AQ80" i="11"/>
  <c r="AO81" i="11"/>
  <c r="AP81" i="11"/>
  <c r="AQ81" i="11"/>
  <c r="AO82" i="11"/>
  <c r="AP82" i="11"/>
  <c r="AQ82" i="11"/>
  <c r="AO83" i="11"/>
  <c r="AP83" i="11"/>
  <c r="AQ83" i="11"/>
  <c r="AO84" i="11"/>
  <c r="AP84" i="11"/>
  <c r="AQ84" i="11"/>
  <c r="AO85" i="11"/>
  <c r="AP85" i="11"/>
  <c r="AQ85" i="11"/>
  <c r="AO86" i="11"/>
  <c r="AP86" i="11"/>
  <c r="AQ86" i="11"/>
  <c r="AO87" i="11"/>
  <c r="AP87" i="11"/>
  <c r="AQ87" i="11"/>
  <c r="AO88" i="11"/>
  <c r="AP88" i="11"/>
  <c r="AQ88" i="11"/>
  <c r="AS89" i="11"/>
  <c r="AS90" i="11"/>
  <c r="AS91" i="11"/>
  <c r="AS92" i="11"/>
  <c r="AS93" i="11"/>
  <c r="AS94" i="11"/>
  <c r="AS95" i="11"/>
  <c r="J95" i="11" s="1"/>
  <c r="AS96" i="11"/>
  <c r="AS97" i="11"/>
  <c r="AS98" i="11"/>
  <c r="AS99" i="11"/>
  <c r="J99" i="11" s="1"/>
  <c r="AS100" i="11"/>
  <c r="J100" i="11" s="1"/>
  <c r="AS101" i="11"/>
  <c r="AS102" i="11"/>
  <c r="AS103" i="11"/>
  <c r="J103" i="11" s="1"/>
  <c r="AS104" i="11"/>
  <c r="C104" i="11" s="1"/>
  <c r="AS105" i="11"/>
  <c r="AS106" i="11"/>
  <c r="AS107" i="11"/>
  <c r="J107" i="11" s="1"/>
  <c r="AS108" i="11"/>
  <c r="J108" i="11" s="1"/>
  <c r="AS109" i="11"/>
  <c r="AS110" i="11"/>
  <c r="AS111" i="11"/>
  <c r="J111" i="11" s="1"/>
  <c r="AS112" i="11"/>
  <c r="AS113" i="11"/>
  <c r="AS114" i="11"/>
  <c r="AS115" i="11"/>
  <c r="J115" i="11" s="1"/>
  <c r="AS116" i="11"/>
  <c r="AS117" i="11"/>
  <c r="AS118" i="11"/>
  <c r="AS119" i="11"/>
  <c r="J119" i="11" s="1"/>
  <c r="AS120" i="11"/>
  <c r="C120" i="11" s="1"/>
  <c r="AS121" i="11"/>
  <c r="AS122" i="11"/>
  <c r="AS123" i="11"/>
  <c r="J123" i="11" s="1"/>
  <c r="AS124" i="11"/>
  <c r="J124" i="11" s="1"/>
  <c r="AS125" i="11"/>
  <c r="AS126" i="11"/>
  <c r="AS127" i="11"/>
  <c r="J127" i="11" s="1"/>
  <c r="AS128" i="11"/>
  <c r="AS129" i="11"/>
  <c r="AS130" i="11"/>
  <c r="AS131" i="11"/>
  <c r="J131" i="11" s="1"/>
  <c r="AS132" i="11"/>
  <c r="AS133" i="11"/>
  <c r="AS134" i="11"/>
  <c r="AS135" i="11"/>
  <c r="J135" i="11" s="1"/>
  <c r="AS136" i="11"/>
  <c r="C136" i="11" s="1"/>
  <c r="AS137" i="11"/>
  <c r="AS138" i="11"/>
  <c r="AS139" i="11"/>
  <c r="J139" i="11" s="1"/>
  <c r="AS140" i="11"/>
  <c r="J140" i="11" s="1"/>
  <c r="AS141" i="11"/>
  <c r="AS142" i="11"/>
  <c r="AS143" i="11"/>
  <c r="J143" i="11" s="1"/>
  <c r="AS144" i="11"/>
  <c r="AS145" i="11"/>
  <c r="AS146" i="11"/>
  <c r="AS147" i="11"/>
  <c r="J147" i="11" s="1"/>
  <c r="AS148" i="11"/>
  <c r="J148" i="11" s="1"/>
  <c r="AS149" i="11"/>
  <c r="AS150" i="11"/>
  <c r="AS151" i="11"/>
  <c r="J151" i="11" s="1"/>
  <c r="AS152" i="11"/>
  <c r="J152" i="11" s="1"/>
  <c r="AS153" i="11"/>
  <c r="AS154" i="11"/>
  <c r="AS155" i="11"/>
  <c r="J155" i="11" s="1"/>
  <c r="AS156" i="11"/>
  <c r="AS157" i="11"/>
  <c r="AS158" i="11"/>
  <c r="AS159" i="11"/>
  <c r="AS160" i="11"/>
  <c r="AS161" i="11"/>
  <c r="AS162" i="11"/>
  <c r="AS163" i="11"/>
  <c r="AS164" i="11"/>
  <c r="AS165" i="11"/>
  <c r="AS166" i="11"/>
  <c r="AS167" i="11"/>
  <c r="AS168" i="11"/>
  <c r="AS169" i="11"/>
  <c r="AS170" i="11"/>
  <c r="AS171" i="11"/>
  <c r="AS172" i="11"/>
  <c r="AS173" i="11"/>
  <c r="AS174" i="11"/>
  <c r="AS175" i="11"/>
  <c r="AS176" i="11"/>
  <c r="AS177" i="11"/>
  <c r="AS178" i="11"/>
  <c r="AS179" i="11"/>
  <c r="AS180" i="11"/>
  <c r="AS181" i="11"/>
  <c r="AS182" i="11"/>
  <c r="AS183" i="11"/>
  <c r="AS184" i="11"/>
  <c r="AS185" i="11"/>
  <c r="AS186" i="11"/>
  <c r="AS187" i="11"/>
  <c r="AS188" i="11"/>
  <c r="AS189" i="11"/>
  <c r="AS190" i="11"/>
  <c r="AS191" i="11"/>
  <c r="AS10" i="11"/>
  <c r="D10" i="11" s="1"/>
  <c r="AS11" i="11"/>
  <c r="AS12" i="11"/>
  <c r="AS13" i="11"/>
  <c r="AS14" i="11"/>
  <c r="D14" i="11" s="1"/>
  <c r="AS15" i="11"/>
  <c r="AS16" i="11"/>
  <c r="J16" i="11" s="1"/>
  <c r="AS17" i="11"/>
  <c r="AS18" i="11"/>
  <c r="D18" i="11" s="1"/>
  <c r="AS19" i="11"/>
  <c r="J19" i="11" s="1"/>
  <c r="AS20" i="11"/>
  <c r="AS21" i="11"/>
  <c r="AS22" i="11"/>
  <c r="D22" i="11" s="1"/>
  <c r="AS23" i="11"/>
  <c r="J23" i="11" s="1"/>
  <c r="AS24" i="11"/>
  <c r="J24" i="11" s="1"/>
  <c r="AS25" i="11"/>
  <c r="AS26" i="11"/>
  <c r="D26" i="11" s="1"/>
  <c r="AS27" i="11"/>
  <c r="AS28" i="11"/>
  <c r="AS29" i="11"/>
  <c r="AS30" i="11"/>
  <c r="D30" i="11" s="1"/>
  <c r="AS31" i="11"/>
  <c r="AS32" i="11"/>
  <c r="J32" i="11" s="1"/>
  <c r="AS33" i="11"/>
  <c r="AS34" i="11"/>
  <c r="D34" i="11" s="1"/>
  <c r="AS35" i="11"/>
  <c r="J35" i="11" s="1"/>
  <c r="AS36" i="11"/>
  <c r="AS37" i="11"/>
  <c r="AS38" i="11"/>
  <c r="D38" i="11" s="1"/>
  <c r="AS39" i="11"/>
  <c r="J39" i="11" s="1"/>
  <c r="AS40" i="11"/>
  <c r="J40" i="11" s="1"/>
  <c r="AS41" i="11"/>
  <c r="AS42" i="11"/>
  <c r="D42" i="11" s="1"/>
  <c r="AS43" i="11"/>
  <c r="J43" i="11" s="1"/>
  <c r="AS44" i="11"/>
  <c r="AS45" i="11"/>
  <c r="AS46" i="11"/>
  <c r="D46" i="11" s="1"/>
  <c r="AS47" i="11"/>
  <c r="AS48" i="11"/>
  <c r="J48" i="11" s="1"/>
  <c r="AS49" i="11"/>
  <c r="AS50" i="11"/>
  <c r="AS51" i="11"/>
  <c r="AS52" i="11"/>
  <c r="AS53" i="11"/>
  <c r="AS54" i="11"/>
  <c r="AS55" i="11"/>
  <c r="AS56" i="11"/>
  <c r="AS57" i="11"/>
  <c r="AS58" i="11"/>
  <c r="AS59" i="11"/>
  <c r="AS60" i="11"/>
  <c r="AS61" i="11"/>
  <c r="AS62" i="11"/>
  <c r="AS63" i="11"/>
  <c r="AS64" i="11"/>
  <c r="AS65" i="11"/>
  <c r="AS66" i="11"/>
  <c r="AS67" i="11"/>
  <c r="AS68" i="11"/>
  <c r="AS69" i="11"/>
  <c r="AS70" i="11"/>
  <c r="AS71" i="11"/>
  <c r="AS72" i="11"/>
  <c r="AS73" i="11"/>
  <c r="AS74" i="11"/>
  <c r="AS75" i="11"/>
  <c r="AS76" i="11"/>
  <c r="AS77" i="11"/>
  <c r="AS78" i="11"/>
  <c r="AS79" i="11"/>
  <c r="AS80" i="11"/>
  <c r="AS81" i="11"/>
  <c r="AS82" i="11"/>
  <c r="AS83" i="11"/>
  <c r="AS84" i="11"/>
  <c r="AS85" i="11"/>
  <c r="AS86" i="11"/>
  <c r="AS87" i="11"/>
  <c r="AS88" i="11"/>
  <c r="AS9" i="11"/>
  <c r="K9" i="11" s="1"/>
  <c r="AB50" i="11"/>
  <c r="AB51" i="11"/>
  <c r="AB52" i="11"/>
  <c r="AB53" i="11"/>
  <c r="AB54" i="11"/>
  <c r="AB55" i="11"/>
  <c r="AB56" i="11"/>
  <c r="AB57" i="11"/>
  <c r="AB58" i="11"/>
  <c r="AB59" i="11"/>
  <c r="AB60" i="11"/>
  <c r="AB61" i="11"/>
  <c r="AB62" i="11"/>
  <c r="AB63" i="11"/>
  <c r="AB64" i="11"/>
  <c r="AB65" i="11"/>
  <c r="AB66" i="11"/>
  <c r="AB67" i="11"/>
  <c r="AB68" i="11"/>
  <c r="AB69" i="11"/>
  <c r="AB70" i="11"/>
  <c r="AB71" i="11"/>
  <c r="AB72" i="11"/>
  <c r="AB73" i="11"/>
  <c r="AB74" i="11"/>
  <c r="AB75" i="11"/>
  <c r="AB76" i="11"/>
  <c r="AB77" i="11"/>
  <c r="AB78" i="11"/>
  <c r="AB79" i="11"/>
  <c r="AB80" i="11"/>
  <c r="AB81" i="11"/>
  <c r="AB82" i="11"/>
  <c r="AB83" i="11"/>
  <c r="AB84" i="11"/>
  <c r="AB85" i="11"/>
  <c r="AB86" i="11"/>
  <c r="AB87" i="11"/>
  <c r="AB88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J10" i="11"/>
  <c r="K10" i="11"/>
  <c r="J14" i="11"/>
  <c r="K14" i="11"/>
  <c r="J18" i="11"/>
  <c r="K18" i="11"/>
  <c r="J22" i="11"/>
  <c r="K22" i="11"/>
  <c r="J26" i="11"/>
  <c r="K26" i="11"/>
  <c r="J30" i="11"/>
  <c r="K30" i="11"/>
  <c r="J34" i="11"/>
  <c r="K34" i="11"/>
  <c r="J38" i="11"/>
  <c r="K38" i="11"/>
  <c r="J42" i="11"/>
  <c r="K42" i="11"/>
  <c r="J46" i="11"/>
  <c r="K46" i="11"/>
  <c r="F50" i="11"/>
  <c r="G50" i="11"/>
  <c r="H50" i="11"/>
  <c r="I50" i="11"/>
  <c r="J50" i="11"/>
  <c r="K50" i="11"/>
  <c r="L50" i="11"/>
  <c r="F51" i="11"/>
  <c r="G51" i="11"/>
  <c r="H51" i="11"/>
  <c r="I51" i="11"/>
  <c r="J51" i="11"/>
  <c r="K51" i="11"/>
  <c r="Z51" i="11" s="1"/>
  <c r="L51" i="11"/>
  <c r="F52" i="11"/>
  <c r="G52" i="11"/>
  <c r="H52" i="11"/>
  <c r="I52" i="11"/>
  <c r="J52" i="11"/>
  <c r="K52" i="11"/>
  <c r="L52" i="11"/>
  <c r="F53" i="11"/>
  <c r="G53" i="11"/>
  <c r="H53" i="11"/>
  <c r="I53" i="11"/>
  <c r="J53" i="11"/>
  <c r="K53" i="11"/>
  <c r="Y53" i="11" s="1"/>
  <c r="L53" i="11"/>
  <c r="F54" i="11"/>
  <c r="G54" i="11"/>
  <c r="H54" i="11"/>
  <c r="I54" i="11"/>
  <c r="J54" i="11"/>
  <c r="K54" i="11"/>
  <c r="L54" i="11"/>
  <c r="F55" i="11"/>
  <c r="G55" i="11"/>
  <c r="H55" i="11"/>
  <c r="I55" i="11"/>
  <c r="J55" i="11"/>
  <c r="K55" i="11"/>
  <c r="Z55" i="11" s="1"/>
  <c r="L55" i="11"/>
  <c r="F56" i="11"/>
  <c r="G56" i="11"/>
  <c r="H56" i="11"/>
  <c r="I56" i="11"/>
  <c r="J56" i="11"/>
  <c r="K56" i="11"/>
  <c r="L56" i="11"/>
  <c r="F57" i="11"/>
  <c r="G57" i="11"/>
  <c r="H57" i="11"/>
  <c r="I57" i="11"/>
  <c r="J57" i="11"/>
  <c r="K57" i="11"/>
  <c r="Y57" i="11" s="1"/>
  <c r="L57" i="11"/>
  <c r="F58" i="11"/>
  <c r="G58" i="11"/>
  <c r="H58" i="11"/>
  <c r="I58" i="11"/>
  <c r="J58" i="11"/>
  <c r="K58" i="11"/>
  <c r="L58" i="11"/>
  <c r="F59" i="11"/>
  <c r="G59" i="11"/>
  <c r="H59" i="11"/>
  <c r="I59" i="11"/>
  <c r="J59" i="11"/>
  <c r="K59" i="11"/>
  <c r="Z59" i="11" s="1"/>
  <c r="L59" i="11"/>
  <c r="F60" i="11"/>
  <c r="G60" i="11"/>
  <c r="H60" i="11"/>
  <c r="I60" i="11"/>
  <c r="J60" i="11"/>
  <c r="K60" i="11"/>
  <c r="L60" i="11"/>
  <c r="F61" i="11"/>
  <c r="G61" i="11"/>
  <c r="H61" i="11"/>
  <c r="I61" i="11"/>
  <c r="J61" i="11"/>
  <c r="K61" i="11"/>
  <c r="Y61" i="11" s="1"/>
  <c r="L61" i="11"/>
  <c r="F62" i="11"/>
  <c r="G62" i="11"/>
  <c r="H62" i="11"/>
  <c r="I62" i="11"/>
  <c r="J62" i="11"/>
  <c r="K62" i="11"/>
  <c r="L62" i="11"/>
  <c r="F63" i="11"/>
  <c r="G63" i="11"/>
  <c r="H63" i="11"/>
  <c r="I63" i="11"/>
  <c r="J63" i="11"/>
  <c r="K63" i="11"/>
  <c r="Z63" i="11" s="1"/>
  <c r="L63" i="11"/>
  <c r="F64" i="11"/>
  <c r="G64" i="11"/>
  <c r="H64" i="11"/>
  <c r="I64" i="11"/>
  <c r="J64" i="11"/>
  <c r="K64" i="11"/>
  <c r="L64" i="11"/>
  <c r="F65" i="11"/>
  <c r="G65" i="11"/>
  <c r="H65" i="11"/>
  <c r="I65" i="11"/>
  <c r="J65" i="11"/>
  <c r="K65" i="11"/>
  <c r="Y65" i="11" s="1"/>
  <c r="L65" i="11"/>
  <c r="F66" i="11"/>
  <c r="G66" i="11"/>
  <c r="H66" i="11"/>
  <c r="I66" i="11"/>
  <c r="J66" i="11"/>
  <c r="K66" i="11"/>
  <c r="L66" i="11"/>
  <c r="F67" i="11"/>
  <c r="G67" i="11"/>
  <c r="H67" i="11"/>
  <c r="I67" i="11"/>
  <c r="J67" i="11"/>
  <c r="K67" i="11"/>
  <c r="Z67" i="11" s="1"/>
  <c r="L67" i="11"/>
  <c r="F68" i="11"/>
  <c r="G68" i="11"/>
  <c r="H68" i="11"/>
  <c r="I68" i="11"/>
  <c r="J68" i="11"/>
  <c r="K68" i="11"/>
  <c r="L68" i="11"/>
  <c r="F69" i="11"/>
  <c r="G69" i="11"/>
  <c r="H69" i="11"/>
  <c r="I69" i="11"/>
  <c r="J69" i="11"/>
  <c r="K69" i="11"/>
  <c r="Y69" i="11" s="1"/>
  <c r="L69" i="11"/>
  <c r="F70" i="11"/>
  <c r="G70" i="11"/>
  <c r="H70" i="11"/>
  <c r="I70" i="11"/>
  <c r="J70" i="11"/>
  <c r="K70" i="11"/>
  <c r="L70" i="11"/>
  <c r="F71" i="11"/>
  <c r="G71" i="11"/>
  <c r="H71" i="11"/>
  <c r="I71" i="11"/>
  <c r="J71" i="11"/>
  <c r="K71" i="11"/>
  <c r="Z71" i="11" s="1"/>
  <c r="L71" i="11"/>
  <c r="F72" i="11"/>
  <c r="G72" i="11"/>
  <c r="H72" i="11"/>
  <c r="I72" i="11"/>
  <c r="J72" i="11"/>
  <c r="K72" i="11"/>
  <c r="L72" i="11"/>
  <c r="F73" i="11"/>
  <c r="G73" i="11"/>
  <c r="H73" i="11"/>
  <c r="I73" i="11"/>
  <c r="J73" i="11"/>
  <c r="K73" i="11"/>
  <c r="Y73" i="11" s="1"/>
  <c r="L73" i="11"/>
  <c r="F74" i="11"/>
  <c r="G74" i="11"/>
  <c r="H74" i="11"/>
  <c r="I74" i="11"/>
  <c r="J74" i="11"/>
  <c r="K74" i="11"/>
  <c r="L74" i="11"/>
  <c r="F75" i="11"/>
  <c r="G75" i="11"/>
  <c r="H75" i="11"/>
  <c r="I75" i="11"/>
  <c r="J75" i="11"/>
  <c r="K75" i="11"/>
  <c r="Z75" i="11" s="1"/>
  <c r="L75" i="11"/>
  <c r="F76" i="11"/>
  <c r="G76" i="11"/>
  <c r="H76" i="11"/>
  <c r="I76" i="11"/>
  <c r="J76" i="11"/>
  <c r="K76" i="11"/>
  <c r="L76" i="11"/>
  <c r="F77" i="11"/>
  <c r="G77" i="11"/>
  <c r="H77" i="11"/>
  <c r="I77" i="11"/>
  <c r="J77" i="11"/>
  <c r="K77" i="11"/>
  <c r="Y77" i="11" s="1"/>
  <c r="L77" i="11"/>
  <c r="F78" i="11"/>
  <c r="G78" i="11"/>
  <c r="H78" i="11"/>
  <c r="I78" i="11"/>
  <c r="J78" i="11"/>
  <c r="K78" i="11"/>
  <c r="L78" i="11"/>
  <c r="F79" i="11"/>
  <c r="G79" i="11"/>
  <c r="H79" i="11"/>
  <c r="I79" i="11"/>
  <c r="J79" i="11"/>
  <c r="K79" i="11"/>
  <c r="Z79" i="11" s="1"/>
  <c r="L79" i="11"/>
  <c r="F80" i="11"/>
  <c r="G80" i="11"/>
  <c r="H80" i="11"/>
  <c r="I80" i="11"/>
  <c r="J80" i="11"/>
  <c r="K80" i="11"/>
  <c r="L80" i="11"/>
  <c r="F81" i="11"/>
  <c r="G81" i="11"/>
  <c r="H81" i="11"/>
  <c r="I81" i="11"/>
  <c r="J81" i="11"/>
  <c r="K81" i="11"/>
  <c r="Y81" i="11" s="1"/>
  <c r="L81" i="11"/>
  <c r="F82" i="11"/>
  <c r="G82" i="11"/>
  <c r="H82" i="11"/>
  <c r="I82" i="11"/>
  <c r="J82" i="11"/>
  <c r="K82" i="11"/>
  <c r="L82" i="11"/>
  <c r="F83" i="11"/>
  <c r="G83" i="11"/>
  <c r="H83" i="11"/>
  <c r="I83" i="11"/>
  <c r="J83" i="11"/>
  <c r="K83" i="11"/>
  <c r="Z83" i="11" s="1"/>
  <c r="L83" i="11"/>
  <c r="F84" i="11"/>
  <c r="G84" i="11"/>
  <c r="H84" i="11"/>
  <c r="I84" i="11"/>
  <c r="J84" i="11"/>
  <c r="K84" i="11"/>
  <c r="L84" i="11"/>
  <c r="F85" i="11"/>
  <c r="G85" i="11"/>
  <c r="H85" i="11"/>
  <c r="I85" i="11"/>
  <c r="J85" i="11"/>
  <c r="K85" i="11"/>
  <c r="Y85" i="11" s="1"/>
  <c r="L85" i="11"/>
  <c r="F86" i="11"/>
  <c r="G86" i="11"/>
  <c r="H86" i="11"/>
  <c r="I86" i="11"/>
  <c r="J86" i="11"/>
  <c r="K86" i="11"/>
  <c r="L86" i="11"/>
  <c r="F87" i="11"/>
  <c r="G87" i="11"/>
  <c r="H87" i="11"/>
  <c r="I87" i="11"/>
  <c r="J87" i="11"/>
  <c r="K87" i="11"/>
  <c r="Z87" i="11" s="1"/>
  <c r="L87" i="11"/>
  <c r="F88" i="11"/>
  <c r="G88" i="11"/>
  <c r="H88" i="11"/>
  <c r="I88" i="11"/>
  <c r="J88" i="11"/>
  <c r="K88" i="11"/>
  <c r="L88" i="11"/>
  <c r="J9" i="11"/>
  <c r="C9" i="11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V31" i="5"/>
  <c r="V45" i="5"/>
  <c r="F144" i="3"/>
  <c r="G144" i="3"/>
  <c r="H144" i="3"/>
  <c r="I144" i="3"/>
  <c r="J144" i="3"/>
  <c r="K144" i="3"/>
  <c r="F145" i="3"/>
  <c r="G145" i="3"/>
  <c r="H145" i="3"/>
  <c r="I145" i="3"/>
  <c r="J145" i="3"/>
  <c r="K145" i="3"/>
  <c r="F146" i="3"/>
  <c r="G146" i="3"/>
  <c r="H146" i="3"/>
  <c r="I146" i="3"/>
  <c r="J146" i="3"/>
  <c r="K146" i="3"/>
  <c r="F147" i="3"/>
  <c r="G147" i="3"/>
  <c r="H147" i="3"/>
  <c r="I147" i="3"/>
  <c r="J147" i="3"/>
  <c r="K147" i="3"/>
  <c r="F148" i="3"/>
  <c r="G148" i="3"/>
  <c r="H148" i="3"/>
  <c r="I148" i="3"/>
  <c r="J148" i="3"/>
  <c r="K148" i="3"/>
  <c r="F149" i="3"/>
  <c r="G149" i="3"/>
  <c r="H149" i="3"/>
  <c r="I149" i="3"/>
  <c r="J149" i="3"/>
  <c r="K149" i="3"/>
  <c r="F150" i="3"/>
  <c r="G150" i="3"/>
  <c r="H150" i="3"/>
  <c r="I150" i="3"/>
  <c r="J150" i="3"/>
  <c r="K150" i="3"/>
  <c r="F151" i="3"/>
  <c r="G151" i="3"/>
  <c r="H151" i="3"/>
  <c r="I151" i="3"/>
  <c r="J151" i="3"/>
  <c r="K151" i="3"/>
  <c r="F152" i="3"/>
  <c r="G152" i="3"/>
  <c r="H152" i="3"/>
  <c r="I152" i="3"/>
  <c r="J152" i="3"/>
  <c r="K152" i="3"/>
  <c r="F153" i="3"/>
  <c r="G153" i="3"/>
  <c r="H153" i="3"/>
  <c r="I153" i="3"/>
  <c r="J153" i="3"/>
  <c r="K153" i="3"/>
  <c r="F154" i="3"/>
  <c r="G154" i="3"/>
  <c r="H154" i="3"/>
  <c r="I154" i="3"/>
  <c r="J154" i="3"/>
  <c r="K154" i="3"/>
  <c r="F155" i="3"/>
  <c r="G155" i="3"/>
  <c r="H155" i="3"/>
  <c r="I155" i="3"/>
  <c r="J155" i="3"/>
  <c r="K155" i="3"/>
  <c r="F156" i="3"/>
  <c r="G156" i="3"/>
  <c r="H156" i="3"/>
  <c r="I156" i="3"/>
  <c r="J156" i="3"/>
  <c r="K156" i="3"/>
  <c r="F157" i="3"/>
  <c r="G157" i="3"/>
  <c r="H157" i="3"/>
  <c r="I157" i="3"/>
  <c r="J157" i="3"/>
  <c r="K157" i="3"/>
  <c r="F158" i="3"/>
  <c r="G158" i="3"/>
  <c r="H158" i="3"/>
  <c r="I158" i="3"/>
  <c r="J158" i="3"/>
  <c r="K158" i="3"/>
  <c r="F159" i="3"/>
  <c r="G159" i="3"/>
  <c r="H159" i="3"/>
  <c r="I159" i="3"/>
  <c r="J159" i="3"/>
  <c r="K159" i="3"/>
  <c r="F160" i="3"/>
  <c r="G160" i="3"/>
  <c r="H160" i="3"/>
  <c r="I160" i="3"/>
  <c r="J160" i="3"/>
  <c r="K160" i="3"/>
  <c r="F161" i="3"/>
  <c r="G161" i="3"/>
  <c r="H161" i="3"/>
  <c r="I161" i="3"/>
  <c r="J161" i="3"/>
  <c r="K161" i="3"/>
  <c r="F162" i="3"/>
  <c r="G162" i="3"/>
  <c r="H162" i="3"/>
  <c r="I162" i="3"/>
  <c r="J162" i="3"/>
  <c r="K162" i="3"/>
  <c r="F163" i="3"/>
  <c r="G163" i="3"/>
  <c r="H163" i="3"/>
  <c r="I163" i="3"/>
  <c r="J163" i="3"/>
  <c r="K163" i="3"/>
  <c r="F164" i="3"/>
  <c r="G164" i="3"/>
  <c r="H164" i="3"/>
  <c r="I164" i="3"/>
  <c r="J164" i="3"/>
  <c r="K164" i="3"/>
  <c r="F165" i="3"/>
  <c r="G165" i="3"/>
  <c r="H165" i="3"/>
  <c r="I165" i="3"/>
  <c r="J165" i="3"/>
  <c r="K165" i="3"/>
  <c r="F166" i="3"/>
  <c r="G166" i="3"/>
  <c r="H166" i="3"/>
  <c r="I166" i="3"/>
  <c r="J166" i="3"/>
  <c r="K166" i="3"/>
  <c r="F167" i="3"/>
  <c r="G167" i="3"/>
  <c r="H167" i="3"/>
  <c r="I167" i="3"/>
  <c r="J167" i="3"/>
  <c r="K167" i="3"/>
  <c r="F168" i="3"/>
  <c r="G168" i="3"/>
  <c r="H168" i="3"/>
  <c r="I168" i="3"/>
  <c r="J168" i="3"/>
  <c r="K168" i="3"/>
  <c r="F169" i="3"/>
  <c r="G169" i="3"/>
  <c r="H169" i="3"/>
  <c r="I169" i="3"/>
  <c r="J169" i="3"/>
  <c r="K169" i="3"/>
  <c r="F170" i="3"/>
  <c r="G170" i="3"/>
  <c r="H170" i="3"/>
  <c r="I170" i="3"/>
  <c r="J170" i="3"/>
  <c r="K170" i="3"/>
  <c r="F171" i="3"/>
  <c r="G171" i="3"/>
  <c r="H171" i="3"/>
  <c r="I171" i="3"/>
  <c r="J171" i="3"/>
  <c r="K171" i="3"/>
  <c r="F172" i="3"/>
  <c r="G172" i="3"/>
  <c r="H172" i="3"/>
  <c r="I172" i="3"/>
  <c r="J172" i="3"/>
  <c r="K172" i="3"/>
  <c r="F173" i="3"/>
  <c r="G173" i="3"/>
  <c r="H173" i="3"/>
  <c r="I173" i="3"/>
  <c r="J173" i="3"/>
  <c r="K173" i="3"/>
  <c r="F174" i="3"/>
  <c r="G174" i="3"/>
  <c r="H174" i="3"/>
  <c r="I174" i="3"/>
  <c r="J174" i="3"/>
  <c r="K174" i="3"/>
  <c r="F175" i="3"/>
  <c r="G175" i="3"/>
  <c r="H175" i="3"/>
  <c r="I175" i="3"/>
  <c r="J175" i="3"/>
  <c r="K175" i="3"/>
  <c r="F176" i="3"/>
  <c r="G176" i="3"/>
  <c r="H176" i="3"/>
  <c r="I176" i="3"/>
  <c r="J176" i="3"/>
  <c r="K176" i="3"/>
  <c r="F177" i="3"/>
  <c r="G177" i="3"/>
  <c r="H177" i="3"/>
  <c r="I177" i="3"/>
  <c r="J177" i="3"/>
  <c r="K177" i="3"/>
  <c r="F178" i="3"/>
  <c r="G178" i="3"/>
  <c r="H178" i="3"/>
  <c r="I178" i="3"/>
  <c r="J178" i="3"/>
  <c r="K178" i="3"/>
  <c r="F179" i="3"/>
  <c r="G179" i="3"/>
  <c r="H179" i="3"/>
  <c r="I179" i="3"/>
  <c r="J179" i="3"/>
  <c r="K179" i="3"/>
  <c r="F180" i="3"/>
  <c r="G180" i="3"/>
  <c r="H180" i="3"/>
  <c r="I180" i="3"/>
  <c r="J180" i="3"/>
  <c r="K180" i="3"/>
  <c r="F181" i="3"/>
  <c r="G181" i="3"/>
  <c r="H181" i="3"/>
  <c r="I181" i="3"/>
  <c r="J181" i="3"/>
  <c r="K181" i="3"/>
  <c r="F182" i="3"/>
  <c r="G182" i="3"/>
  <c r="H182" i="3"/>
  <c r="I182" i="3"/>
  <c r="J182" i="3"/>
  <c r="K182" i="3"/>
  <c r="F183" i="3"/>
  <c r="G183" i="3"/>
  <c r="H183" i="3"/>
  <c r="I183" i="3"/>
  <c r="J183" i="3"/>
  <c r="K183" i="3"/>
  <c r="F184" i="3"/>
  <c r="G184" i="3"/>
  <c r="H184" i="3"/>
  <c r="I184" i="3"/>
  <c r="J184" i="3"/>
  <c r="K184" i="3"/>
  <c r="F185" i="3"/>
  <c r="G185" i="3"/>
  <c r="H185" i="3"/>
  <c r="I185" i="3"/>
  <c r="J185" i="3"/>
  <c r="K185" i="3"/>
  <c r="F186" i="3"/>
  <c r="G186" i="3"/>
  <c r="H186" i="3"/>
  <c r="I186" i="3"/>
  <c r="J186" i="3"/>
  <c r="K186" i="3"/>
  <c r="F187" i="3"/>
  <c r="G187" i="3"/>
  <c r="H187" i="3"/>
  <c r="I187" i="3"/>
  <c r="J187" i="3"/>
  <c r="K187" i="3"/>
  <c r="F188" i="3"/>
  <c r="G188" i="3"/>
  <c r="H188" i="3"/>
  <c r="I188" i="3"/>
  <c r="J188" i="3"/>
  <c r="K188" i="3"/>
  <c r="F189" i="3"/>
  <c r="G189" i="3"/>
  <c r="H189" i="3"/>
  <c r="I189" i="3"/>
  <c r="J189" i="3"/>
  <c r="K189" i="3"/>
  <c r="F190" i="3"/>
  <c r="G190" i="3"/>
  <c r="H190" i="3"/>
  <c r="I190" i="3"/>
  <c r="J190" i="3"/>
  <c r="K190" i="3"/>
  <c r="F191" i="3"/>
  <c r="G191" i="3"/>
  <c r="H191" i="3"/>
  <c r="I191" i="3"/>
  <c r="J191" i="3"/>
  <c r="K191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F37" i="3"/>
  <c r="G37" i="3"/>
  <c r="H37" i="3"/>
  <c r="I37" i="3"/>
  <c r="J37" i="3"/>
  <c r="K37" i="3"/>
  <c r="F38" i="3"/>
  <c r="G38" i="3"/>
  <c r="H38" i="3"/>
  <c r="I38" i="3"/>
  <c r="J38" i="3"/>
  <c r="K38" i="3"/>
  <c r="F39" i="3"/>
  <c r="G39" i="3"/>
  <c r="H39" i="3"/>
  <c r="I39" i="3"/>
  <c r="J39" i="3"/>
  <c r="K39" i="3"/>
  <c r="F40" i="3"/>
  <c r="G40" i="3"/>
  <c r="H40" i="3"/>
  <c r="I40" i="3"/>
  <c r="J40" i="3"/>
  <c r="K40" i="3"/>
  <c r="F41" i="3"/>
  <c r="G41" i="3"/>
  <c r="H41" i="3"/>
  <c r="I41" i="3"/>
  <c r="J41" i="3"/>
  <c r="K41" i="3"/>
  <c r="F42" i="3"/>
  <c r="G42" i="3"/>
  <c r="H42" i="3"/>
  <c r="I42" i="3"/>
  <c r="J42" i="3"/>
  <c r="K42" i="3"/>
  <c r="F43" i="3"/>
  <c r="G43" i="3"/>
  <c r="H43" i="3"/>
  <c r="I43" i="3"/>
  <c r="J43" i="3"/>
  <c r="K43" i="3"/>
  <c r="F44" i="3"/>
  <c r="G44" i="3"/>
  <c r="H44" i="3"/>
  <c r="I44" i="3"/>
  <c r="J44" i="3"/>
  <c r="K44" i="3"/>
  <c r="F45" i="3"/>
  <c r="G45" i="3"/>
  <c r="H45" i="3"/>
  <c r="I45" i="3"/>
  <c r="J45" i="3"/>
  <c r="K45" i="3"/>
  <c r="F46" i="3"/>
  <c r="G46" i="3"/>
  <c r="H46" i="3"/>
  <c r="I46" i="3"/>
  <c r="J46" i="3"/>
  <c r="K46" i="3"/>
  <c r="F47" i="3"/>
  <c r="G47" i="3"/>
  <c r="H47" i="3"/>
  <c r="I47" i="3"/>
  <c r="J47" i="3"/>
  <c r="K47" i="3"/>
  <c r="F48" i="3"/>
  <c r="G48" i="3"/>
  <c r="H48" i="3"/>
  <c r="I48" i="3"/>
  <c r="J48" i="3"/>
  <c r="K48" i="3"/>
  <c r="F49" i="3"/>
  <c r="G49" i="3"/>
  <c r="H49" i="3"/>
  <c r="I49" i="3"/>
  <c r="J49" i="3"/>
  <c r="K49" i="3"/>
  <c r="F50" i="3"/>
  <c r="G50" i="3"/>
  <c r="H50" i="3"/>
  <c r="I50" i="3"/>
  <c r="J50" i="3"/>
  <c r="K50" i="3"/>
  <c r="F51" i="3"/>
  <c r="G51" i="3"/>
  <c r="H51" i="3"/>
  <c r="I51" i="3"/>
  <c r="J51" i="3"/>
  <c r="K51" i="3"/>
  <c r="F52" i="3"/>
  <c r="G52" i="3"/>
  <c r="H52" i="3"/>
  <c r="I52" i="3"/>
  <c r="J52" i="3"/>
  <c r="K52" i="3"/>
  <c r="F53" i="3"/>
  <c r="G53" i="3"/>
  <c r="H53" i="3"/>
  <c r="I53" i="3"/>
  <c r="J53" i="3"/>
  <c r="K53" i="3"/>
  <c r="F54" i="3"/>
  <c r="G54" i="3"/>
  <c r="H54" i="3"/>
  <c r="I54" i="3"/>
  <c r="J54" i="3"/>
  <c r="K54" i="3"/>
  <c r="F55" i="3"/>
  <c r="G55" i="3"/>
  <c r="H55" i="3"/>
  <c r="I55" i="3"/>
  <c r="J55" i="3"/>
  <c r="K55" i="3"/>
  <c r="F56" i="3"/>
  <c r="G56" i="3"/>
  <c r="H56" i="3"/>
  <c r="I56" i="3"/>
  <c r="J56" i="3"/>
  <c r="K56" i="3"/>
  <c r="F57" i="3"/>
  <c r="G57" i="3"/>
  <c r="H57" i="3"/>
  <c r="I57" i="3"/>
  <c r="J57" i="3"/>
  <c r="K57" i="3"/>
  <c r="F58" i="3"/>
  <c r="G58" i="3"/>
  <c r="H58" i="3"/>
  <c r="I58" i="3"/>
  <c r="J58" i="3"/>
  <c r="K58" i="3"/>
  <c r="F59" i="3"/>
  <c r="G59" i="3"/>
  <c r="H59" i="3"/>
  <c r="I59" i="3"/>
  <c r="J59" i="3"/>
  <c r="K59" i="3"/>
  <c r="F60" i="3"/>
  <c r="G60" i="3"/>
  <c r="H60" i="3"/>
  <c r="I60" i="3"/>
  <c r="J60" i="3"/>
  <c r="K60" i="3"/>
  <c r="F61" i="3"/>
  <c r="G61" i="3"/>
  <c r="H61" i="3"/>
  <c r="I61" i="3"/>
  <c r="J61" i="3"/>
  <c r="K61" i="3"/>
  <c r="F62" i="3"/>
  <c r="G62" i="3"/>
  <c r="H62" i="3"/>
  <c r="I62" i="3"/>
  <c r="J62" i="3"/>
  <c r="K62" i="3"/>
  <c r="F63" i="3"/>
  <c r="G63" i="3"/>
  <c r="H63" i="3"/>
  <c r="I63" i="3"/>
  <c r="J63" i="3"/>
  <c r="K63" i="3"/>
  <c r="F64" i="3"/>
  <c r="G64" i="3"/>
  <c r="H64" i="3"/>
  <c r="I64" i="3"/>
  <c r="J64" i="3"/>
  <c r="K64" i="3"/>
  <c r="F65" i="3"/>
  <c r="G65" i="3"/>
  <c r="H65" i="3"/>
  <c r="I65" i="3"/>
  <c r="J65" i="3"/>
  <c r="K65" i="3"/>
  <c r="F66" i="3"/>
  <c r="G66" i="3"/>
  <c r="H66" i="3"/>
  <c r="I66" i="3"/>
  <c r="J66" i="3"/>
  <c r="K66" i="3"/>
  <c r="F67" i="3"/>
  <c r="G67" i="3"/>
  <c r="H67" i="3"/>
  <c r="I67" i="3"/>
  <c r="J67" i="3"/>
  <c r="K67" i="3"/>
  <c r="F68" i="3"/>
  <c r="G68" i="3"/>
  <c r="H68" i="3"/>
  <c r="I68" i="3"/>
  <c r="J68" i="3"/>
  <c r="K68" i="3"/>
  <c r="F69" i="3"/>
  <c r="G69" i="3"/>
  <c r="H69" i="3"/>
  <c r="I69" i="3"/>
  <c r="J69" i="3"/>
  <c r="K69" i="3"/>
  <c r="F70" i="3"/>
  <c r="G70" i="3"/>
  <c r="H70" i="3"/>
  <c r="I70" i="3"/>
  <c r="J70" i="3"/>
  <c r="K70" i="3"/>
  <c r="F71" i="3"/>
  <c r="G71" i="3"/>
  <c r="H71" i="3"/>
  <c r="I71" i="3"/>
  <c r="J71" i="3"/>
  <c r="K71" i="3"/>
  <c r="F72" i="3"/>
  <c r="G72" i="3"/>
  <c r="H72" i="3"/>
  <c r="I72" i="3"/>
  <c r="J72" i="3"/>
  <c r="K72" i="3"/>
  <c r="F73" i="3"/>
  <c r="G73" i="3"/>
  <c r="H73" i="3"/>
  <c r="I73" i="3"/>
  <c r="J73" i="3"/>
  <c r="K73" i="3"/>
  <c r="F74" i="3"/>
  <c r="G74" i="3"/>
  <c r="H74" i="3"/>
  <c r="I74" i="3"/>
  <c r="J74" i="3"/>
  <c r="K74" i="3"/>
  <c r="F75" i="3"/>
  <c r="G75" i="3"/>
  <c r="H75" i="3"/>
  <c r="I75" i="3"/>
  <c r="J75" i="3"/>
  <c r="K75" i="3"/>
  <c r="F76" i="3"/>
  <c r="G76" i="3"/>
  <c r="H76" i="3"/>
  <c r="I76" i="3"/>
  <c r="J76" i="3"/>
  <c r="K76" i="3"/>
  <c r="F77" i="3"/>
  <c r="G77" i="3"/>
  <c r="H77" i="3"/>
  <c r="I77" i="3"/>
  <c r="J77" i="3"/>
  <c r="K77" i="3"/>
  <c r="F78" i="3"/>
  <c r="G78" i="3"/>
  <c r="H78" i="3"/>
  <c r="I78" i="3"/>
  <c r="J78" i="3"/>
  <c r="K78" i="3"/>
  <c r="F79" i="3"/>
  <c r="G79" i="3"/>
  <c r="H79" i="3"/>
  <c r="I79" i="3"/>
  <c r="J79" i="3"/>
  <c r="K79" i="3"/>
  <c r="F80" i="3"/>
  <c r="G80" i="3"/>
  <c r="H80" i="3"/>
  <c r="I80" i="3"/>
  <c r="J80" i="3"/>
  <c r="K80" i="3"/>
  <c r="F81" i="3"/>
  <c r="G81" i="3"/>
  <c r="H81" i="3"/>
  <c r="I81" i="3"/>
  <c r="J81" i="3"/>
  <c r="K81" i="3"/>
  <c r="F82" i="3"/>
  <c r="G82" i="3"/>
  <c r="H82" i="3"/>
  <c r="I82" i="3"/>
  <c r="J82" i="3"/>
  <c r="K82" i="3"/>
  <c r="F83" i="3"/>
  <c r="G83" i="3"/>
  <c r="H83" i="3"/>
  <c r="I83" i="3"/>
  <c r="J83" i="3"/>
  <c r="K83" i="3"/>
  <c r="F84" i="3"/>
  <c r="G84" i="3"/>
  <c r="H84" i="3"/>
  <c r="I84" i="3"/>
  <c r="J84" i="3"/>
  <c r="K84" i="3"/>
  <c r="F85" i="3"/>
  <c r="G85" i="3"/>
  <c r="H85" i="3"/>
  <c r="I85" i="3"/>
  <c r="J85" i="3"/>
  <c r="K85" i="3"/>
  <c r="F86" i="3"/>
  <c r="G86" i="3"/>
  <c r="H86" i="3"/>
  <c r="I86" i="3"/>
  <c r="J86" i="3"/>
  <c r="K86" i="3"/>
  <c r="F87" i="3"/>
  <c r="G87" i="3"/>
  <c r="H87" i="3"/>
  <c r="I87" i="3"/>
  <c r="J87" i="3"/>
  <c r="K87" i="3"/>
  <c r="F88" i="3"/>
  <c r="G88" i="3"/>
  <c r="H88" i="3"/>
  <c r="I88" i="3"/>
  <c r="J88" i="3"/>
  <c r="K88" i="3"/>
  <c r="AY10" i="3"/>
  <c r="AY11" i="3"/>
  <c r="AY12" i="3"/>
  <c r="AY13" i="3"/>
  <c r="AY14" i="3"/>
  <c r="R14" i="3" s="1"/>
  <c r="AY20" i="3"/>
  <c r="R20" i="3" s="1"/>
  <c r="AY21" i="3"/>
  <c r="AY22" i="3"/>
  <c r="D22" i="3" s="1"/>
  <c r="AY15" i="3"/>
  <c r="R15" i="3" s="1"/>
  <c r="AY16" i="3"/>
  <c r="AY17" i="3"/>
  <c r="AY23" i="3"/>
  <c r="D23" i="3" s="1"/>
  <c r="AY24" i="3"/>
  <c r="AY25" i="3"/>
  <c r="AY18" i="3"/>
  <c r="AY26" i="3"/>
  <c r="AY19" i="3"/>
  <c r="AY27" i="3"/>
  <c r="R27" i="3" s="1"/>
  <c r="T27" i="3" s="1"/>
  <c r="V27" i="3" s="1"/>
  <c r="AY28" i="3"/>
  <c r="B28" i="3" s="1"/>
  <c r="AY29" i="3"/>
  <c r="L29" i="3" s="1"/>
  <c r="AY30" i="3"/>
  <c r="AY31" i="3"/>
  <c r="R31" i="3" s="1"/>
  <c r="T31" i="3" s="1"/>
  <c r="V31" i="3" s="1"/>
  <c r="AY32" i="3"/>
  <c r="R32" i="3" s="1"/>
  <c r="T32" i="3" s="1"/>
  <c r="V32" i="3" s="1"/>
  <c r="AY33" i="3"/>
  <c r="K33" i="3" s="1"/>
  <c r="AY34" i="3"/>
  <c r="R34" i="3" s="1"/>
  <c r="T34" i="3" s="1"/>
  <c r="V34" i="3" s="1"/>
  <c r="AY35" i="3"/>
  <c r="R35" i="3" s="1"/>
  <c r="T35" i="3" s="1"/>
  <c r="V35" i="3" s="1"/>
  <c r="AY36" i="3"/>
  <c r="L36" i="3" s="1"/>
  <c r="N36" i="3" s="1"/>
  <c r="P36" i="3" s="1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76" i="3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3" i="3"/>
  <c r="AY94" i="3"/>
  <c r="AY95" i="3"/>
  <c r="AY96" i="3"/>
  <c r="AY97" i="3"/>
  <c r="AY98" i="3"/>
  <c r="AY99" i="3"/>
  <c r="AY100" i="3"/>
  <c r="AY101" i="3"/>
  <c r="AY102" i="3"/>
  <c r="AY103" i="3"/>
  <c r="AY104" i="3"/>
  <c r="AY105" i="3"/>
  <c r="AY106" i="3"/>
  <c r="AY107" i="3"/>
  <c r="AY108" i="3"/>
  <c r="AY109" i="3"/>
  <c r="AY110" i="3"/>
  <c r="AY111" i="3"/>
  <c r="AY112" i="3"/>
  <c r="AY113" i="3"/>
  <c r="AY114" i="3"/>
  <c r="AY115" i="3"/>
  <c r="AY116" i="3"/>
  <c r="AY117" i="3"/>
  <c r="AY118" i="3"/>
  <c r="AY119" i="3"/>
  <c r="AY120" i="3"/>
  <c r="AY121" i="3"/>
  <c r="AY122" i="3"/>
  <c r="AY123" i="3"/>
  <c r="AY124" i="3"/>
  <c r="AY125" i="3"/>
  <c r="AY126" i="3"/>
  <c r="AY127" i="3"/>
  <c r="AY128" i="3"/>
  <c r="AY129" i="3"/>
  <c r="AY130" i="3"/>
  <c r="AY131" i="3"/>
  <c r="AY132" i="3"/>
  <c r="AY133" i="3"/>
  <c r="AY134" i="3"/>
  <c r="AY135" i="3"/>
  <c r="AY136" i="3"/>
  <c r="AY137" i="3"/>
  <c r="AY138" i="3"/>
  <c r="AY139" i="3"/>
  <c r="AY140" i="3"/>
  <c r="B140" i="3" s="1"/>
  <c r="AY141" i="3"/>
  <c r="AY142" i="3"/>
  <c r="B142" i="3" s="1"/>
  <c r="AY143" i="3"/>
  <c r="B143" i="3" s="1"/>
  <c r="AY144" i="3"/>
  <c r="AY145" i="3"/>
  <c r="AY146" i="3"/>
  <c r="AY147" i="3"/>
  <c r="AY148" i="3"/>
  <c r="AY149" i="3"/>
  <c r="AY150" i="3"/>
  <c r="AY151" i="3"/>
  <c r="AY152" i="3"/>
  <c r="AY153" i="3"/>
  <c r="AY154" i="3"/>
  <c r="AY155" i="3"/>
  <c r="AY156" i="3"/>
  <c r="AY157" i="3"/>
  <c r="AY158" i="3"/>
  <c r="AY159" i="3"/>
  <c r="AY160" i="3"/>
  <c r="AY161" i="3"/>
  <c r="AY162" i="3"/>
  <c r="AY163" i="3"/>
  <c r="AY164" i="3"/>
  <c r="AY165" i="3"/>
  <c r="AY166" i="3"/>
  <c r="AY167" i="3"/>
  <c r="AY168" i="3"/>
  <c r="AY169" i="3"/>
  <c r="AY170" i="3"/>
  <c r="AY171" i="3"/>
  <c r="AY172" i="3"/>
  <c r="AY173" i="3"/>
  <c r="AY174" i="3"/>
  <c r="AY175" i="3"/>
  <c r="AY176" i="3"/>
  <c r="AY177" i="3"/>
  <c r="AY178" i="3"/>
  <c r="AY179" i="3"/>
  <c r="AY180" i="3"/>
  <c r="AY181" i="3"/>
  <c r="AY182" i="3"/>
  <c r="AY183" i="3"/>
  <c r="AY184" i="3"/>
  <c r="AY185" i="3"/>
  <c r="AY186" i="3"/>
  <c r="AY187" i="3"/>
  <c r="AY188" i="3"/>
  <c r="AY189" i="3"/>
  <c r="AY190" i="3"/>
  <c r="AY191" i="3"/>
  <c r="AY9" i="3"/>
  <c r="B32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M88" i="17"/>
  <c r="M89" i="17"/>
  <c r="M90" i="17"/>
  <c r="AU187" i="11"/>
  <c r="AM187" i="11"/>
  <c r="AL187" i="11"/>
  <c r="AK187" i="11"/>
  <c r="AI187" i="11"/>
  <c r="AH187" i="11"/>
  <c r="AG187" i="11"/>
  <c r="AC187" i="11"/>
  <c r="B187" i="11"/>
  <c r="AU186" i="11"/>
  <c r="AM186" i="11"/>
  <c r="AL186" i="11"/>
  <c r="AK186" i="11"/>
  <c r="AI186" i="11"/>
  <c r="AH186" i="11"/>
  <c r="AG186" i="11"/>
  <c r="AC186" i="11"/>
  <c r="B186" i="11"/>
  <c r="AU185" i="11"/>
  <c r="AM185" i="11"/>
  <c r="AL185" i="11"/>
  <c r="AK185" i="11"/>
  <c r="AI185" i="11"/>
  <c r="AH185" i="11"/>
  <c r="AG185" i="11"/>
  <c r="AC185" i="11"/>
  <c r="B185" i="11"/>
  <c r="AU184" i="11"/>
  <c r="AM184" i="11"/>
  <c r="AL184" i="11"/>
  <c r="AK184" i="11"/>
  <c r="AI184" i="11"/>
  <c r="AH184" i="11"/>
  <c r="AG184" i="11"/>
  <c r="AC184" i="11"/>
  <c r="B184" i="11"/>
  <c r="AU183" i="11"/>
  <c r="AM183" i="11"/>
  <c r="AL183" i="11"/>
  <c r="AK183" i="11"/>
  <c r="AI183" i="11"/>
  <c r="AH183" i="11"/>
  <c r="AG183" i="11"/>
  <c r="AC183" i="11"/>
  <c r="B183" i="11"/>
  <c r="AU182" i="11"/>
  <c r="AM182" i="11"/>
  <c r="AL182" i="11"/>
  <c r="AK182" i="11"/>
  <c r="AI182" i="11"/>
  <c r="AH182" i="11"/>
  <c r="AG182" i="11"/>
  <c r="AC182" i="11"/>
  <c r="B182" i="11"/>
  <c r="AU181" i="11"/>
  <c r="AM181" i="11"/>
  <c r="AL181" i="11"/>
  <c r="AK181" i="11"/>
  <c r="AI181" i="11"/>
  <c r="AH181" i="11"/>
  <c r="AG181" i="11"/>
  <c r="AC181" i="11"/>
  <c r="B181" i="11"/>
  <c r="AU180" i="11"/>
  <c r="AM180" i="11"/>
  <c r="AL180" i="11"/>
  <c r="AK180" i="11"/>
  <c r="AI180" i="11"/>
  <c r="AH180" i="11"/>
  <c r="AG180" i="11"/>
  <c r="AC180" i="11"/>
  <c r="B180" i="11"/>
  <c r="AU179" i="11"/>
  <c r="AM179" i="11"/>
  <c r="AL179" i="11"/>
  <c r="AK179" i="11"/>
  <c r="AI179" i="11"/>
  <c r="AH179" i="11"/>
  <c r="AG179" i="11"/>
  <c r="AC179" i="11"/>
  <c r="B179" i="11"/>
  <c r="AU178" i="11"/>
  <c r="AM178" i="11"/>
  <c r="AL178" i="11"/>
  <c r="AK178" i="11"/>
  <c r="AI178" i="11"/>
  <c r="AH178" i="11"/>
  <c r="AG178" i="11"/>
  <c r="AC178" i="11"/>
  <c r="B178" i="11"/>
  <c r="AU177" i="11"/>
  <c r="AM177" i="11"/>
  <c r="AL177" i="11"/>
  <c r="AK177" i="11"/>
  <c r="AI177" i="11"/>
  <c r="AH177" i="11"/>
  <c r="AG177" i="11"/>
  <c r="AC177" i="11"/>
  <c r="B177" i="11"/>
  <c r="AU176" i="11"/>
  <c r="AM176" i="11"/>
  <c r="AL176" i="11"/>
  <c r="AK176" i="11"/>
  <c r="AI176" i="11"/>
  <c r="AH176" i="11"/>
  <c r="AG176" i="11"/>
  <c r="AC176" i="11"/>
  <c r="B176" i="11"/>
  <c r="AU175" i="11"/>
  <c r="AM175" i="11"/>
  <c r="AL175" i="11"/>
  <c r="AK175" i="11"/>
  <c r="AI175" i="11"/>
  <c r="AH175" i="11"/>
  <c r="AG175" i="11"/>
  <c r="AC175" i="11"/>
  <c r="B175" i="11"/>
  <c r="AU174" i="11"/>
  <c r="AM174" i="11"/>
  <c r="AL174" i="11"/>
  <c r="AK174" i="11"/>
  <c r="AI174" i="11"/>
  <c r="AH174" i="11"/>
  <c r="AG174" i="11"/>
  <c r="AC174" i="11"/>
  <c r="B174" i="11"/>
  <c r="AU173" i="11"/>
  <c r="AM173" i="11"/>
  <c r="AL173" i="11"/>
  <c r="AK173" i="11"/>
  <c r="AI173" i="11"/>
  <c r="AH173" i="11"/>
  <c r="AG173" i="11"/>
  <c r="AC173" i="11"/>
  <c r="B173" i="11"/>
  <c r="AU172" i="11"/>
  <c r="AM172" i="11"/>
  <c r="AL172" i="11"/>
  <c r="AK172" i="11"/>
  <c r="AI172" i="11"/>
  <c r="AH172" i="11"/>
  <c r="AG172" i="11"/>
  <c r="AC172" i="11"/>
  <c r="B172" i="11"/>
  <c r="AU171" i="11"/>
  <c r="AM171" i="11"/>
  <c r="AL171" i="11"/>
  <c r="AK171" i="11"/>
  <c r="AI171" i="11"/>
  <c r="AH171" i="11"/>
  <c r="AG171" i="11"/>
  <c r="AC171" i="11"/>
  <c r="B171" i="11"/>
  <c r="AU170" i="11"/>
  <c r="AM170" i="11"/>
  <c r="AL170" i="11"/>
  <c r="AK170" i="11"/>
  <c r="AI170" i="11"/>
  <c r="AH170" i="11"/>
  <c r="AG170" i="11"/>
  <c r="AC170" i="11"/>
  <c r="B170" i="11"/>
  <c r="AU169" i="11"/>
  <c r="AM169" i="11"/>
  <c r="AL169" i="11"/>
  <c r="AK169" i="11"/>
  <c r="AI169" i="11"/>
  <c r="AH169" i="11"/>
  <c r="AG169" i="11"/>
  <c r="AC169" i="11"/>
  <c r="B169" i="11"/>
  <c r="AU168" i="11"/>
  <c r="AM168" i="11"/>
  <c r="AL168" i="11"/>
  <c r="AK168" i="11"/>
  <c r="AI168" i="11"/>
  <c r="AH168" i="11"/>
  <c r="AG168" i="11"/>
  <c r="AC168" i="11"/>
  <c r="B168" i="11"/>
  <c r="AU167" i="11"/>
  <c r="AM167" i="11"/>
  <c r="AL167" i="11"/>
  <c r="AK167" i="11"/>
  <c r="AI167" i="11"/>
  <c r="AH167" i="11"/>
  <c r="AG167" i="11"/>
  <c r="AC167" i="11"/>
  <c r="B167" i="11"/>
  <c r="AU166" i="11"/>
  <c r="AM166" i="11"/>
  <c r="AL166" i="11"/>
  <c r="AK166" i="11"/>
  <c r="AI166" i="11"/>
  <c r="AH166" i="11"/>
  <c r="AG166" i="11"/>
  <c r="AC166" i="11"/>
  <c r="B166" i="11"/>
  <c r="AU165" i="11"/>
  <c r="AM165" i="11"/>
  <c r="AL165" i="11"/>
  <c r="AK165" i="11"/>
  <c r="AI165" i="11"/>
  <c r="AH165" i="11"/>
  <c r="AG165" i="11"/>
  <c r="AC165" i="11"/>
  <c r="B165" i="11"/>
  <c r="AU164" i="11"/>
  <c r="AM164" i="11"/>
  <c r="AL164" i="11"/>
  <c r="AK164" i="11"/>
  <c r="AI164" i="11"/>
  <c r="AH164" i="11"/>
  <c r="AG164" i="11"/>
  <c r="AC164" i="11"/>
  <c r="B164" i="11"/>
  <c r="AU163" i="11"/>
  <c r="AM163" i="11"/>
  <c r="AL163" i="11"/>
  <c r="AK163" i="11"/>
  <c r="AI163" i="11"/>
  <c r="AH163" i="11"/>
  <c r="AG163" i="11"/>
  <c r="AC163" i="11"/>
  <c r="B163" i="11"/>
  <c r="AU162" i="11"/>
  <c r="AM162" i="11"/>
  <c r="AL162" i="11"/>
  <c r="AK162" i="11"/>
  <c r="AI162" i="11"/>
  <c r="AH162" i="11"/>
  <c r="AG162" i="11"/>
  <c r="AC162" i="11"/>
  <c r="B162" i="11"/>
  <c r="AU161" i="11"/>
  <c r="AM161" i="11"/>
  <c r="AL161" i="11"/>
  <c r="AK161" i="11"/>
  <c r="AI161" i="11"/>
  <c r="AH161" i="11"/>
  <c r="AG161" i="11"/>
  <c r="AC161" i="11"/>
  <c r="B161" i="11"/>
  <c r="AU160" i="11"/>
  <c r="AM160" i="11"/>
  <c r="AL160" i="11"/>
  <c r="AK160" i="11"/>
  <c r="AI160" i="11"/>
  <c r="AH160" i="11"/>
  <c r="AG160" i="11"/>
  <c r="AC160" i="11"/>
  <c r="B160" i="11"/>
  <c r="AC159" i="11"/>
  <c r="AC188" i="11"/>
  <c r="AC189" i="11"/>
  <c r="AC190" i="11"/>
  <c r="AC191" i="11"/>
  <c r="AC50" i="11"/>
  <c r="AC51" i="11"/>
  <c r="AC52" i="11"/>
  <c r="AC53" i="11"/>
  <c r="AC54" i="11"/>
  <c r="AC55" i="11"/>
  <c r="AC56" i="11"/>
  <c r="AC57" i="11"/>
  <c r="AC58" i="11"/>
  <c r="AC59" i="11"/>
  <c r="AC60" i="11"/>
  <c r="AC61" i="11"/>
  <c r="AC62" i="11"/>
  <c r="AC63" i="11"/>
  <c r="AC64" i="11"/>
  <c r="AC65" i="11"/>
  <c r="AC66" i="11"/>
  <c r="AC67" i="11"/>
  <c r="AC68" i="11"/>
  <c r="AC69" i="11"/>
  <c r="AC70" i="11"/>
  <c r="AC71" i="11"/>
  <c r="AC72" i="11"/>
  <c r="AC73" i="11"/>
  <c r="AC74" i="11"/>
  <c r="AC75" i="11"/>
  <c r="AC76" i="11"/>
  <c r="AC77" i="11"/>
  <c r="AC78" i="11"/>
  <c r="AC79" i="11"/>
  <c r="AC80" i="11"/>
  <c r="AC81" i="11"/>
  <c r="AC82" i="11"/>
  <c r="AC83" i="11"/>
  <c r="AC84" i="11"/>
  <c r="AC85" i="11"/>
  <c r="AC86" i="11"/>
  <c r="AC87" i="11"/>
  <c r="AC88" i="11"/>
  <c r="X37" i="3"/>
  <c r="R106" i="9" l="1"/>
  <c r="S106" i="9"/>
  <c r="P108" i="9"/>
  <c r="T108" i="9"/>
  <c r="S107" i="9"/>
  <c r="L108" i="9"/>
  <c r="Y188" i="3"/>
  <c r="AL188" i="3"/>
  <c r="AK188" i="3"/>
  <c r="Y178" i="3"/>
  <c r="AK178" i="3"/>
  <c r="AL178" i="3"/>
  <c r="Y168" i="3"/>
  <c r="AL168" i="3"/>
  <c r="AK168" i="3"/>
  <c r="Y158" i="3"/>
  <c r="AK158" i="3"/>
  <c r="AL158" i="3"/>
  <c r="Y148" i="3"/>
  <c r="AL148" i="3"/>
  <c r="AK148" i="3"/>
  <c r="Y154" i="3"/>
  <c r="AK154" i="3"/>
  <c r="AL154" i="3"/>
  <c r="Y187" i="3"/>
  <c r="AL187" i="3"/>
  <c r="AK187" i="3"/>
  <c r="Y177" i="3"/>
  <c r="AL177" i="3"/>
  <c r="AK177" i="3"/>
  <c r="Y167" i="3"/>
  <c r="AL167" i="3"/>
  <c r="AK167" i="3"/>
  <c r="Y157" i="3"/>
  <c r="AK157" i="3"/>
  <c r="AL157" i="3"/>
  <c r="Y147" i="3"/>
  <c r="AK147" i="3"/>
  <c r="AL147" i="3"/>
  <c r="Y179" i="3"/>
  <c r="AL179" i="3"/>
  <c r="AK179" i="3"/>
  <c r="Y145" i="3"/>
  <c r="AL145" i="3"/>
  <c r="AK145" i="3"/>
  <c r="Y161" i="3"/>
  <c r="AL161" i="3"/>
  <c r="AK161" i="3"/>
  <c r="Y190" i="3"/>
  <c r="AL190" i="3"/>
  <c r="AK190" i="3"/>
  <c r="Y180" i="3"/>
  <c r="AL180" i="3"/>
  <c r="AK180" i="3"/>
  <c r="Y170" i="3"/>
  <c r="AL170" i="3"/>
  <c r="AK170" i="3"/>
  <c r="Y160" i="3"/>
  <c r="AL160" i="3"/>
  <c r="AK160" i="3"/>
  <c r="Y150" i="3"/>
  <c r="AL150" i="3"/>
  <c r="AK150" i="3"/>
  <c r="Y164" i="3"/>
  <c r="AK164" i="3"/>
  <c r="AL164" i="3"/>
  <c r="Y159" i="3"/>
  <c r="AL159" i="3"/>
  <c r="AK159" i="3"/>
  <c r="Y172" i="3"/>
  <c r="AL172" i="3"/>
  <c r="AK172" i="3"/>
  <c r="Y185" i="3"/>
  <c r="AL185" i="3"/>
  <c r="AK185" i="3"/>
  <c r="Y191" i="3"/>
  <c r="AL191" i="3"/>
  <c r="AK191" i="3"/>
  <c r="Y144" i="3"/>
  <c r="AK144" i="3"/>
  <c r="AL144" i="3"/>
  <c r="Y183" i="3"/>
  <c r="AL183" i="3"/>
  <c r="AK183" i="3"/>
  <c r="Y173" i="3"/>
  <c r="AK173" i="3"/>
  <c r="AL173" i="3"/>
  <c r="Y163" i="3"/>
  <c r="AL163" i="3"/>
  <c r="AK163" i="3"/>
  <c r="Y153" i="3"/>
  <c r="AL153" i="3"/>
  <c r="AK153" i="3"/>
  <c r="Y149" i="3"/>
  <c r="AL149" i="3"/>
  <c r="AK149" i="3"/>
  <c r="Y182" i="3"/>
  <c r="AL182" i="3"/>
  <c r="AK182" i="3"/>
  <c r="Y165" i="3"/>
  <c r="AL165" i="3"/>
  <c r="AK165" i="3"/>
  <c r="Y155" i="3"/>
  <c r="AK155" i="3"/>
  <c r="AL155" i="3"/>
  <c r="Y184" i="3"/>
  <c r="AK184" i="3"/>
  <c r="AL184" i="3"/>
  <c r="Y174" i="3"/>
  <c r="AK174" i="3"/>
  <c r="AL174" i="3"/>
  <c r="Y169" i="3"/>
  <c r="AL169" i="3"/>
  <c r="AK169" i="3"/>
  <c r="Y162" i="3"/>
  <c r="AL162" i="3"/>
  <c r="AK162" i="3"/>
  <c r="Y152" i="3"/>
  <c r="AL152" i="3"/>
  <c r="AK152" i="3"/>
  <c r="Y175" i="3"/>
  <c r="AK175" i="3"/>
  <c r="AL175" i="3"/>
  <c r="Y151" i="3"/>
  <c r="AL151" i="3"/>
  <c r="AK151" i="3"/>
  <c r="Y186" i="3"/>
  <c r="AL186" i="3"/>
  <c r="AK186" i="3"/>
  <c r="Y176" i="3"/>
  <c r="AL176" i="3"/>
  <c r="AK176" i="3"/>
  <c r="Y166" i="3"/>
  <c r="AL166" i="3"/>
  <c r="AK166" i="3"/>
  <c r="Y156" i="3"/>
  <c r="AK156" i="3"/>
  <c r="AL156" i="3"/>
  <c r="Y146" i="3"/>
  <c r="AK146" i="3"/>
  <c r="AL146" i="3"/>
  <c r="Y189" i="3"/>
  <c r="AL189" i="3"/>
  <c r="AK189" i="3"/>
  <c r="Y181" i="3"/>
  <c r="AL181" i="3"/>
  <c r="AK181" i="3"/>
  <c r="Y171" i="3"/>
  <c r="AL171" i="3"/>
  <c r="AK171" i="3"/>
  <c r="AF114" i="9"/>
  <c r="AE114" i="9"/>
  <c r="AI107" i="9"/>
  <c r="AF115" i="9"/>
  <c r="AE115" i="9"/>
  <c r="AE116" i="9"/>
  <c r="AF116" i="9"/>
  <c r="AF98" i="9"/>
  <c r="AE98" i="9"/>
  <c r="AI106" i="9"/>
  <c r="AF99" i="9"/>
  <c r="AE99" i="9"/>
  <c r="AE100" i="9"/>
  <c r="AF100" i="9"/>
  <c r="AF131" i="9"/>
  <c r="AE131" i="9"/>
  <c r="AE132" i="9"/>
  <c r="AF132" i="9"/>
  <c r="AF133" i="9"/>
  <c r="AE133" i="9"/>
  <c r="M108" i="9"/>
  <c r="U108" i="9"/>
  <c r="AL108" i="9" s="1"/>
  <c r="N108" i="9"/>
  <c r="V108" i="9"/>
  <c r="O108" i="9"/>
  <c r="W108" i="9"/>
  <c r="Q108" i="9"/>
  <c r="M107" i="9"/>
  <c r="U107" i="9"/>
  <c r="AL107" i="9" s="1"/>
  <c r="N107" i="9"/>
  <c r="V107" i="9"/>
  <c r="AM107" i="9" s="1"/>
  <c r="O107" i="9"/>
  <c r="T106" i="9"/>
  <c r="M106" i="9"/>
  <c r="U106" i="9"/>
  <c r="N106" i="9"/>
  <c r="V106" i="9"/>
  <c r="AM106" i="9" s="1"/>
  <c r="O106" i="9"/>
  <c r="R12" i="3"/>
  <c r="R11" i="3"/>
  <c r="S124" i="9"/>
  <c r="AC135" i="3"/>
  <c r="AD106" i="3"/>
  <c r="AC97" i="3"/>
  <c r="R128" i="3"/>
  <c r="L128" i="3"/>
  <c r="D116" i="3"/>
  <c r="D34" i="5" s="1"/>
  <c r="R116" i="3"/>
  <c r="L116" i="3"/>
  <c r="D104" i="3"/>
  <c r="L104" i="3"/>
  <c r="L139" i="3"/>
  <c r="R139" i="3"/>
  <c r="L135" i="3"/>
  <c r="R135" i="3"/>
  <c r="L131" i="3"/>
  <c r="R131" i="3"/>
  <c r="L127" i="3"/>
  <c r="R127" i="3"/>
  <c r="R115" i="3"/>
  <c r="L111" i="3"/>
  <c r="R111" i="3"/>
  <c r="L107" i="3"/>
  <c r="R107" i="3"/>
  <c r="R103" i="3"/>
  <c r="T103" i="3" s="1"/>
  <c r="L99" i="3"/>
  <c r="R99" i="3"/>
  <c r="L95" i="3"/>
  <c r="L107" i="9" s="1"/>
  <c r="R95" i="3"/>
  <c r="R107" i="9" s="1"/>
  <c r="R136" i="3"/>
  <c r="L136" i="3"/>
  <c r="D112" i="3"/>
  <c r="D33" i="5" s="1"/>
  <c r="R112" i="3"/>
  <c r="L112" i="3"/>
  <c r="D100" i="3"/>
  <c r="D35" i="5" s="1"/>
  <c r="R100" i="3"/>
  <c r="L100" i="3"/>
  <c r="R138" i="3"/>
  <c r="L138" i="3"/>
  <c r="R134" i="3"/>
  <c r="L134" i="3"/>
  <c r="R130" i="3"/>
  <c r="L130" i="3"/>
  <c r="R126" i="3"/>
  <c r="L126" i="3"/>
  <c r="L122" i="3"/>
  <c r="R118" i="3"/>
  <c r="L118" i="3"/>
  <c r="R110" i="3"/>
  <c r="R108" i="9" s="1"/>
  <c r="AK108" i="9" s="1"/>
  <c r="R106" i="3"/>
  <c r="L106" i="3"/>
  <c r="R102" i="3"/>
  <c r="L102" i="3"/>
  <c r="N102" i="3" s="1"/>
  <c r="R98" i="3"/>
  <c r="R94" i="3"/>
  <c r="L94" i="3"/>
  <c r="R132" i="3"/>
  <c r="L132" i="3"/>
  <c r="D120" i="3"/>
  <c r="D13" i="5" s="1"/>
  <c r="R108" i="3"/>
  <c r="L108" i="3"/>
  <c r="D96" i="3"/>
  <c r="L96" i="3"/>
  <c r="L137" i="3"/>
  <c r="R137" i="3"/>
  <c r="D133" i="3"/>
  <c r="L133" i="3"/>
  <c r="R133" i="3"/>
  <c r="D129" i="3"/>
  <c r="L129" i="3"/>
  <c r="R129" i="3"/>
  <c r="L125" i="3"/>
  <c r="R125" i="3"/>
  <c r="D121" i="3"/>
  <c r="L121" i="3"/>
  <c r="N121" i="3" s="1"/>
  <c r="D117" i="3"/>
  <c r="D46" i="5" s="1"/>
  <c r="R117" i="3"/>
  <c r="T117" i="3" s="1"/>
  <c r="L113" i="3"/>
  <c r="R113" i="3"/>
  <c r="D109" i="3"/>
  <c r="D31" i="5" s="1"/>
  <c r="L105" i="3"/>
  <c r="N105" i="3" s="1"/>
  <c r="R105" i="3"/>
  <c r="D97" i="3"/>
  <c r="L97" i="3"/>
  <c r="N97" i="3" s="1"/>
  <c r="P97" i="3" s="1"/>
  <c r="R97" i="3"/>
  <c r="D93" i="3"/>
  <c r="S122" i="9"/>
  <c r="M123" i="9"/>
  <c r="Q123" i="9"/>
  <c r="U123" i="9"/>
  <c r="O122" i="9"/>
  <c r="O124" i="9"/>
  <c r="D11" i="5"/>
  <c r="O123" i="9"/>
  <c r="S123" i="9"/>
  <c r="Q122" i="9"/>
  <c r="M124" i="9"/>
  <c r="Q124" i="9"/>
  <c r="U124" i="9"/>
  <c r="M122" i="9"/>
  <c r="U122" i="9"/>
  <c r="B136" i="3"/>
  <c r="D136" i="3"/>
  <c r="B139" i="3"/>
  <c r="B44" i="5" s="1"/>
  <c r="D139" i="3"/>
  <c r="D44" i="5" s="1"/>
  <c r="D137" i="3"/>
  <c r="B138" i="3"/>
  <c r="B43" i="5" s="1"/>
  <c r="D138" i="3"/>
  <c r="D43" i="5" s="1"/>
  <c r="J131" i="3"/>
  <c r="D131" i="3"/>
  <c r="J115" i="3"/>
  <c r="J45" i="5" s="1"/>
  <c r="D115" i="3"/>
  <c r="D45" i="5" s="1"/>
  <c r="B134" i="3"/>
  <c r="D134" i="3"/>
  <c r="B130" i="3"/>
  <c r="D130" i="3"/>
  <c r="B126" i="3"/>
  <c r="D126" i="3"/>
  <c r="B122" i="3"/>
  <c r="B47" i="5" s="1"/>
  <c r="D122" i="3"/>
  <c r="D47" i="5" s="1"/>
  <c r="B118" i="3"/>
  <c r="B23" i="5" s="1"/>
  <c r="D118" i="3"/>
  <c r="D23" i="5" s="1"/>
  <c r="B114" i="3"/>
  <c r="D114" i="3"/>
  <c r="D14" i="5" s="1"/>
  <c r="B110" i="3"/>
  <c r="B21" i="5" s="1"/>
  <c r="D110" i="3"/>
  <c r="D21" i="5" s="1"/>
  <c r="B106" i="3"/>
  <c r="D106" i="3"/>
  <c r="B102" i="3"/>
  <c r="D102" i="3"/>
  <c r="B98" i="3"/>
  <c r="D98" i="3"/>
  <c r="B94" i="3"/>
  <c r="D94" i="3"/>
  <c r="B127" i="3"/>
  <c r="D127" i="3"/>
  <c r="J119" i="3"/>
  <c r="J24" i="5" s="1"/>
  <c r="D119" i="3"/>
  <c r="D24" i="5" s="1"/>
  <c r="J107" i="3"/>
  <c r="D107" i="3"/>
  <c r="J95" i="3"/>
  <c r="D95" i="3"/>
  <c r="D20" i="5" s="1"/>
  <c r="J125" i="3"/>
  <c r="D125" i="3"/>
  <c r="D113" i="3"/>
  <c r="D22" i="5" s="1"/>
  <c r="D105" i="3"/>
  <c r="D101" i="3"/>
  <c r="J135" i="3"/>
  <c r="D135" i="3"/>
  <c r="B123" i="3"/>
  <c r="B25" i="5" s="1"/>
  <c r="D123" i="3"/>
  <c r="D25" i="5" s="1"/>
  <c r="J111" i="3"/>
  <c r="J32" i="5" s="1"/>
  <c r="D111" i="3"/>
  <c r="D32" i="5" s="1"/>
  <c r="J103" i="3"/>
  <c r="D103" i="3"/>
  <c r="J99" i="3"/>
  <c r="D99" i="3"/>
  <c r="B132" i="3"/>
  <c r="D132" i="3"/>
  <c r="B128" i="3"/>
  <c r="D128" i="3"/>
  <c r="B124" i="3"/>
  <c r="D124" i="3"/>
  <c r="B108" i="3"/>
  <c r="D108" i="3"/>
  <c r="B24" i="3"/>
  <c r="D24" i="3"/>
  <c r="D14" i="3"/>
  <c r="D10" i="5" s="1"/>
  <c r="K26" i="3"/>
  <c r="D26" i="3"/>
  <c r="K13" i="3"/>
  <c r="D13" i="3"/>
  <c r="D10" i="3"/>
  <c r="D18" i="3"/>
  <c r="D17" i="3"/>
  <c r="D21" i="3"/>
  <c r="D36" i="5" s="1"/>
  <c r="B12" i="3"/>
  <c r="D12" i="3"/>
  <c r="D19" i="3"/>
  <c r="D106" i="9" s="1"/>
  <c r="D15" i="3"/>
  <c r="R9" i="3"/>
  <c r="V9" i="3" s="1"/>
  <c r="D9" i="3"/>
  <c r="R25" i="3"/>
  <c r="T25" i="3" s="1"/>
  <c r="V25" i="3" s="1"/>
  <c r="D25" i="3"/>
  <c r="D16" i="3"/>
  <c r="D42" i="5"/>
  <c r="D11" i="3"/>
  <c r="D9" i="5" s="1"/>
  <c r="AC116" i="9"/>
  <c r="AJ115" i="9"/>
  <c r="AO115" i="9" s="1"/>
  <c r="AC100" i="9"/>
  <c r="AC132" i="9"/>
  <c r="AC133" i="9"/>
  <c r="AJ132" i="9"/>
  <c r="AO132" i="9" s="1"/>
  <c r="AJ99" i="9"/>
  <c r="AO99" i="9" s="1"/>
  <c r="AJ100" i="9"/>
  <c r="AO100" i="9" s="1"/>
  <c r="AC115" i="9"/>
  <c r="AC99" i="9"/>
  <c r="AJ116" i="9"/>
  <c r="AO116" i="9" s="1"/>
  <c r="AJ133" i="9"/>
  <c r="AO133" i="9" s="1"/>
  <c r="AN98" i="9"/>
  <c r="AP98" i="9" s="1"/>
  <c r="AN114" i="9"/>
  <c r="AP114" i="9" s="1"/>
  <c r="AI131" i="9"/>
  <c r="AJ131" i="9" s="1"/>
  <c r="AO131" i="9" s="1"/>
  <c r="AM100" i="9"/>
  <c r="AN100" i="9" s="1"/>
  <c r="AI98" i="9"/>
  <c r="AJ98" i="9" s="1"/>
  <c r="AI114" i="9"/>
  <c r="AJ114" i="9" s="1"/>
  <c r="AM133" i="9"/>
  <c r="AN133" i="9" s="1"/>
  <c r="AM116" i="9"/>
  <c r="AN116" i="9" s="1"/>
  <c r="AC98" i="9"/>
  <c r="AN99" i="9"/>
  <c r="AC114" i="9"/>
  <c r="AN115" i="9"/>
  <c r="AN131" i="9"/>
  <c r="AP131" i="9" s="1"/>
  <c r="AN132" i="9"/>
  <c r="AC131" i="9"/>
  <c r="B25" i="3"/>
  <c r="B20" i="3"/>
  <c r="B42" i="5" s="1"/>
  <c r="B11" i="3"/>
  <c r="C34" i="11"/>
  <c r="C151" i="11"/>
  <c r="D9" i="11"/>
  <c r="K47" i="11"/>
  <c r="K43" i="11"/>
  <c r="K39" i="11"/>
  <c r="K35" i="11"/>
  <c r="K31" i="11"/>
  <c r="K27" i="11"/>
  <c r="K23" i="11"/>
  <c r="K19" i="11"/>
  <c r="K15" i="11"/>
  <c r="K11" i="11"/>
  <c r="J136" i="11"/>
  <c r="J120" i="11"/>
  <c r="J104" i="11"/>
  <c r="C26" i="11"/>
  <c r="J15" i="11"/>
  <c r="J132" i="11"/>
  <c r="J116" i="11"/>
  <c r="C18" i="11"/>
  <c r="J47" i="11"/>
  <c r="J31" i="11"/>
  <c r="J27" i="11"/>
  <c r="J11" i="11"/>
  <c r="J144" i="11"/>
  <c r="J128" i="11"/>
  <c r="J112" i="11"/>
  <c r="J96" i="11"/>
  <c r="C155" i="11"/>
  <c r="C42" i="11"/>
  <c r="C10" i="11"/>
  <c r="D44" i="11"/>
  <c r="C44" i="11"/>
  <c r="J44" i="11"/>
  <c r="K44" i="11"/>
  <c r="D36" i="11"/>
  <c r="C36" i="11"/>
  <c r="J36" i="11"/>
  <c r="K36" i="11"/>
  <c r="D24" i="11"/>
  <c r="K24" i="11"/>
  <c r="C24" i="11"/>
  <c r="D20" i="11"/>
  <c r="C20" i="11"/>
  <c r="J20" i="11"/>
  <c r="K20" i="11"/>
  <c r="D16" i="11"/>
  <c r="K16" i="11"/>
  <c r="C16" i="11"/>
  <c r="D12" i="11"/>
  <c r="C12" i="11"/>
  <c r="J12" i="11"/>
  <c r="K12" i="11"/>
  <c r="D154" i="11"/>
  <c r="K154" i="11"/>
  <c r="C154" i="11"/>
  <c r="D146" i="11"/>
  <c r="K146" i="11"/>
  <c r="C146" i="11"/>
  <c r="D142" i="11"/>
  <c r="K142" i="11"/>
  <c r="C142" i="11"/>
  <c r="D138" i="11"/>
  <c r="K138" i="11"/>
  <c r="C138" i="11"/>
  <c r="D134" i="11"/>
  <c r="K134" i="11"/>
  <c r="C134" i="11"/>
  <c r="D130" i="11"/>
  <c r="K130" i="11"/>
  <c r="C130" i="11"/>
  <c r="D122" i="11"/>
  <c r="K122" i="11"/>
  <c r="C122" i="11"/>
  <c r="D118" i="11"/>
  <c r="K118" i="11"/>
  <c r="C118" i="11"/>
  <c r="D114" i="11"/>
  <c r="K114" i="11"/>
  <c r="C114" i="11"/>
  <c r="D110" i="11"/>
  <c r="K110" i="11"/>
  <c r="C110" i="11"/>
  <c r="D106" i="11"/>
  <c r="K106" i="11"/>
  <c r="C106" i="11"/>
  <c r="D102" i="11"/>
  <c r="K102" i="11"/>
  <c r="C102" i="11"/>
  <c r="D98" i="11"/>
  <c r="K98" i="11"/>
  <c r="C98" i="11"/>
  <c r="D94" i="11"/>
  <c r="K94" i="11"/>
  <c r="C94" i="11"/>
  <c r="D48" i="11"/>
  <c r="K48" i="11"/>
  <c r="C48" i="11"/>
  <c r="D40" i="11"/>
  <c r="K40" i="11"/>
  <c r="C40" i="11"/>
  <c r="D32" i="11"/>
  <c r="K32" i="11"/>
  <c r="C32" i="11"/>
  <c r="D28" i="11"/>
  <c r="C28" i="11"/>
  <c r="J28" i="11"/>
  <c r="K28" i="11"/>
  <c r="D158" i="11"/>
  <c r="K158" i="11"/>
  <c r="C158" i="11"/>
  <c r="D150" i="11"/>
  <c r="K150" i="11"/>
  <c r="C150" i="11"/>
  <c r="D126" i="11"/>
  <c r="K126" i="11"/>
  <c r="C126" i="11"/>
  <c r="J158" i="11"/>
  <c r="J150" i="11"/>
  <c r="J142" i="11"/>
  <c r="J134" i="11"/>
  <c r="J126" i="11"/>
  <c r="J118" i="11"/>
  <c r="J110" i="11"/>
  <c r="J102" i="11"/>
  <c r="J94" i="11"/>
  <c r="J154" i="11"/>
  <c r="J146" i="11"/>
  <c r="J138" i="11"/>
  <c r="J130" i="11"/>
  <c r="J122" i="11"/>
  <c r="J114" i="11"/>
  <c r="J106" i="11"/>
  <c r="J98" i="11"/>
  <c r="C47" i="11"/>
  <c r="D47" i="11"/>
  <c r="C43" i="11"/>
  <c r="D43" i="11"/>
  <c r="C39" i="11"/>
  <c r="D39" i="11"/>
  <c r="C35" i="11"/>
  <c r="D35" i="11"/>
  <c r="C31" i="11"/>
  <c r="D31" i="11"/>
  <c r="C27" i="11"/>
  <c r="D27" i="11"/>
  <c r="C23" i="11"/>
  <c r="D23" i="11"/>
  <c r="C19" i="11"/>
  <c r="D19" i="11"/>
  <c r="C15" i="11"/>
  <c r="D15" i="11"/>
  <c r="C11" i="11"/>
  <c r="D11" i="11"/>
  <c r="D153" i="11"/>
  <c r="D149" i="11"/>
  <c r="C145" i="11"/>
  <c r="D145" i="11"/>
  <c r="C141" i="11"/>
  <c r="D141" i="11"/>
  <c r="C137" i="11"/>
  <c r="D137" i="11"/>
  <c r="C133" i="11"/>
  <c r="D133" i="11"/>
  <c r="C129" i="11"/>
  <c r="D129" i="11"/>
  <c r="C125" i="11"/>
  <c r="D125" i="11"/>
  <c r="C121" i="11"/>
  <c r="D121" i="11"/>
  <c r="C117" i="11"/>
  <c r="D117" i="11"/>
  <c r="C113" i="11"/>
  <c r="D113" i="11"/>
  <c r="C109" i="11"/>
  <c r="D109" i="11"/>
  <c r="C105" i="11"/>
  <c r="D105" i="11"/>
  <c r="C101" i="11"/>
  <c r="D101" i="11"/>
  <c r="C97" i="11"/>
  <c r="D97" i="11"/>
  <c r="C93" i="11"/>
  <c r="D93" i="11"/>
  <c r="K157" i="11"/>
  <c r="K155" i="11"/>
  <c r="K153" i="11"/>
  <c r="K151" i="11"/>
  <c r="K149" i="11"/>
  <c r="K147" i="11"/>
  <c r="K145" i="11"/>
  <c r="K143" i="11"/>
  <c r="K141" i="11"/>
  <c r="K139" i="11"/>
  <c r="K137" i="11"/>
  <c r="K135" i="11"/>
  <c r="K133" i="11"/>
  <c r="K131" i="11"/>
  <c r="K129" i="11"/>
  <c r="K127" i="11"/>
  <c r="K125" i="11"/>
  <c r="K123" i="11"/>
  <c r="K121" i="11"/>
  <c r="K119" i="11"/>
  <c r="K117" i="11"/>
  <c r="K115" i="11"/>
  <c r="K113" i="11"/>
  <c r="K111" i="11"/>
  <c r="K109" i="11"/>
  <c r="K107" i="11"/>
  <c r="K105" i="11"/>
  <c r="K103" i="11"/>
  <c r="K101" i="11"/>
  <c r="K99" i="11"/>
  <c r="K97" i="11"/>
  <c r="K95" i="11"/>
  <c r="K93" i="11"/>
  <c r="D157" i="11"/>
  <c r="C144" i="11"/>
  <c r="C128" i="11"/>
  <c r="C112" i="11"/>
  <c r="C96" i="11"/>
  <c r="D156" i="11"/>
  <c r="D152" i="11"/>
  <c r="D148" i="11"/>
  <c r="D144" i="11"/>
  <c r="D140" i="11"/>
  <c r="D136" i="11"/>
  <c r="D132" i="11"/>
  <c r="D128" i="11"/>
  <c r="D124" i="11"/>
  <c r="D120" i="11"/>
  <c r="D116" i="11"/>
  <c r="D112" i="11"/>
  <c r="D108" i="11"/>
  <c r="D104" i="11"/>
  <c r="D100" i="11"/>
  <c r="D96" i="11"/>
  <c r="J92" i="11"/>
  <c r="J157" i="11"/>
  <c r="J153" i="11"/>
  <c r="J149" i="11"/>
  <c r="J145" i="11"/>
  <c r="J141" i="11"/>
  <c r="J137" i="11"/>
  <c r="J133" i="11"/>
  <c r="J129" i="11"/>
  <c r="J125" i="11"/>
  <c r="J121" i="11"/>
  <c r="J117" i="11"/>
  <c r="J113" i="11"/>
  <c r="J109" i="11"/>
  <c r="J105" i="11"/>
  <c r="J101" i="11"/>
  <c r="J97" i="11"/>
  <c r="J93" i="11"/>
  <c r="C157" i="11"/>
  <c r="C153" i="11"/>
  <c r="C149" i="11"/>
  <c r="C46" i="11"/>
  <c r="C38" i="11"/>
  <c r="C30" i="11"/>
  <c r="C22" i="11"/>
  <c r="C14" i="11"/>
  <c r="C49" i="11"/>
  <c r="D49" i="11"/>
  <c r="C45" i="11"/>
  <c r="D45" i="11"/>
  <c r="C41" i="11"/>
  <c r="D41" i="11"/>
  <c r="C37" i="11"/>
  <c r="D37" i="11"/>
  <c r="C33" i="11"/>
  <c r="D33" i="11"/>
  <c r="C29" i="11"/>
  <c r="D29" i="11"/>
  <c r="C25" i="11"/>
  <c r="D25" i="11"/>
  <c r="C21" i="11"/>
  <c r="D21" i="11"/>
  <c r="C17" i="11"/>
  <c r="D17" i="11"/>
  <c r="C13" i="11"/>
  <c r="D13" i="11"/>
  <c r="D155" i="11"/>
  <c r="D151" i="11"/>
  <c r="C147" i="11"/>
  <c r="D147" i="11"/>
  <c r="C143" i="11"/>
  <c r="D143" i="11"/>
  <c r="C139" i="11"/>
  <c r="D139" i="11"/>
  <c r="C135" i="11"/>
  <c r="D135" i="11"/>
  <c r="C131" i="11"/>
  <c r="D131" i="11"/>
  <c r="C127" i="11"/>
  <c r="D127" i="11"/>
  <c r="C123" i="11"/>
  <c r="D123" i="11"/>
  <c r="C119" i="11"/>
  <c r="D119" i="11"/>
  <c r="C115" i="11"/>
  <c r="D115" i="11"/>
  <c r="C111" i="11"/>
  <c r="D111" i="11"/>
  <c r="C107" i="11"/>
  <c r="D107" i="11"/>
  <c r="C103" i="11"/>
  <c r="D103" i="11"/>
  <c r="C99" i="11"/>
  <c r="D99" i="11"/>
  <c r="C95" i="11"/>
  <c r="D95" i="11"/>
  <c r="K92" i="11"/>
  <c r="K156" i="11"/>
  <c r="K152" i="11"/>
  <c r="K148" i="11"/>
  <c r="K144" i="11"/>
  <c r="K140" i="11"/>
  <c r="K136" i="11"/>
  <c r="K132" i="11"/>
  <c r="K128" i="11"/>
  <c r="K124" i="11"/>
  <c r="K120" i="11"/>
  <c r="K116" i="11"/>
  <c r="K112" i="11"/>
  <c r="K108" i="11"/>
  <c r="K104" i="11"/>
  <c r="K100" i="11"/>
  <c r="K96" i="11"/>
  <c r="C92" i="11"/>
  <c r="C156" i="11"/>
  <c r="C152" i="11"/>
  <c r="C148" i="11"/>
  <c r="C140" i="11"/>
  <c r="C132" i="11"/>
  <c r="C124" i="11"/>
  <c r="C116" i="11"/>
  <c r="C108" i="11"/>
  <c r="C100" i="11"/>
  <c r="B16" i="3"/>
  <c r="B35" i="3"/>
  <c r="B31" i="3"/>
  <c r="B27" i="3"/>
  <c r="J31" i="3"/>
  <c r="J25" i="3"/>
  <c r="J20" i="3"/>
  <c r="J42" i="5" s="1"/>
  <c r="B10" i="3"/>
  <c r="J35" i="3"/>
  <c r="J16" i="3"/>
  <c r="L19" i="3"/>
  <c r="L106" i="9" s="1"/>
  <c r="J143" i="3"/>
  <c r="B30" i="3"/>
  <c r="L15" i="3"/>
  <c r="J127" i="3"/>
  <c r="L34" i="3"/>
  <c r="N34" i="3" s="1"/>
  <c r="P34" i="3" s="1"/>
  <c r="B15" i="3"/>
  <c r="J27" i="3"/>
  <c r="J11" i="3"/>
  <c r="K34" i="3"/>
  <c r="K30" i="3"/>
  <c r="K19" i="3"/>
  <c r="K24" i="3"/>
  <c r="K15" i="3"/>
  <c r="K14" i="3"/>
  <c r="K10" i="3"/>
  <c r="L31" i="3"/>
  <c r="N31" i="3" s="1"/>
  <c r="P31" i="3" s="1"/>
  <c r="L25" i="3"/>
  <c r="N25" i="3" s="1"/>
  <c r="P25" i="3" s="1"/>
  <c r="L20" i="3"/>
  <c r="R30" i="3"/>
  <c r="T30" i="3" s="1"/>
  <c r="V30" i="3" s="1"/>
  <c r="B135" i="3"/>
  <c r="J139" i="3"/>
  <c r="J44" i="5" s="1"/>
  <c r="J123" i="3"/>
  <c r="J25" i="5" s="1"/>
  <c r="J34" i="3"/>
  <c r="J30" i="3"/>
  <c r="J19" i="3"/>
  <c r="J106" i="9" s="1"/>
  <c r="J24" i="3"/>
  <c r="J15" i="3"/>
  <c r="J14" i="3"/>
  <c r="J10" i="3"/>
  <c r="L30" i="3"/>
  <c r="N30" i="3" s="1"/>
  <c r="P30" i="3" s="1"/>
  <c r="B17" i="3"/>
  <c r="B36" i="3"/>
  <c r="B34" i="3"/>
  <c r="B19" i="3"/>
  <c r="B106" i="9" s="1"/>
  <c r="B21" i="3"/>
  <c r="B36" i="5" s="1"/>
  <c r="B14" i="3"/>
  <c r="J9" i="3"/>
  <c r="K36" i="3"/>
  <c r="K32" i="3"/>
  <c r="K28" i="3"/>
  <c r="K18" i="3"/>
  <c r="K17" i="3"/>
  <c r="K21" i="3"/>
  <c r="K12" i="3"/>
  <c r="L35" i="3"/>
  <c r="N35" i="3" s="1"/>
  <c r="P35" i="3" s="1"/>
  <c r="L27" i="3"/>
  <c r="N27" i="3" s="1"/>
  <c r="P27" i="3" s="1"/>
  <c r="L16" i="3"/>
  <c r="L11" i="3"/>
  <c r="B131" i="3"/>
  <c r="K133" i="3"/>
  <c r="K121" i="3"/>
  <c r="B121" i="3"/>
  <c r="K109" i="3"/>
  <c r="B109" i="3"/>
  <c r="B31" i="5" s="1"/>
  <c r="K97" i="3"/>
  <c r="B97" i="3"/>
  <c r="J121" i="3"/>
  <c r="J97" i="3"/>
  <c r="J140" i="3"/>
  <c r="K140" i="3"/>
  <c r="J128" i="3"/>
  <c r="K128" i="3"/>
  <c r="J116" i="3"/>
  <c r="J34" i="5" s="1"/>
  <c r="K116" i="3"/>
  <c r="J104" i="3"/>
  <c r="K104" i="3"/>
  <c r="B92" i="3"/>
  <c r="J92" i="3"/>
  <c r="J32" i="3"/>
  <c r="J28" i="3"/>
  <c r="R36" i="3"/>
  <c r="T36" i="3" s="1"/>
  <c r="V36" i="3" s="1"/>
  <c r="K141" i="3"/>
  <c r="K129" i="3"/>
  <c r="K117" i="3"/>
  <c r="B117" i="3"/>
  <c r="B46" i="5" s="1"/>
  <c r="K105" i="3"/>
  <c r="B105" i="3"/>
  <c r="K93" i="3"/>
  <c r="B93" i="3"/>
  <c r="R29" i="3"/>
  <c r="T29" i="3" s="1"/>
  <c r="V29" i="3" s="1"/>
  <c r="J129" i="3"/>
  <c r="J113" i="3"/>
  <c r="J22" i="5" s="1"/>
  <c r="J132" i="3"/>
  <c r="K132" i="3"/>
  <c r="J120" i="3"/>
  <c r="K120" i="3"/>
  <c r="J108" i="3"/>
  <c r="V123" i="9"/>
  <c r="P123" i="9"/>
  <c r="K108" i="3"/>
  <c r="J100" i="3"/>
  <c r="J35" i="5" s="1"/>
  <c r="K100" i="3"/>
  <c r="J36" i="3"/>
  <c r="J18" i="3"/>
  <c r="J17" i="3"/>
  <c r="J21" i="3"/>
  <c r="J36" i="5" s="1"/>
  <c r="L33" i="3"/>
  <c r="N33" i="3" s="1"/>
  <c r="P33" i="3" s="1"/>
  <c r="B100" i="3"/>
  <c r="B35" i="5" s="1"/>
  <c r="B18" i="3"/>
  <c r="K143" i="3"/>
  <c r="K139" i="3"/>
  <c r="K135" i="3"/>
  <c r="K131" i="3"/>
  <c r="K127" i="3"/>
  <c r="K123" i="3"/>
  <c r="K119" i="3"/>
  <c r="B119" i="3"/>
  <c r="B24" i="5" s="1"/>
  <c r="K115" i="3"/>
  <c r="B115" i="3"/>
  <c r="B45" i="5" s="1"/>
  <c r="K111" i="3"/>
  <c r="B111" i="3"/>
  <c r="B32" i="5" s="1"/>
  <c r="K107" i="3"/>
  <c r="B107" i="3"/>
  <c r="K103" i="3"/>
  <c r="B103" i="3"/>
  <c r="K99" i="3"/>
  <c r="B99" i="3"/>
  <c r="K95" i="3"/>
  <c r="B95" i="3"/>
  <c r="K35" i="3"/>
  <c r="K31" i="3"/>
  <c r="K29" i="3"/>
  <c r="K27" i="3"/>
  <c r="K25" i="3"/>
  <c r="K23" i="3"/>
  <c r="K16" i="3"/>
  <c r="K22" i="3"/>
  <c r="K20" i="3"/>
  <c r="K11" i="3"/>
  <c r="L32" i="3"/>
  <c r="N32" i="3" s="1"/>
  <c r="P32" i="3" s="1"/>
  <c r="L28" i="3"/>
  <c r="N28" i="3" s="1"/>
  <c r="P28" i="3" s="1"/>
  <c r="L18" i="3"/>
  <c r="N18" i="3" s="1"/>
  <c r="P18" i="3" s="1"/>
  <c r="L12" i="3"/>
  <c r="J141" i="3"/>
  <c r="J133" i="3"/>
  <c r="J117" i="3"/>
  <c r="J46" i="5" s="1"/>
  <c r="J109" i="3"/>
  <c r="J31" i="5" s="1"/>
  <c r="J101" i="3"/>
  <c r="J93" i="3"/>
  <c r="K137" i="3"/>
  <c r="K125" i="3"/>
  <c r="K113" i="3"/>
  <c r="B113" i="3"/>
  <c r="B22" i="5" s="1"/>
  <c r="K101" i="3"/>
  <c r="B101" i="3"/>
  <c r="R33" i="3"/>
  <c r="T33" i="3" s="1"/>
  <c r="V33" i="3" s="1"/>
  <c r="R26" i="3"/>
  <c r="T26" i="3" s="1"/>
  <c r="V26" i="3" s="1"/>
  <c r="J137" i="3"/>
  <c r="J105" i="3"/>
  <c r="J136" i="3"/>
  <c r="K136" i="3"/>
  <c r="J124" i="3"/>
  <c r="K124" i="3"/>
  <c r="J112" i="3"/>
  <c r="J33" i="5" s="1"/>
  <c r="K112" i="3"/>
  <c r="J96" i="3"/>
  <c r="K96" i="3"/>
  <c r="J12" i="3"/>
  <c r="L26" i="3"/>
  <c r="N26" i="3" s="1"/>
  <c r="P26" i="3" s="1"/>
  <c r="L13" i="3"/>
  <c r="R28" i="3"/>
  <c r="T28" i="3" s="1"/>
  <c r="V28" i="3" s="1"/>
  <c r="B116" i="3"/>
  <c r="B34" i="5" s="1"/>
  <c r="J142" i="3"/>
  <c r="K142" i="3"/>
  <c r="J138" i="3"/>
  <c r="J43" i="5" s="1"/>
  <c r="K138" i="3"/>
  <c r="J134" i="3"/>
  <c r="K134" i="3"/>
  <c r="J130" i="3"/>
  <c r="K130" i="3"/>
  <c r="J126" i="3"/>
  <c r="K126" i="3"/>
  <c r="J122" i="3"/>
  <c r="J47" i="5" s="1"/>
  <c r="K122" i="3"/>
  <c r="J118" i="3"/>
  <c r="J23" i="5" s="1"/>
  <c r="K118" i="3"/>
  <c r="J114" i="3"/>
  <c r="K114" i="3"/>
  <c r="J110" i="3"/>
  <c r="J21" i="5" s="1"/>
  <c r="K110" i="3"/>
  <c r="J106" i="3"/>
  <c r="K106" i="3"/>
  <c r="J102" i="3"/>
  <c r="K102" i="3"/>
  <c r="J98" i="3"/>
  <c r="K98" i="3"/>
  <c r="J94" i="3"/>
  <c r="K94" i="3"/>
  <c r="J33" i="3"/>
  <c r="J29" i="3"/>
  <c r="J26" i="3"/>
  <c r="J23" i="3"/>
  <c r="J22" i="3"/>
  <c r="J13" i="3"/>
  <c r="K92" i="3"/>
  <c r="B141" i="3"/>
  <c r="B137" i="3"/>
  <c r="B133" i="3"/>
  <c r="B129" i="3"/>
  <c r="B125" i="3"/>
  <c r="B120" i="3"/>
  <c r="B12" i="5" s="1"/>
  <c r="B112" i="3"/>
  <c r="B33" i="5" s="1"/>
  <c r="B104" i="3"/>
  <c r="B96" i="3"/>
  <c r="Y67" i="11"/>
  <c r="Y59" i="11"/>
  <c r="Y83" i="11"/>
  <c r="Y51" i="11"/>
  <c r="Y75" i="11"/>
  <c r="AJ164" i="11"/>
  <c r="AJ180" i="11"/>
  <c r="Z191" i="3"/>
  <c r="Z187" i="3"/>
  <c r="Z183" i="3"/>
  <c r="Z179" i="3"/>
  <c r="Z175" i="3"/>
  <c r="Z171" i="3"/>
  <c r="Z167" i="3"/>
  <c r="Z163" i="3"/>
  <c r="Z159" i="3"/>
  <c r="Z155" i="3"/>
  <c r="Z151" i="3"/>
  <c r="Z147" i="3"/>
  <c r="Z190" i="3"/>
  <c r="Z186" i="3"/>
  <c r="Z182" i="3"/>
  <c r="Z178" i="3"/>
  <c r="Z174" i="3"/>
  <c r="Z170" i="3"/>
  <c r="Z166" i="3"/>
  <c r="Z162" i="3"/>
  <c r="Z158" i="3"/>
  <c r="Z154" i="3"/>
  <c r="Z150" i="3"/>
  <c r="Z146" i="3"/>
  <c r="Y86" i="11"/>
  <c r="Z86" i="11"/>
  <c r="Y82" i="11"/>
  <c r="Z82" i="11"/>
  <c r="Y78" i="11"/>
  <c r="Z78" i="11"/>
  <c r="Y74" i="11"/>
  <c r="Z74" i="11"/>
  <c r="Y70" i="11"/>
  <c r="Z70" i="11"/>
  <c r="Y66" i="11"/>
  <c r="Z66" i="11"/>
  <c r="Y62" i="11"/>
  <c r="Z62" i="11"/>
  <c r="Y58" i="11"/>
  <c r="Z58" i="11"/>
  <c r="Y54" i="11"/>
  <c r="Z54" i="11"/>
  <c r="Y50" i="11"/>
  <c r="Z50" i="11"/>
  <c r="Z189" i="3"/>
  <c r="Z185" i="3"/>
  <c r="Z181" i="3"/>
  <c r="Z177" i="3"/>
  <c r="Z173" i="3"/>
  <c r="Z169" i="3"/>
  <c r="Z165" i="3"/>
  <c r="Z161" i="3"/>
  <c r="Z157" i="3"/>
  <c r="Z153" i="3"/>
  <c r="Z149" i="3"/>
  <c r="Z145" i="3"/>
  <c r="AJ160" i="11"/>
  <c r="AJ172" i="11"/>
  <c r="Z188" i="3"/>
  <c r="Z184" i="3"/>
  <c r="Z180" i="3"/>
  <c r="Z176" i="3"/>
  <c r="Z172" i="3"/>
  <c r="Z168" i="3"/>
  <c r="Z164" i="3"/>
  <c r="Z160" i="3"/>
  <c r="Z156" i="3"/>
  <c r="Z152" i="3"/>
  <c r="Z148" i="3"/>
  <c r="Z144" i="3"/>
  <c r="Y190" i="11"/>
  <c r="Z190" i="11"/>
  <c r="Y186" i="11"/>
  <c r="Z186" i="11"/>
  <c r="Y182" i="11"/>
  <c r="Z182" i="11"/>
  <c r="Y178" i="11"/>
  <c r="Z178" i="11"/>
  <c r="Y174" i="11"/>
  <c r="Z174" i="11"/>
  <c r="Y170" i="11"/>
  <c r="Z170" i="11"/>
  <c r="Y166" i="11"/>
  <c r="Z166" i="11"/>
  <c r="Y162" i="11"/>
  <c r="Z162" i="11"/>
  <c r="Z188" i="11"/>
  <c r="Z184" i="11"/>
  <c r="Z180" i="11"/>
  <c r="Z176" i="11"/>
  <c r="Z172" i="11"/>
  <c r="Z168" i="11"/>
  <c r="Z164" i="11"/>
  <c r="Z160" i="11"/>
  <c r="Y79" i="11"/>
  <c r="Y63" i="11"/>
  <c r="Z189" i="11"/>
  <c r="Z185" i="11"/>
  <c r="Z181" i="11"/>
  <c r="Z177" i="11"/>
  <c r="Z173" i="11"/>
  <c r="Z169" i="11"/>
  <c r="Z165" i="11"/>
  <c r="Z161" i="11"/>
  <c r="Y87" i="11"/>
  <c r="Y71" i="11"/>
  <c r="Y55" i="11"/>
  <c r="Y191" i="11"/>
  <c r="Y187" i="11"/>
  <c r="Y183" i="11"/>
  <c r="Y179" i="11"/>
  <c r="Y175" i="11"/>
  <c r="Y171" i="11"/>
  <c r="Y167" i="11"/>
  <c r="Y163" i="11"/>
  <c r="Y159" i="11"/>
  <c r="AN163" i="11"/>
  <c r="AN165" i="11"/>
  <c r="AJ162" i="11"/>
  <c r="AJ170" i="11"/>
  <c r="AJ178" i="11"/>
  <c r="AJ186" i="11"/>
  <c r="AN161" i="11"/>
  <c r="AJ168" i="11"/>
  <c r="AJ176" i="11"/>
  <c r="AJ184" i="11"/>
  <c r="AJ166" i="11"/>
  <c r="AJ174" i="11"/>
  <c r="AJ182" i="11"/>
  <c r="Y88" i="11"/>
  <c r="Z88" i="11"/>
  <c r="Y84" i="11"/>
  <c r="Z84" i="11"/>
  <c r="Y80" i="11"/>
  <c r="Z80" i="11"/>
  <c r="Y76" i="11"/>
  <c r="Z76" i="11"/>
  <c r="Y72" i="11"/>
  <c r="Z72" i="11"/>
  <c r="Y68" i="11"/>
  <c r="Z68" i="11"/>
  <c r="Y64" i="11"/>
  <c r="Z64" i="11"/>
  <c r="Y60" i="11"/>
  <c r="Z60" i="11"/>
  <c r="Y56" i="11"/>
  <c r="Z56" i="11"/>
  <c r="Y52" i="11"/>
  <c r="Z52" i="11"/>
  <c r="K49" i="11"/>
  <c r="K45" i="11"/>
  <c r="K41" i="11"/>
  <c r="K37" i="11"/>
  <c r="K33" i="11"/>
  <c r="K29" i="11"/>
  <c r="K25" i="11"/>
  <c r="K21" i="11"/>
  <c r="K17" i="11"/>
  <c r="K13" i="11"/>
  <c r="Z85" i="11"/>
  <c r="Z81" i="11"/>
  <c r="Z77" i="11"/>
  <c r="Z73" i="11"/>
  <c r="Z69" i="11"/>
  <c r="Z65" i="11"/>
  <c r="Z61" i="11"/>
  <c r="Z57" i="11"/>
  <c r="Z53" i="11"/>
  <c r="J49" i="11"/>
  <c r="J45" i="11"/>
  <c r="J41" i="11"/>
  <c r="J37" i="11"/>
  <c r="J33" i="11"/>
  <c r="J29" i="11"/>
  <c r="J25" i="11"/>
  <c r="J21" i="11"/>
  <c r="J17" i="11"/>
  <c r="J13" i="11"/>
  <c r="B33" i="3"/>
  <c r="B29" i="3"/>
  <c r="B26" i="3"/>
  <c r="B23" i="3"/>
  <c r="B22" i="3"/>
  <c r="B13" i="3"/>
  <c r="N29" i="3"/>
  <c r="P29" i="3" s="1"/>
  <c r="K9" i="3"/>
  <c r="L9" i="3"/>
  <c r="B9" i="3"/>
  <c r="AJ163" i="11"/>
  <c r="AJ161" i="11"/>
  <c r="AJ167" i="11"/>
  <c r="AJ171" i="11"/>
  <c r="AJ175" i="11"/>
  <c r="AJ179" i="11"/>
  <c r="AJ183" i="11"/>
  <c r="AJ187" i="11"/>
  <c r="AJ165" i="11"/>
  <c r="AJ169" i="11"/>
  <c r="AJ173" i="11"/>
  <c r="AJ177" i="11"/>
  <c r="AJ181" i="11"/>
  <c r="AJ185" i="11"/>
  <c r="AN160" i="11"/>
  <c r="AN164" i="11"/>
  <c r="AN167" i="11"/>
  <c r="AN169" i="11"/>
  <c r="AN171" i="11"/>
  <c r="AN173" i="11"/>
  <c r="AN175" i="11"/>
  <c r="AN177" i="11"/>
  <c r="AN179" i="11"/>
  <c r="AN181" i="11"/>
  <c r="AN183" i="11"/>
  <c r="AN185" i="11"/>
  <c r="AN187" i="11"/>
  <c r="AN162" i="11"/>
  <c r="AN166" i="11"/>
  <c r="AN168" i="11"/>
  <c r="AN170" i="11"/>
  <c r="AN172" i="11"/>
  <c r="AN174" i="11"/>
  <c r="AN176" i="11"/>
  <c r="AN178" i="11"/>
  <c r="AN180" i="11"/>
  <c r="AN182" i="11"/>
  <c r="AN184" i="11"/>
  <c r="AN186" i="11"/>
  <c r="AF187" i="11"/>
  <c r="AE187" i="11"/>
  <c r="AF172" i="11"/>
  <c r="AE172" i="11"/>
  <c r="AE161" i="11"/>
  <c r="AF161" i="11"/>
  <c r="AE163" i="11"/>
  <c r="AF163" i="11"/>
  <c r="AE165" i="11"/>
  <c r="AF165" i="11"/>
  <c r="AF171" i="11"/>
  <c r="AE171" i="11"/>
  <c r="AF180" i="11"/>
  <c r="AE180" i="11"/>
  <c r="AF179" i="11"/>
  <c r="AE179" i="11"/>
  <c r="AF168" i="11"/>
  <c r="AE168" i="11"/>
  <c r="AF176" i="11"/>
  <c r="AE176" i="11"/>
  <c r="AF184" i="11"/>
  <c r="AE184" i="11"/>
  <c r="AF167" i="11"/>
  <c r="AE167" i="11"/>
  <c r="AF175" i="11"/>
  <c r="AE175" i="11"/>
  <c r="AF183" i="11"/>
  <c r="AE183" i="11"/>
  <c r="AF170" i="11"/>
  <c r="AE170" i="11"/>
  <c r="AF174" i="11"/>
  <c r="AE174" i="11"/>
  <c r="AF178" i="11"/>
  <c r="AE178" i="11"/>
  <c r="AF182" i="11"/>
  <c r="AE182" i="11"/>
  <c r="AF186" i="11"/>
  <c r="AE186" i="11"/>
  <c r="AE160" i="11"/>
  <c r="AF160" i="11"/>
  <c r="AE162" i="11"/>
  <c r="AF162" i="11"/>
  <c r="AE164" i="11"/>
  <c r="AF164" i="11"/>
  <c r="AE166" i="11"/>
  <c r="AF166" i="11"/>
  <c r="AF169" i="11"/>
  <c r="AE169" i="11"/>
  <c r="AF173" i="11"/>
  <c r="AE173" i="11"/>
  <c r="AF177" i="11"/>
  <c r="AE177" i="11"/>
  <c r="AF181" i="11"/>
  <c r="AE181" i="11"/>
  <c r="AF185" i="11"/>
  <c r="AE185" i="11"/>
  <c r="AM108" i="9" l="1"/>
  <c r="AN108" i="9" s="1"/>
  <c r="AP108" i="9" s="1"/>
  <c r="AG108" i="9"/>
  <c r="AK106" i="9"/>
  <c r="AI108" i="9"/>
  <c r="AK107" i="9"/>
  <c r="AN107" i="9" s="1"/>
  <c r="AP107" i="9" s="1"/>
  <c r="AC106" i="9"/>
  <c r="AH107" i="9"/>
  <c r="AL106" i="9"/>
  <c r="AL98" i="3"/>
  <c r="AK98" i="3"/>
  <c r="K43" i="5"/>
  <c r="AL138" i="3"/>
  <c r="AK138" i="3"/>
  <c r="AK22" i="3"/>
  <c r="AL22" i="3"/>
  <c r="AL121" i="3"/>
  <c r="AK121" i="3"/>
  <c r="AL15" i="3"/>
  <c r="AK15" i="3"/>
  <c r="AK124" i="3"/>
  <c r="AL124" i="3"/>
  <c r="AL126" i="3"/>
  <c r="AK126" i="3"/>
  <c r="AL136" i="3"/>
  <c r="AK136" i="3"/>
  <c r="K46" i="5"/>
  <c r="AL117" i="3"/>
  <c r="AK117" i="3"/>
  <c r="AK26" i="3"/>
  <c r="AL26" i="3"/>
  <c r="AL130" i="3"/>
  <c r="AK130" i="3"/>
  <c r="K35" i="5"/>
  <c r="AL100" i="3"/>
  <c r="AK100" i="3"/>
  <c r="K32" i="5"/>
  <c r="AL111" i="3"/>
  <c r="AK111" i="3"/>
  <c r="AK134" i="3"/>
  <c r="AL134" i="3"/>
  <c r="AL108" i="3"/>
  <c r="AK108" i="3"/>
  <c r="AL101" i="3"/>
  <c r="AK101" i="3"/>
  <c r="AK19" i="3"/>
  <c r="AL19" i="3"/>
  <c r="K106" i="9"/>
  <c r="AL127" i="3"/>
  <c r="AK127" i="3"/>
  <c r="J20" i="5"/>
  <c r="J107" i="9"/>
  <c r="AC107" i="9" s="1"/>
  <c r="AK104" i="3"/>
  <c r="AL104" i="3"/>
  <c r="AL125" i="3"/>
  <c r="AK125" i="3"/>
  <c r="K21" i="5"/>
  <c r="AL110" i="3"/>
  <c r="AK110" i="3"/>
  <c r="AL137" i="3"/>
  <c r="AK137" i="3"/>
  <c r="K44" i="5"/>
  <c r="AL139" i="3"/>
  <c r="AK139" i="3"/>
  <c r="K34" i="5"/>
  <c r="AL116" i="3"/>
  <c r="AK116" i="3"/>
  <c r="AL27" i="3"/>
  <c r="AK27" i="3"/>
  <c r="AL143" i="3"/>
  <c r="AK143" i="3"/>
  <c r="AG107" i="9"/>
  <c r="AJ107" i="9" s="1"/>
  <c r="AO107" i="9" s="1"/>
  <c r="AK16" i="3"/>
  <c r="AL16" i="3"/>
  <c r="D107" i="9"/>
  <c r="AL107" i="3"/>
  <c r="AK107" i="3"/>
  <c r="K45" i="5"/>
  <c r="AK115" i="3"/>
  <c r="AL115" i="3"/>
  <c r="AK14" i="3"/>
  <c r="AL14" i="3"/>
  <c r="AL102" i="3"/>
  <c r="AK102" i="3"/>
  <c r="AK106" i="3"/>
  <c r="AL106" i="3"/>
  <c r="AL132" i="3"/>
  <c r="AK132" i="3"/>
  <c r="AK135" i="3"/>
  <c r="AL135" i="3"/>
  <c r="AL17" i="3"/>
  <c r="AK17" i="3"/>
  <c r="K108" i="9"/>
  <c r="AF108" i="9" s="1"/>
  <c r="AK105" i="3"/>
  <c r="AL105" i="3"/>
  <c r="AK24" i="3"/>
  <c r="AL24" i="3"/>
  <c r="AK23" i="3"/>
  <c r="AL23" i="3"/>
  <c r="AL131" i="3"/>
  <c r="AK131" i="3"/>
  <c r="AK12" i="3"/>
  <c r="AL12" i="3"/>
  <c r="AK114" i="3"/>
  <c r="AL114" i="3"/>
  <c r="B20" i="5"/>
  <c r="B107" i="9"/>
  <c r="K36" i="5"/>
  <c r="AK21" i="3"/>
  <c r="AL21" i="3"/>
  <c r="AL9" i="3"/>
  <c r="AK9" i="3"/>
  <c r="AK96" i="3"/>
  <c r="AL96" i="3"/>
  <c r="K20" i="5"/>
  <c r="AL95" i="3"/>
  <c r="AK95" i="3"/>
  <c r="K107" i="9"/>
  <c r="K23" i="5"/>
  <c r="AL118" i="3"/>
  <c r="AK118" i="3"/>
  <c r="AL140" i="3"/>
  <c r="AK140" i="3"/>
  <c r="AK18" i="3"/>
  <c r="AL18" i="3"/>
  <c r="B108" i="9"/>
  <c r="AK13" i="3"/>
  <c r="AL13" i="3"/>
  <c r="AL129" i="3"/>
  <c r="AK129" i="3"/>
  <c r="AK94" i="3"/>
  <c r="AL94" i="3"/>
  <c r="AK11" i="3"/>
  <c r="AL11" i="3"/>
  <c r="K31" i="5"/>
  <c r="AL109" i="3"/>
  <c r="AK109" i="3"/>
  <c r="K42" i="5"/>
  <c r="AK20" i="3"/>
  <c r="AL20" i="3"/>
  <c r="K24" i="5"/>
  <c r="AL119" i="3"/>
  <c r="AK119" i="3"/>
  <c r="AL142" i="3"/>
  <c r="AK142" i="3"/>
  <c r="K25" i="5"/>
  <c r="AL123" i="3"/>
  <c r="AK123" i="3"/>
  <c r="AK25" i="3"/>
  <c r="AL25" i="3"/>
  <c r="K22" i="5"/>
  <c r="AL113" i="3"/>
  <c r="AK113" i="3"/>
  <c r="AL128" i="3"/>
  <c r="AK128" i="3"/>
  <c r="AL92" i="3"/>
  <c r="AK92" i="3"/>
  <c r="K33" i="5"/>
  <c r="AL112" i="3"/>
  <c r="AK112" i="3"/>
  <c r="AL99" i="3"/>
  <c r="AK99" i="3"/>
  <c r="AL93" i="3"/>
  <c r="AK93" i="3"/>
  <c r="AK28" i="3"/>
  <c r="AL28" i="3"/>
  <c r="AL103" i="3"/>
  <c r="AK103" i="3"/>
  <c r="AL97" i="3"/>
  <c r="AK97" i="3"/>
  <c r="AL141" i="3"/>
  <c r="AK141" i="3"/>
  <c r="AK10" i="3"/>
  <c r="AL10" i="3"/>
  <c r="AL133" i="3"/>
  <c r="AK133" i="3"/>
  <c r="AL120" i="3"/>
  <c r="AK120" i="3"/>
  <c r="AK30" i="3"/>
  <c r="AL30" i="3"/>
  <c r="D108" i="9"/>
  <c r="AK29" i="3"/>
  <c r="AL29" i="3"/>
  <c r="K47" i="5"/>
  <c r="AL122" i="3"/>
  <c r="AK122" i="3"/>
  <c r="J108" i="9"/>
  <c r="AC108" i="9" s="1"/>
  <c r="AG106" i="9"/>
  <c r="AE108" i="9"/>
  <c r="AH106" i="9"/>
  <c r="AH108" i="9"/>
  <c r="D123" i="9"/>
  <c r="D122" i="9"/>
  <c r="J124" i="9"/>
  <c r="B124" i="9"/>
  <c r="J123" i="9"/>
  <c r="K124" i="9"/>
  <c r="B122" i="9"/>
  <c r="K123" i="9"/>
  <c r="K122" i="9"/>
  <c r="B123" i="9"/>
  <c r="J122" i="9"/>
  <c r="D124" i="9"/>
  <c r="AI123" i="9"/>
  <c r="K14" i="5"/>
  <c r="J13" i="5"/>
  <c r="K9" i="5"/>
  <c r="B13" i="5"/>
  <c r="K11" i="5"/>
  <c r="R122" i="9"/>
  <c r="AK122" i="9" s="1"/>
  <c r="L123" i="9"/>
  <c r="AG123" i="9" s="1"/>
  <c r="V124" i="9"/>
  <c r="AM124" i="9" s="1"/>
  <c r="T124" i="9"/>
  <c r="AL124" i="9" s="1"/>
  <c r="J14" i="5"/>
  <c r="L122" i="9"/>
  <c r="J10" i="5"/>
  <c r="B14" i="5"/>
  <c r="R123" i="9"/>
  <c r="AK123" i="9" s="1"/>
  <c r="K12" i="5"/>
  <c r="K13" i="5"/>
  <c r="V122" i="9"/>
  <c r="AM122" i="9" s="1"/>
  <c r="T122" i="9"/>
  <c r="AL122" i="9" s="1"/>
  <c r="L124" i="9"/>
  <c r="B10" i="5"/>
  <c r="J9" i="5"/>
  <c r="D12" i="5"/>
  <c r="N123" i="9"/>
  <c r="AH123" i="9" s="1"/>
  <c r="R124" i="9"/>
  <c r="AK124" i="9" s="1"/>
  <c r="B11" i="5"/>
  <c r="J11" i="5"/>
  <c r="J12" i="5"/>
  <c r="K10" i="5"/>
  <c r="B9" i="5"/>
  <c r="T123" i="9"/>
  <c r="AL123" i="9" s="1"/>
  <c r="R23" i="5"/>
  <c r="L42" i="5"/>
  <c r="R13" i="5"/>
  <c r="R33" i="5"/>
  <c r="L25" i="5"/>
  <c r="L44" i="5"/>
  <c r="R14" i="5"/>
  <c r="L33" i="5"/>
  <c r="R36" i="5"/>
  <c r="R10" i="5"/>
  <c r="L31" i="5"/>
  <c r="L20" i="5"/>
  <c r="L32" i="5"/>
  <c r="L45" i="5"/>
  <c r="L24" i="5"/>
  <c r="R25" i="5"/>
  <c r="R44" i="5"/>
  <c r="L35" i="5"/>
  <c r="L12" i="5"/>
  <c r="R11" i="5"/>
  <c r="L34" i="5"/>
  <c r="T31" i="5"/>
  <c r="R31" i="5"/>
  <c r="L10" i="5"/>
  <c r="R42" i="5"/>
  <c r="L22" i="5"/>
  <c r="R21" i="5"/>
  <c r="R47" i="5"/>
  <c r="R43" i="5"/>
  <c r="L13" i="5"/>
  <c r="R46" i="5"/>
  <c r="R9" i="5"/>
  <c r="R22" i="5"/>
  <c r="L21" i="5"/>
  <c r="L14" i="5"/>
  <c r="L23" i="5"/>
  <c r="L47" i="5"/>
  <c r="L43" i="5"/>
  <c r="L36" i="5"/>
  <c r="R20" i="5"/>
  <c r="R32" i="5"/>
  <c r="T45" i="5"/>
  <c r="R45" i="5"/>
  <c r="R24" i="5"/>
  <c r="L11" i="5"/>
  <c r="R35" i="5"/>
  <c r="R12" i="5"/>
  <c r="R34" i="5"/>
  <c r="L9" i="5"/>
  <c r="L46" i="5"/>
  <c r="X116" i="9"/>
  <c r="Z116" i="9" s="1"/>
  <c r="AP100" i="9"/>
  <c r="AQ100" i="9" s="1"/>
  <c r="Y100" i="9" s="1"/>
  <c r="X100" i="9"/>
  <c r="Z100" i="9" s="1"/>
  <c r="X133" i="9"/>
  <c r="Z133" i="9" s="1"/>
  <c r="AP133" i="9"/>
  <c r="AQ133" i="9" s="1"/>
  <c r="Y133" i="9" s="1"/>
  <c r="X114" i="9"/>
  <c r="Z114" i="9" s="1"/>
  <c r="AO114" i="9"/>
  <c r="AQ114" i="9" s="1"/>
  <c r="Y114" i="9" s="1"/>
  <c r="X98" i="9"/>
  <c r="Z98" i="9" s="1"/>
  <c r="AO98" i="9"/>
  <c r="AQ98" i="9" s="1"/>
  <c r="Y98" i="9" s="1"/>
  <c r="AP115" i="9"/>
  <c r="AQ115" i="9" s="1"/>
  <c r="Y115" i="9" s="1"/>
  <c r="X115" i="9"/>
  <c r="Z115" i="9" s="1"/>
  <c r="AP116" i="9"/>
  <c r="AQ116" i="9" s="1"/>
  <c r="Y116" i="9" s="1"/>
  <c r="AP99" i="9"/>
  <c r="AQ99" i="9" s="1"/>
  <c r="Y99" i="9" s="1"/>
  <c r="X99" i="9"/>
  <c r="Z99" i="9" s="1"/>
  <c r="AP132" i="9"/>
  <c r="AQ132" i="9" s="1"/>
  <c r="Y132" i="9" s="1"/>
  <c r="X132" i="9"/>
  <c r="Z132" i="9" s="1"/>
  <c r="AQ131" i="9"/>
  <c r="Y131" i="9" s="1"/>
  <c r="X131" i="9"/>
  <c r="Z131" i="9" s="1"/>
  <c r="F9" i="11"/>
  <c r="G10" i="11"/>
  <c r="G11" i="11"/>
  <c r="G14" i="11"/>
  <c r="F13" i="11"/>
  <c r="G15" i="11"/>
  <c r="F12" i="11"/>
  <c r="G16" i="11"/>
  <c r="F17" i="11"/>
  <c r="G18" i="11"/>
  <c r="G19" i="11"/>
  <c r="G20" i="11"/>
  <c r="F22" i="11"/>
  <c r="G21" i="11"/>
  <c r="F25" i="11"/>
  <c r="G26" i="11"/>
  <c r="F28" i="11"/>
  <c r="G27" i="11"/>
  <c r="F30" i="11"/>
  <c r="G29" i="11"/>
  <c r="G31" i="11"/>
  <c r="F34" i="11"/>
  <c r="F37" i="11"/>
  <c r="F41" i="11"/>
  <c r="F44" i="11"/>
  <c r="J193" i="4"/>
  <c r="I193" i="4"/>
  <c r="Q193" i="4" s="1"/>
  <c r="H193" i="4"/>
  <c r="G193" i="4"/>
  <c r="J192" i="4"/>
  <c r="I192" i="4"/>
  <c r="Q192" i="4" s="1"/>
  <c r="H192" i="4"/>
  <c r="G192" i="4"/>
  <c r="J191" i="4"/>
  <c r="I191" i="4"/>
  <c r="Q191" i="4" s="1"/>
  <c r="H191" i="4"/>
  <c r="G191" i="4"/>
  <c r="J190" i="4"/>
  <c r="I190" i="4"/>
  <c r="Q190" i="4" s="1"/>
  <c r="H190" i="4"/>
  <c r="G190" i="4"/>
  <c r="J189" i="4"/>
  <c r="I189" i="4"/>
  <c r="Q189" i="4" s="1"/>
  <c r="H189" i="4"/>
  <c r="G189" i="4"/>
  <c r="J188" i="4"/>
  <c r="I188" i="4"/>
  <c r="Q188" i="4" s="1"/>
  <c r="H188" i="4"/>
  <c r="G188" i="4"/>
  <c r="J187" i="4"/>
  <c r="I187" i="4"/>
  <c r="Q187" i="4" s="1"/>
  <c r="H187" i="4"/>
  <c r="G187" i="4"/>
  <c r="J186" i="4"/>
  <c r="I186" i="4"/>
  <c r="Q186" i="4" s="1"/>
  <c r="H186" i="4"/>
  <c r="G186" i="4"/>
  <c r="J185" i="4"/>
  <c r="I185" i="4"/>
  <c r="Q185" i="4" s="1"/>
  <c r="H185" i="4"/>
  <c r="G185" i="4"/>
  <c r="J184" i="4"/>
  <c r="I184" i="4"/>
  <c r="Q184" i="4" s="1"/>
  <c r="H184" i="4"/>
  <c r="G184" i="4"/>
  <c r="J183" i="4"/>
  <c r="I183" i="4"/>
  <c r="Q183" i="4" s="1"/>
  <c r="H183" i="4"/>
  <c r="G183" i="4"/>
  <c r="J182" i="4"/>
  <c r="I182" i="4"/>
  <c r="Q182" i="4" s="1"/>
  <c r="H182" i="4"/>
  <c r="G182" i="4"/>
  <c r="J181" i="4"/>
  <c r="I181" i="4"/>
  <c r="Q181" i="4" s="1"/>
  <c r="H181" i="4"/>
  <c r="G181" i="4"/>
  <c r="J180" i="4"/>
  <c r="I180" i="4"/>
  <c r="Q180" i="4" s="1"/>
  <c r="H180" i="4"/>
  <c r="G180" i="4"/>
  <c r="J179" i="4"/>
  <c r="I179" i="4"/>
  <c r="Q179" i="4" s="1"/>
  <c r="H179" i="4"/>
  <c r="G179" i="4"/>
  <c r="J178" i="4"/>
  <c r="I178" i="4"/>
  <c r="Q178" i="4" s="1"/>
  <c r="H178" i="4"/>
  <c r="G178" i="4"/>
  <c r="J177" i="4"/>
  <c r="I177" i="4"/>
  <c r="Q177" i="4" s="1"/>
  <c r="H177" i="4"/>
  <c r="G177" i="4"/>
  <c r="J176" i="4"/>
  <c r="I176" i="4"/>
  <c r="Q176" i="4" s="1"/>
  <c r="H176" i="4"/>
  <c r="G176" i="4"/>
  <c r="J175" i="4"/>
  <c r="I175" i="4"/>
  <c r="Q175" i="4" s="1"/>
  <c r="H175" i="4"/>
  <c r="G175" i="4"/>
  <c r="J174" i="4"/>
  <c r="I174" i="4"/>
  <c r="Q174" i="4" s="1"/>
  <c r="H174" i="4"/>
  <c r="G174" i="4"/>
  <c r="J173" i="4"/>
  <c r="I173" i="4"/>
  <c r="Q173" i="4" s="1"/>
  <c r="H173" i="4"/>
  <c r="G173" i="4"/>
  <c r="J172" i="4"/>
  <c r="I172" i="4"/>
  <c r="Q172" i="4" s="1"/>
  <c r="H172" i="4"/>
  <c r="G172" i="4"/>
  <c r="J171" i="4"/>
  <c r="I171" i="4"/>
  <c r="Q171" i="4" s="1"/>
  <c r="H171" i="4"/>
  <c r="G171" i="4"/>
  <c r="J170" i="4"/>
  <c r="I170" i="4"/>
  <c r="Q170" i="4" s="1"/>
  <c r="H170" i="4"/>
  <c r="G170" i="4"/>
  <c r="J169" i="4"/>
  <c r="I169" i="4"/>
  <c r="Q169" i="4" s="1"/>
  <c r="H169" i="4"/>
  <c r="G169" i="4"/>
  <c r="J168" i="4"/>
  <c r="I168" i="4"/>
  <c r="Q168" i="4" s="1"/>
  <c r="H168" i="4"/>
  <c r="G168" i="4"/>
  <c r="J167" i="4"/>
  <c r="I167" i="4"/>
  <c r="Q167" i="4" s="1"/>
  <c r="H167" i="4"/>
  <c r="G167" i="4"/>
  <c r="J166" i="4"/>
  <c r="I166" i="4"/>
  <c r="Q166" i="4" s="1"/>
  <c r="H166" i="4"/>
  <c r="G166" i="4"/>
  <c r="J165" i="4"/>
  <c r="I165" i="4"/>
  <c r="Q165" i="4" s="1"/>
  <c r="H165" i="4"/>
  <c r="G165" i="4"/>
  <c r="J164" i="4"/>
  <c r="I164" i="4"/>
  <c r="Q164" i="4" s="1"/>
  <c r="H164" i="4"/>
  <c r="G164" i="4"/>
  <c r="J163" i="4"/>
  <c r="I163" i="4"/>
  <c r="Q163" i="4" s="1"/>
  <c r="H163" i="4"/>
  <c r="G163" i="4"/>
  <c r="J162" i="4"/>
  <c r="I162" i="4"/>
  <c r="Q162" i="4" s="1"/>
  <c r="H162" i="4"/>
  <c r="G162" i="4"/>
  <c r="J161" i="4"/>
  <c r="I161" i="4"/>
  <c r="Q161" i="4" s="1"/>
  <c r="H161" i="4"/>
  <c r="G161" i="4"/>
  <c r="J160" i="4"/>
  <c r="I160" i="4"/>
  <c r="Q160" i="4" s="1"/>
  <c r="H160" i="4"/>
  <c r="G160" i="4"/>
  <c r="J159" i="4"/>
  <c r="I159" i="4"/>
  <c r="Q159" i="4" s="1"/>
  <c r="H159" i="4"/>
  <c r="G159" i="4"/>
  <c r="J158" i="4"/>
  <c r="I158" i="4"/>
  <c r="Q158" i="4" s="1"/>
  <c r="H158" i="4"/>
  <c r="G158" i="4"/>
  <c r="J157" i="4"/>
  <c r="I157" i="4"/>
  <c r="Q157" i="4" s="1"/>
  <c r="H157" i="4"/>
  <c r="G157" i="4"/>
  <c r="J156" i="4"/>
  <c r="I156" i="4"/>
  <c r="Q156" i="4" s="1"/>
  <c r="H156" i="4"/>
  <c r="G156" i="4"/>
  <c r="J155" i="4"/>
  <c r="I155" i="4"/>
  <c r="Q155" i="4" s="1"/>
  <c r="H155" i="4"/>
  <c r="G155" i="4"/>
  <c r="J154" i="4"/>
  <c r="I154" i="4"/>
  <c r="Q154" i="4" s="1"/>
  <c r="H154" i="4"/>
  <c r="G154" i="4"/>
  <c r="J153" i="4"/>
  <c r="I153" i="4"/>
  <c r="Q153" i="4" s="1"/>
  <c r="H153" i="4"/>
  <c r="G153" i="4"/>
  <c r="J152" i="4"/>
  <c r="I152" i="4"/>
  <c r="Q152" i="4" s="1"/>
  <c r="H152" i="4"/>
  <c r="G152" i="4"/>
  <c r="G151" i="4"/>
  <c r="J85" i="4"/>
  <c r="I85" i="4"/>
  <c r="Q85" i="4" s="1"/>
  <c r="H85" i="4"/>
  <c r="G85" i="4"/>
  <c r="J84" i="4"/>
  <c r="I84" i="4"/>
  <c r="Q84" i="4" s="1"/>
  <c r="H84" i="4"/>
  <c r="G84" i="4"/>
  <c r="J83" i="4"/>
  <c r="I83" i="4"/>
  <c r="Q83" i="4" s="1"/>
  <c r="H83" i="4"/>
  <c r="G83" i="4"/>
  <c r="J82" i="4"/>
  <c r="I82" i="4"/>
  <c r="Q82" i="4" s="1"/>
  <c r="H82" i="4"/>
  <c r="G82" i="4"/>
  <c r="J81" i="4"/>
  <c r="I81" i="4"/>
  <c r="Q81" i="4" s="1"/>
  <c r="H81" i="4"/>
  <c r="G81" i="4"/>
  <c r="J80" i="4"/>
  <c r="I80" i="4"/>
  <c r="Q80" i="4" s="1"/>
  <c r="H80" i="4"/>
  <c r="G80" i="4"/>
  <c r="J79" i="4"/>
  <c r="I79" i="4"/>
  <c r="Q79" i="4" s="1"/>
  <c r="H79" i="4"/>
  <c r="G79" i="4"/>
  <c r="J78" i="4"/>
  <c r="I78" i="4"/>
  <c r="Q78" i="4" s="1"/>
  <c r="H78" i="4"/>
  <c r="G78" i="4"/>
  <c r="J77" i="4"/>
  <c r="I77" i="4"/>
  <c r="Q77" i="4" s="1"/>
  <c r="H77" i="4"/>
  <c r="G77" i="4"/>
  <c r="J76" i="4"/>
  <c r="I76" i="4"/>
  <c r="Q76" i="4" s="1"/>
  <c r="H76" i="4"/>
  <c r="G76" i="4"/>
  <c r="J75" i="4"/>
  <c r="I75" i="4"/>
  <c r="Q75" i="4" s="1"/>
  <c r="H75" i="4"/>
  <c r="G75" i="4"/>
  <c r="J74" i="4"/>
  <c r="I74" i="4"/>
  <c r="Q74" i="4" s="1"/>
  <c r="H74" i="4"/>
  <c r="G74" i="4"/>
  <c r="J73" i="4"/>
  <c r="I73" i="4"/>
  <c r="Q73" i="4" s="1"/>
  <c r="H73" i="4"/>
  <c r="G73" i="4"/>
  <c r="J72" i="4"/>
  <c r="I72" i="4"/>
  <c r="Q72" i="4" s="1"/>
  <c r="H72" i="4"/>
  <c r="G72" i="4"/>
  <c r="J71" i="4"/>
  <c r="I71" i="4"/>
  <c r="Q71" i="4" s="1"/>
  <c r="H71" i="4"/>
  <c r="G71" i="4"/>
  <c r="J70" i="4"/>
  <c r="I70" i="4"/>
  <c r="Q70" i="4" s="1"/>
  <c r="H70" i="4"/>
  <c r="G70" i="4"/>
  <c r="J69" i="4"/>
  <c r="I69" i="4"/>
  <c r="Q69" i="4" s="1"/>
  <c r="H69" i="4"/>
  <c r="G69" i="4"/>
  <c r="J68" i="4"/>
  <c r="I68" i="4"/>
  <c r="Q68" i="4" s="1"/>
  <c r="H68" i="4"/>
  <c r="G68" i="4"/>
  <c r="J67" i="4"/>
  <c r="I67" i="4"/>
  <c r="Q67" i="4" s="1"/>
  <c r="H67" i="4"/>
  <c r="G67" i="4"/>
  <c r="J66" i="4"/>
  <c r="I66" i="4"/>
  <c r="Q66" i="4" s="1"/>
  <c r="H66" i="4"/>
  <c r="G66" i="4"/>
  <c r="J65" i="4"/>
  <c r="I65" i="4"/>
  <c r="Q65" i="4" s="1"/>
  <c r="H65" i="4"/>
  <c r="G65" i="4"/>
  <c r="J64" i="4"/>
  <c r="I64" i="4"/>
  <c r="Q64" i="4" s="1"/>
  <c r="H64" i="4"/>
  <c r="G64" i="4"/>
  <c r="J63" i="4"/>
  <c r="I63" i="4"/>
  <c r="Q63" i="4" s="1"/>
  <c r="H63" i="4"/>
  <c r="G63" i="4"/>
  <c r="J62" i="4"/>
  <c r="I62" i="4"/>
  <c r="Q62" i="4" s="1"/>
  <c r="H62" i="4"/>
  <c r="G62" i="4"/>
  <c r="J61" i="4"/>
  <c r="I61" i="4"/>
  <c r="Q61" i="4" s="1"/>
  <c r="H61" i="4"/>
  <c r="G61" i="4"/>
  <c r="J60" i="4"/>
  <c r="I60" i="4"/>
  <c r="Q60" i="4" s="1"/>
  <c r="H60" i="4"/>
  <c r="G60" i="4"/>
  <c r="J59" i="4"/>
  <c r="I59" i="4"/>
  <c r="Q59" i="4" s="1"/>
  <c r="H59" i="4"/>
  <c r="G59" i="4"/>
  <c r="J58" i="4"/>
  <c r="I58" i="4"/>
  <c r="Q58" i="4" s="1"/>
  <c r="H58" i="4"/>
  <c r="G58" i="4"/>
  <c r="J57" i="4"/>
  <c r="I57" i="4"/>
  <c r="Q57" i="4" s="1"/>
  <c r="H57" i="4"/>
  <c r="G57" i="4"/>
  <c r="J56" i="4"/>
  <c r="I56" i="4"/>
  <c r="Q56" i="4" s="1"/>
  <c r="H56" i="4"/>
  <c r="G56" i="4"/>
  <c r="J55" i="4"/>
  <c r="I55" i="4"/>
  <c r="Q55" i="4" s="1"/>
  <c r="H55" i="4"/>
  <c r="G55" i="4"/>
  <c r="J54" i="4"/>
  <c r="I54" i="4"/>
  <c r="Q54" i="4" s="1"/>
  <c r="H54" i="4"/>
  <c r="G54" i="4"/>
  <c r="J53" i="4"/>
  <c r="I53" i="4"/>
  <c r="Q53" i="4" s="1"/>
  <c r="H53" i="4"/>
  <c r="G53" i="4"/>
  <c r="J52" i="4"/>
  <c r="I52" i="4"/>
  <c r="Q52" i="4" s="1"/>
  <c r="H52" i="4"/>
  <c r="G52" i="4"/>
  <c r="J51" i="4"/>
  <c r="I51" i="4"/>
  <c r="Q51" i="4" s="1"/>
  <c r="H51" i="4"/>
  <c r="G51" i="4"/>
  <c r="J50" i="4"/>
  <c r="I50" i="4"/>
  <c r="Q50" i="4" s="1"/>
  <c r="H50" i="4"/>
  <c r="G50" i="4"/>
  <c r="J49" i="4"/>
  <c r="I49" i="4"/>
  <c r="Q49" i="4" s="1"/>
  <c r="H49" i="4"/>
  <c r="G49" i="4"/>
  <c r="J48" i="4"/>
  <c r="I48" i="4"/>
  <c r="Q48" i="4" s="1"/>
  <c r="H48" i="4"/>
  <c r="G48" i="4"/>
  <c r="J47" i="4"/>
  <c r="I47" i="4"/>
  <c r="Q47" i="4" s="1"/>
  <c r="H47" i="4"/>
  <c r="G47" i="4"/>
  <c r="J46" i="4"/>
  <c r="I46" i="4"/>
  <c r="Q46" i="4" s="1"/>
  <c r="H46" i="4"/>
  <c r="G46" i="4"/>
  <c r="J45" i="4"/>
  <c r="I45" i="4"/>
  <c r="Q45" i="4" s="1"/>
  <c r="H45" i="4"/>
  <c r="G45" i="4"/>
  <c r="J44" i="4"/>
  <c r="I44" i="4"/>
  <c r="Q44" i="4" s="1"/>
  <c r="H44" i="4"/>
  <c r="G44" i="4"/>
  <c r="J43" i="4"/>
  <c r="I43" i="4"/>
  <c r="Q43" i="4" s="1"/>
  <c r="H43" i="4"/>
  <c r="G43" i="4"/>
  <c r="J42" i="4"/>
  <c r="I42" i="4"/>
  <c r="Q42" i="4" s="1"/>
  <c r="H42" i="4"/>
  <c r="G42" i="4"/>
  <c r="J41" i="4"/>
  <c r="I41" i="4"/>
  <c r="Q41" i="4" s="1"/>
  <c r="H41" i="4"/>
  <c r="G41" i="4"/>
  <c r="J40" i="4"/>
  <c r="I40" i="4"/>
  <c r="Q40" i="4" s="1"/>
  <c r="H40" i="4"/>
  <c r="G40" i="4"/>
  <c r="J39" i="4"/>
  <c r="I39" i="4"/>
  <c r="Q39" i="4" s="1"/>
  <c r="H39" i="4"/>
  <c r="G39" i="4"/>
  <c r="J38" i="4"/>
  <c r="I38" i="4"/>
  <c r="Q38" i="4" s="1"/>
  <c r="H38" i="4"/>
  <c r="G38" i="4"/>
  <c r="J37" i="4"/>
  <c r="I37" i="4"/>
  <c r="Q37" i="4" s="1"/>
  <c r="H37" i="4"/>
  <c r="G37" i="4"/>
  <c r="J36" i="4"/>
  <c r="I36" i="4"/>
  <c r="Q36" i="4" s="1"/>
  <c r="H36" i="4"/>
  <c r="G36" i="4"/>
  <c r="J35" i="4"/>
  <c r="I35" i="4"/>
  <c r="Q35" i="4" s="1"/>
  <c r="H35" i="4"/>
  <c r="G35" i="4"/>
  <c r="J34" i="4"/>
  <c r="I34" i="4"/>
  <c r="Q34" i="4" s="1"/>
  <c r="H34" i="4"/>
  <c r="G34" i="4"/>
  <c r="F97" i="11"/>
  <c r="F99" i="11"/>
  <c r="F103" i="11"/>
  <c r="F108" i="11"/>
  <c r="F111" i="11"/>
  <c r="F114" i="11"/>
  <c r="F118" i="11"/>
  <c r="F120" i="11"/>
  <c r="F119" i="11"/>
  <c r="F124" i="11"/>
  <c r="F127" i="11"/>
  <c r="F131" i="11"/>
  <c r="F136" i="11"/>
  <c r="F139" i="11"/>
  <c r="F147" i="11"/>
  <c r="F153" i="11"/>
  <c r="F158" i="11"/>
  <c r="F135" i="11"/>
  <c r="F143" i="11"/>
  <c r="F151" i="11"/>
  <c r="F150" i="11"/>
  <c r="F92" i="11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93" i="3"/>
  <c r="AI94" i="3"/>
  <c r="AI96" i="3"/>
  <c r="AI97" i="3"/>
  <c r="AI98" i="3"/>
  <c r="AI100" i="3"/>
  <c r="AI101" i="3"/>
  <c r="AI102" i="3"/>
  <c r="AI104" i="3"/>
  <c r="AI105" i="3"/>
  <c r="AI106" i="3"/>
  <c r="AI108" i="3"/>
  <c r="AI109" i="3"/>
  <c r="AI110" i="3"/>
  <c r="AI112" i="3"/>
  <c r="AI113" i="3"/>
  <c r="AI114" i="3"/>
  <c r="AI116" i="3"/>
  <c r="AI117" i="3"/>
  <c r="AI118" i="3"/>
  <c r="AI120" i="3"/>
  <c r="AI121" i="3"/>
  <c r="AI122" i="3"/>
  <c r="AI124" i="3"/>
  <c r="AI125" i="3"/>
  <c r="AI126" i="3"/>
  <c r="AI128" i="3"/>
  <c r="AI129" i="3"/>
  <c r="AI130" i="3"/>
  <c r="AI132" i="3"/>
  <c r="AI133" i="3"/>
  <c r="AI134" i="3"/>
  <c r="AI136" i="3"/>
  <c r="AI137" i="3"/>
  <c r="AI138" i="3"/>
  <c r="AI139" i="3"/>
  <c r="AI140" i="3"/>
  <c r="AI141" i="3"/>
  <c r="AI142" i="3"/>
  <c r="AI143" i="3"/>
  <c r="AI92" i="3"/>
  <c r="AU144" i="3"/>
  <c r="AV144" i="3"/>
  <c r="AW144" i="3"/>
  <c r="AU145" i="3"/>
  <c r="AV145" i="3"/>
  <c r="AW145" i="3"/>
  <c r="AU146" i="3"/>
  <c r="AV146" i="3"/>
  <c r="AW146" i="3"/>
  <c r="AU147" i="3"/>
  <c r="AV147" i="3"/>
  <c r="AW147" i="3"/>
  <c r="AU148" i="3"/>
  <c r="AV148" i="3"/>
  <c r="AW148" i="3"/>
  <c r="AU149" i="3"/>
  <c r="AV149" i="3"/>
  <c r="AW149" i="3"/>
  <c r="AU150" i="3"/>
  <c r="AV150" i="3"/>
  <c r="AW150" i="3"/>
  <c r="AU151" i="3"/>
  <c r="AV151" i="3"/>
  <c r="AW151" i="3"/>
  <c r="AU152" i="3"/>
  <c r="AV152" i="3"/>
  <c r="AW152" i="3"/>
  <c r="AU153" i="3"/>
  <c r="AV153" i="3"/>
  <c r="AW153" i="3"/>
  <c r="AU154" i="3"/>
  <c r="AV154" i="3"/>
  <c r="AW154" i="3"/>
  <c r="AU155" i="3"/>
  <c r="AV155" i="3"/>
  <c r="AW155" i="3"/>
  <c r="AU156" i="3"/>
  <c r="AV156" i="3"/>
  <c r="AW156" i="3"/>
  <c r="AU157" i="3"/>
  <c r="AV157" i="3"/>
  <c r="AW157" i="3"/>
  <c r="AU158" i="3"/>
  <c r="AV158" i="3"/>
  <c r="AW158" i="3"/>
  <c r="AU159" i="3"/>
  <c r="AV159" i="3"/>
  <c r="AW159" i="3"/>
  <c r="AU160" i="3"/>
  <c r="AV160" i="3"/>
  <c r="AW160" i="3"/>
  <c r="AU161" i="3"/>
  <c r="AV161" i="3"/>
  <c r="AW161" i="3"/>
  <c r="AU162" i="3"/>
  <c r="AV162" i="3"/>
  <c r="AW162" i="3"/>
  <c r="AU163" i="3"/>
  <c r="AV163" i="3"/>
  <c r="AW163" i="3"/>
  <c r="AU164" i="3"/>
  <c r="AV164" i="3"/>
  <c r="AW164" i="3"/>
  <c r="AU165" i="3"/>
  <c r="AV165" i="3"/>
  <c r="AW165" i="3"/>
  <c r="AU166" i="3"/>
  <c r="AV166" i="3"/>
  <c r="AW166" i="3"/>
  <c r="AU167" i="3"/>
  <c r="AV167" i="3"/>
  <c r="AW167" i="3"/>
  <c r="AU168" i="3"/>
  <c r="AV168" i="3"/>
  <c r="AW168" i="3"/>
  <c r="AU169" i="3"/>
  <c r="AV169" i="3"/>
  <c r="AW169" i="3"/>
  <c r="AU170" i="3"/>
  <c r="AV170" i="3"/>
  <c r="AW170" i="3"/>
  <c r="AU171" i="3"/>
  <c r="AV171" i="3"/>
  <c r="AW171" i="3"/>
  <c r="AU172" i="3"/>
  <c r="AV172" i="3"/>
  <c r="AW172" i="3"/>
  <c r="AU173" i="3"/>
  <c r="AV173" i="3"/>
  <c r="AW173" i="3"/>
  <c r="AU174" i="3"/>
  <c r="AV174" i="3"/>
  <c r="AW174" i="3"/>
  <c r="AU175" i="3"/>
  <c r="AV175" i="3"/>
  <c r="AW175" i="3"/>
  <c r="AU176" i="3"/>
  <c r="AV176" i="3"/>
  <c r="AW176" i="3"/>
  <c r="AU177" i="3"/>
  <c r="AV177" i="3"/>
  <c r="AW177" i="3"/>
  <c r="AU178" i="3"/>
  <c r="AV178" i="3"/>
  <c r="AW178" i="3"/>
  <c r="AU179" i="3"/>
  <c r="AV179" i="3"/>
  <c r="AW179" i="3"/>
  <c r="AU180" i="3"/>
  <c r="AV180" i="3"/>
  <c r="AW180" i="3"/>
  <c r="AU181" i="3"/>
  <c r="AV181" i="3"/>
  <c r="AW181" i="3"/>
  <c r="AU182" i="3"/>
  <c r="AV182" i="3"/>
  <c r="AW182" i="3"/>
  <c r="AU183" i="3"/>
  <c r="AV183" i="3"/>
  <c r="AW183" i="3"/>
  <c r="AU184" i="3"/>
  <c r="AV184" i="3"/>
  <c r="AW184" i="3"/>
  <c r="AU185" i="3"/>
  <c r="AV185" i="3"/>
  <c r="AW185" i="3"/>
  <c r="AU186" i="3"/>
  <c r="AV186" i="3"/>
  <c r="AW186" i="3"/>
  <c r="AU187" i="3"/>
  <c r="AV187" i="3"/>
  <c r="AW187" i="3"/>
  <c r="AU188" i="3"/>
  <c r="AV188" i="3"/>
  <c r="AW188" i="3"/>
  <c r="AU189" i="3"/>
  <c r="AV189" i="3"/>
  <c r="AW189" i="3"/>
  <c r="AU190" i="3"/>
  <c r="AV190" i="3"/>
  <c r="AW190" i="3"/>
  <c r="AU191" i="3"/>
  <c r="AV191" i="3"/>
  <c r="AW191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AW88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76" i="3"/>
  <c r="AV77" i="3"/>
  <c r="AV78" i="3"/>
  <c r="AV79" i="3"/>
  <c r="AV80" i="3"/>
  <c r="AV81" i="3"/>
  <c r="AV82" i="3"/>
  <c r="AV83" i="3"/>
  <c r="AV84" i="3"/>
  <c r="AV85" i="3"/>
  <c r="AV86" i="3"/>
  <c r="AV87" i="3"/>
  <c r="AV88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76" i="3"/>
  <c r="AU77" i="3"/>
  <c r="AU78" i="3"/>
  <c r="AU79" i="3"/>
  <c r="AU80" i="3"/>
  <c r="AU81" i="3"/>
  <c r="AU82" i="3"/>
  <c r="AU83" i="3"/>
  <c r="AU84" i="3"/>
  <c r="AU85" i="3"/>
  <c r="AU86" i="3"/>
  <c r="AU87" i="3"/>
  <c r="AU88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10" i="3"/>
  <c r="AI11" i="3"/>
  <c r="AI12" i="3"/>
  <c r="AI13" i="3"/>
  <c r="AI14" i="3"/>
  <c r="AI20" i="3"/>
  <c r="AI21" i="3"/>
  <c r="AI22" i="3"/>
  <c r="AI27" i="3"/>
  <c r="AI9" i="3"/>
  <c r="AU87" i="11"/>
  <c r="AM87" i="11"/>
  <c r="AL87" i="11"/>
  <c r="AK87" i="11"/>
  <c r="AI87" i="11"/>
  <c r="AH87" i="11"/>
  <c r="AG87" i="11"/>
  <c r="V87" i="11"/>
  <c r="T87" i="11"/>
  <c r="P87" i="11"/>
  <c r="N87" i="11"/>
  <c r="AE87" i="11"/>
  <c r="AD87" i="11"/>
  <c r="B87" i="11"/>
  <c r="AU86" i="11"/>
  <c r="AM86" i="11"/>
  <c r="AL86" i="11"/>
  <c r="AK86" i="11"/>
  <c r="AI86" i="11"/>
  <c r="AH86" i="11"/>
  <c r="AG86" i="11"/>
  <c r="V86" i="11"/>
  <c r="T86" i="11"/>
  <c r="P86" i="11"/>
  <c r="N86" i="11"/>
  <c r="AD86" i="11"/>
  <c r="B86" i="11"/>
  <c r="B50" i="11"/>
  <c r="AD50" i="11"/>
  <c r="N50" i="11"/>
  <c r="P50" i="11"/>
  <c r="T50" i="11"/>
  <c r="V50" i="11"/>
  <c r="AG50" i="11"/>
  <c r="AH50" i="11"/>
  <c r="AI50" i="11"/>
  <c r="AK50" i="11"/>
  <c r="AL50" i="11"/>
  <c r="AM50" i="11"/>
  <c r="AU50" i="11"/>
  <c r="N37" i="3"/>
  <c r="F15" i="11"/>
  <c r="F21" i="11"/>
  <c r="F29" i="11"/>
  <c r="F42" i="11"/>
  <c r="P13" i="4"/>
  <c r="P20" i="4"/>
  <c r="I20" i="4" s="1"/>
  <c r="P14" i="4"/>
  <c r="I14" i="4" s="1"/>
  <c r="P21" i="4"/>
  <c r="I21" i="4" s="1"/>
  <c r="P10" i="4"/>
  <c r="I10" i="4" s="1"/>
  <c r="P9" i="4"/>
  <c r="I9" i="4" s="1"/>
  <c r="P22" i="4"/>
  <c r="I22" i="4" s="1"/>
  <c r="P23" i="4"/>
  <c r="I23" i="4" s="1"/>
  <c r="P15" i="4"/>
  <c r="I15" i="4" s="1"/>
  <c r="P16" i="4"/>
  <c r="P19" i="4"/>
  <c r="I19" i="4" s="1"/>
  <c r="P11" i="4"/>
  <c r="I11" i="4" s="1"/>
  <c r="P17" i="4"/>
  <c r="I17" i="4" s="1"/>
  <c r="P18" i="4"/>
  <c r="I18" i="4" s="1"/>
  <c r="P24" i="4"/>
  <c r="I24" i="4" s="1"/>
  <c r="P25" i="4"/>
  <c r="I25" i="4" s="1"/>
  <c r="P26" i="4"/>
  <c r="I26" i="4" s="1"/>
  <c r="P27" i="4"/>
  <c r="I27" i="4" s="1"/>
  <c r="P28" i="4"/>
  <c r="I28" i="4" s="1"/>
  <c r="P29" i="4"/>
  <c r="I29" i="4" s="1"/>
  <c r="P30" i="4"/>
  <c r="I30" i="4" s="1"/>
  <c r="P31" i="4"/>
  <c r="I31" i="4" s="1"/>
  <c r="P32" i="4"/>
  <c r="I32" i="4" s="1"/>
  <c r="P33" i="4"/>
  <c r="I33" i="4" s="1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8" i="4"/>
  <c r="P119" i="4"/>
  <c r="I119" i="4" s="1"/>
  <c r="P109" i="4"/>
  <c r="I109" i="4" s="1"/>
  <c r="P106" i="4"/>
  <c r="I106" i="4" s="1"/>
  <c r="P129" i="4"/>
  <c r="I129" i="4" s="1"/>
  <c r="P126" i="4"/>
  <c r="I126" i="4" s="1"/>
  <c r="P121" i="4"/>
  <c r="I121" i="4" s="1"/>
  <c r="P105" i="4"/>
  <c r="P102" i="4"/>
  <c r="I102" i="4" s="1"/>
  <c r="P111" i="4"/>
  <c r="I111" i="4" s="1"/>
  <c r="P113" i="4"/>
  <c r="I113" i="4" s="1"/>
  <c r="P114" i="4"/>
  <c r="I114" i="4" s="1"/>
  <c r="P104" i="4"/>
  <c r="I104" i="4" s="1"/>
  <c r="P127" i="4"/>
  <c r="I127" i="4" s="1"/>
  <c r="P103" i="4"/>
  <c r="I103" i="4" s="1"/>
  <c r="P132" i="4"/>
  <c r="I132" i="4" s="1"/>
  <c r="P116" i="4"/>
  <c r="I116" i="4" s="1"/>
  <c r="P131" i="4"/>
  <c r="I131" i="4" s="1"/>
  <c r="P130" i="4"/>
  <c r="I130" i="4" s="1"/>
  <c r="P115" i="4"/>
  <c r="I115" i="4" s="1"/>
  <c r="P117" i="4"/>
  <c r="I117" i="4" s="1"/>
  <c r="P125" i="4"/>
  <c r="I125" i="4" s="1"/>
  <c r="P112" i="4"/>
  <c r="I112" i="4" s="1"/>
  <c r="P139" i="4"/>
  <c r="I139" i="4" s="1"/>
  <c r="P138" i="4"/>
  <c r="I138" i="4" s="1"/>
  <c r="P133" i="4"/>
  <c r="I133" i="4" s="1"/>
  <c r="P134" i="4"/>
  <c r="I134" i="4" s="1"/>
  <c r="P135" i="4"/>
  <c r="I135" i="4" s="1"/>
  <c r="P140" i="4"/>
  <c r="I140" i="4" s="1"/>
  <c r="P136" i="4"/>
  <c r="I136" i="4" s="1"/>
  <c r="P137" i="4"/>
  <c r="I137" i="4" s="1"/>
  <c r="Q137" i="4" s="1"/>
  <c r="B137" i="4" s="1"/>
  <c r="P122" i="4"/>
  <c r="I122" i="4" s="1"/>
  <c r="P123" i="4"/>
  <c r="I123" i="4" s="1"/>
  <c r="P128" i="4"/>
  <c r="I128" i="4" s="1"/>
  <c r="Q128" i="4" s="1"/>
  <c r="B128" i="4" s="1"/>
  <c r="P124" i="4"/>
  <c r="I124" i="4" s="1"/>
  <c r="P118" i="4"/>
  <c r="I118" i="4" s="1"/>
  <c r="P107" i="4"/>
  <c r="I107" i="4" s="1"/>
  <c r="P110" i="4"/>
  <c r="I110" i="4" s="1"/>
  <c r="P120" i="4"/>
  <c r="I120" i="4" s="1"/>
  <c r="P141" i="4"/>
  <c r="I141" i="4" s="1"/>
  <c r="P142" i="4"/>
  <c r="I142" i="4" s="1"/>
  <c r="P143" i="4"/>
  <c r="I143" i="4" s="1"/>
  <c r="P144" i="4"/>
  <c r="I144" i="4" s="1"/>
  <c r="P145" i="4"/>
  <c r="I145" i="4" s="1"/>
  <c r="P146" i="4"/>
  <c r="I146" i="4" s="1"/>
  <c r="P147" i="4"/>
  <c r="H147" i="4" s="1"/>
  <c r="P148" i="4"/>
  <c r="J148" i="4" s="1"/>
  <c r="P149" i="4"/>
  <c r="I149" i="4" s="1"/>
  <c r="Q149" i="4" s="1"/>
  <c r="B149" i="4" s="1"/>
  <c r="P150" i="4"/>
  <c r="J150" i="4" s="1"/>
  <c r="P151" i="4"/>
  <c r="J151" i="4" s="1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2" i="4"/>
  <c r="AJ108" i="9" l="1"/>
  <c r="AN106" i="9"/>
  <c r="AP106" i="9" s="1"/>
  <c r="AJ106" i="9"/>
  <c r="AO106" i="9" s="1"/>
  <c r="AF106" i="9"/>
  <c r="AE106" i="9"/>
  <c r="AF107" i="9"/>
  <c r="AE107" i="9"/>
  <c r="AF122" i="9"/>
  <c r="AE122" i="9"/>
  <c r="AF123" i="9"/>
  <c r="AE123" i="9"/>
  <c r="AQ107" i="9"/>
  <c r="AF124" i="9"/>
  <c r="AE124" i="9"/>
  <c r="X107" i="9"/>
  <c r="X108" i="9"/>
  <c r="AO108" i="9"/>
  <c r="AQ108" i="9" s="1"/>
  <c r="AN122" i="9"/>
  <c r="AP122" i="9" s="1"/>
  <c r="H151" i="4"/>
  <c r="I151" i="4"/>
  <c r="Q151" i="4" s="1"/>
  <c r="B151" i="4" s="1"/>
  <c r="AN124" i="9"/>
  <c r="AP124" i="9" s="1"/>
  <c r="AN123" i="9"/>
  <c r="AJ123" i="9"/>
  <c r="AO123" i="9" s="1"/>
  <c r="G147" i="4"/>
  <c r="G148" i="4"/>
  <c r="G149" i="4"/>
  <c r="G150" i="4"/>
  <c r="J149" i="4"/>
  <c r="H150" i="4"/>
  <c r="I150" i="4"/>
  <c r="Q150" i="4" s="1"/>
  <c r="B150" i="4" s="1"/>
  <c r="H149" i="4"/>
  <c r="I147" i="4"/>
  <c r="Q147" i="4" s="1"/>
  <c r="B147" i="4" s="1"/>
  <c r="J147" i="4"/>
  <c r="H148" i="4"/>
  <c r="I148" i="4"/>
  <c r="Q148" i="4" s="1"/>
  <c r="B148" i="4" s="1"/>
  <c r="I13" i="4"/>
  <c r="Q13" i="4" s="1"/>
  <c r="B13" i="4" s="1"/>
  <c r="J12" i="4"/>
  <c r="I12" i="4"/>
  <c r="H12" i="3" s="1"/>
  <c r="BA12" i="3" s="1"/>
  <c r="I16" i="4"/>
  <c r="Q16" i="4" s="1"/>
  <c r="B16" i="4" s="1"/>
  <c r="I105" i="4"/>
  <c r="Q105" i="4" s="1"/>
  <c r="H105" i="4"/>
  <c r="H11" i="4"/>
  <c r="G11" i="3" s="1"/>
  <c r="Q11" i="4"/>
  <c r="B11" i="4" s="1"/>
  <c r="J11" i="4"/>
  <c r="AC122" i="9"/>
  <c r="AC124" i="9"/>
  <c r="AG122" i="9"/>
  <c r="AV115" i="3"/>
  <c r="AP123" i="9"/>
  <c r="AG124" i="9"/>
  <c r="AC123" i="9"/>
  <c r="P122" i="9"/>
  <c r="AI122" i="9" s="1"/>
  <c r="N122" i="9"/>
  <c r="AH122" i="9" s="1"/>
  <c r="P124" i="9"/>
  <c r="AI124" i="9" s="1"/>
  <c r="N124" i="9"/>
  <c r="AH124" i="9" s="1"/>
  <c r="P46" i="5"/>
  <c r="N46" i="5"/>
  <c r="V34" i="5"/>
  <c r="T34" i="5"/>
  <c r="V35" i="5"/>
  <c r="T35" i="5"/>
  <c r="V24" i="5"/>
  <c r="T24" i="5"/>
  <c r="V32" i="5"/>
  <c r="T32" i="5"/>
  <c r="P36" i="5"/>
  <c r="N36" i="5"/>
  <c r="P47" i="5"/>
  <c r="N47" i="5"/>
  <c r="P14" i="5"/>
  <c r="N14" i="5"/>
  <c r="V22" i="5"/>
  <c r="T22" i="5"/>
  <c r="V46" i="5"/>
  <c r="T46" i="5"/>
  <c r="V43" i="5"/>
  <c r="T43" i="5"/>
  <c r="V21" i="5"/>
  <c r="T21" i="5"/>
  <c r="V42" i="5"/>
  <c r="T42" i="5"/>
  <c r="V11" i="5"/>
  <c r="T11" i="5"/>
  <c r="P35" i="5"/>
  <c r="N35" i="5"/>
  <c r="V25" i="5"/>
  <c r="T25" i="5"/>
  <c r="P45" i="5"/>
  <c r="N45" i="5"/>
  <c r="P20" i="5"/>
  <c r="N20" i="5"/>
  <c r="T10" i="5"/>
  <c r="P33" i="5"/>
  <c r="N33" i="5"/>
  <c r="P44" i="5"/>
  <c r="N44" i="5"/>
  <c r="V33" i="5"/>
  <c r="T33" i="5"/>
  <c r="P42" i="5"/>
  <c r="N42" i="5"/>
  <c r="P11" i="3"/>
  <c r="N9" i="5"/>
  <c r="T12" i="5"/>
  <c r="P11" i="5"/>
  <c r="N11" i="5"/>
  <c r="V20" i="5"/>
  <c r="T20" i="5"/>
  <c r="P43" i="5"/>
  <c r="N43" i="5"/>
  <c r="P23" i="5"/>
  <c r="N23" i="5"/>
  <c r="P21" i="5"/>
  <c r="N21" i="5"/>
  <c r="V9" i="5"/>
  <c r="T9" i="5"/>
  <c r="N13" i="5"/>
  <c r="V47" i="5"/>
  <c r="T47" i="5"/>
  <c r="P22" i="5"/>
  <c r="N22" i="5"/>
  <c r="N10" i="5"/>
  <c r="P34" i="5"/>
  <c r="N34" i="5"/>
  <c r="N12" i="5"/>
  <c r="V44" i="5"/>
  <c r="T44" i="5"/>
  <c r="P24" i="5"/>
  <c r="N24" i="5"/>
  <c r="P32" i="5"/>
  <c r="N32" i="5"/>
  <c r="P31" i="5"/>
  <c r="N31" i="5"/>
  <c r="V36" i="5"/>
  <c r="T36" i="5"/>
  <c r="V14" i="5"/>
  <c r="T14" i="5"/>
  <c r="P25" i="5"/>
  <c r="N25" i="5"/>
  <c r="V13" i="5"/>
  <c r="T13" i="5"/>
  <c r="V23" i="5"/>
  <c r="T23" i="5"/>
  <c r="H11" i="3"/>
  <c r="BA11" i="3" s="1"/>
  <c r="J20" i="4"/>
  <c r="Z134" i="9"/>
  <c r="Z101" i="9"/>
  <c r="Z117" i="9"/>
  <c r="Y101" i="9"/>
  <c r="Y134" i="9"/>
  <c r="Y117" i="9"/>
  <c r="H138" i="3"/>
  <c r="Q142" i="4"/>
  <c r="B142" i="4" s="1"/>
  <c r="H118" i="3"/>
  <c r="Q140" i="4"/>
  <c r="B140" i="4" s="1"/>
  <c r="H110" i="3"/>
  <c r="H108" i="9" s="1"/>
  <c r="H96" i="3"/>
  <c r="BA96" i="3" s="1"/>
  <c r="Q106" i="4"/>
  <c r="H139" i="3"/>
  <c r="Q145" i="4"/>
  <c r="B145" i="4" s="1"/>
  <c r="H128" i="3"/>
  <c r="BA128" i="3" s="1"/>
  <c r="Q122" i="4"/>
  <c r="H143" i="3"/>
  <c r="Q135" i="4"/>
  <c r="B135" i="4" s="1"/>
  <c r="H116" i="3"/>
  <c r="Q139" i="4"/>
  <c r="B139" i="4" s="1"/>
  <c r="H123" i="3"/>
  <c r="Q115" i="4"/>
  <c r="B115" i="4" s="1"/>
  <c r="H115" i="3"/>
  <c r="Q132" i="4"/>
  <c r="B132" i="4" s="1"/>
  <c r="H111" i="3"/>
  <c r="H102" i="3"/>
  <c r="BA102" i="3" s="1"/>
  <c r="H106" i="3"/>
  <c r="BA106" i="3" s="1"/>
  <c r="Q102" i="4"/>
  <c r="H97" i="3"/>
  <c r="BA97" i="3" s="1"/>
  <c r="Q109" i="4"/>
  <c r="H132" i="3"/>
  <c r="BA132" i="3" s="1"/>
  <c r="Q107" i="4"/>
  <c r="B107" i="4" s="1"/>
  <c r="C137" i="3" s="1"/>
  <c r="H121" i="3"/>
  <c r="BA121" i="3" s="1"/>
  <c r="Q138" i="4"/>
  <c r="B138" i="4" s="1"/>
  <c r="H114" i="3"/>
  <c r="BA114" i="3" s="1"/>
  <c r="Q116" i="4"/>
  <c r="B116" i="4" s="1"/>
  <c r="Q121" i="4"/>
  <c r="H134" i="3"/>
  <c r="BA134" i="3" s="1"/>
  <c r="Q118" i="4"/>
  <c r="B118" i="4" s="1"/>
  <c r="C136" i="3" s="1"/>
  <c r="H142" i="3"/>
  <c r="Q144" i="4"/>
  <c r="B144" i="4" s="1"/>
  <c r="H136" i="3"/>
  <c r="BA136" i="3" s="1"/>
  <c r="Q124" i="4"/>
  <c r="B124" i="4" s="1"/>
  <c r="H126" i="3"/>
  <c r="BA126" i="3" s="1"/>
  <c r="H127" i="3"/>
  <c r="BA127" i="3" s="1"/>
  <c r="Q134" i="4"/>
  <c r="B134" i="4" s="1"/>
  <c r="H119" i="3"/>
  <c r="Q112" i="4"/>
  <c r="B112" i="4" s="1"/>
  <c r="H125" i="3"/>
  <c r="BA125" i="3" s="1"/>
  <c r="Q130" i="4"/>
  <c r="B130" i="4" s="1"/>
  <c r="H112" i="3"/>
  <c r="Q103" i="4"/>
  <c r="H109" i="3"/>
  <c r="Q127" i="4"/>
  <c r="H104" i="3"/>
  <c r="BA104" i="3" s="1"/>
  <c r="Q114" i="4"/>
  <c r="H101" i="3"/>
  <c r="BA101" i="3" s="1"/>
  <c r="Q126" i="4"/>
  <c r="Q119" i="4"/>
  <c r="B119" i="4" s="1"/>
  <c r="H140" i="3"/>
  <c r="Q146" i="4"/>
  <c r="B146" i="4" s="1"/>
  <c r="H131" i="3"/>
  <c r="BA131" i="3" s="1"/>
  <c r="Q123" i="4"/>
  <c r="B123" i="4" s="1"/>
  <c r="Q117" i="4"/>
  <c r="B117" i="4" s="1"/>
  <c r="H107" i="3"/>
  <c r="BA107" i="3" s="1"/>
  <c r="Q104" i="4"/>
  <c r="H103" i="3"/>
  <c r="BA103" i="3" s="1"/>
  <c r="Q111" i="4"/>
  <c r="H137" i="3"/>
  <c r="BA137" i="3" s="1"/>
  <c r="Q141" i="4"/>
  <c r="B141" i="4" s="1"/>
  <c r="H133" i="3"/>
  <c r="Q120" i="4"/>
  <c r="B120" i="4" s="1"/>
  <c r="H141" i="3"/>
  <c r="Q143" i="4"/>
  <c r="B143" i="4" s="1"/>
  <c r="H135" i="3"/>
  <c r="BA135" i="3" s="1"/>
  <c r="Q110" i="4"/>
  <c r="B110" i="4" s="1"/>
  <c r="C138" i="3" s="1"/>
  <c r="H130" i="3"/>
  <c r="BA130" i="3" s="1"/>
  <c r="H129" i="3"/>
  <c r="BA129" i="3" s="1"/>
  <c r="Q136" i="4"/>
  <c r="B136" i="4" s="1"/>
  <c r="H120" i="3"/>
  <c r="Q133" i="4"/>
  <c r="B133" i="4" s="1"/>
  <c r="H124" i="3"/>
  <c r="BA124" i="3" s="1"/>
  <c r="Q125" i="4"/>
  <c r="B125" i="4" s="1"/>
  <c r="H117" i="3"/>
  <c r="Q131" i="4"/>
  <c r="B131" i="4" s="1"/>
  <c r="H113" i="3"/>
  <c r="H108" i="3"/>
  <c r="H105" i="3"/>
  <c r="BA105" i="3" s="1"/>
  <c r="Q113" i="4"/>
  <c r="H99" i="3"/>
  <c r="H94" i="3"/>
  <c r="BA94" i="3" s="1"/>
  <c r="Q129" i="4"/>
  <c r="H34" i="3"/>
  <c r="Q30" i="4"/>
  <c r="B30" i="4" s="1"/>
  <c r="H29" i="3"/>
  <c r="Q26" i="4"/>
  <c r="B26" i="4" s="1"/>
  <c r="H25" i="3"/>
  <c r="BA25" i="3" s="1"/>
  <c r="Q18" i="4"/>
  <c r="B18" i="4" s="1"/>
  <c r="H26" i="3"/>
  <c r="BA26" i="3" s="1"/>
  <c r="Q19" i="4"/>
  <c r="B19" i="4" s="1"/>
  <c r="H22" i="3"/>
  <c r="BA22" i="3" s="1"/>
  <c r="Q22" i="4"/>
  <c r="B22" i="4" s="1"/>
  <c r="C23" i="3" s="1"/>
  <c r="H14" i="3"/>
  <c r="BA14" i="3" s="1"/>
  <c r="Q21" i="4"/>
  <c r="B21" i="4" s="1"/>
  <c r="H36" i="3"/>
  <c r="Q33" i="4"/>
  <c r="H30" i="3"/>
  <c r="Q29" i="4"/>
  <c r="B29" i="4" s="1"/>
  <c r="H28" i="3"/>
  <c r="Q25" i="4"/>
  <c r="B25" i="4" s="1"/>
  <c r="H23" i="3"/>
  <c r="BA23" i="3" s="1"/>
  <c r="Q9" i="4"/>
  <c r="B9" i="4" s="1"/>
  <c r="H20" i="3"/>
  <c r="Q14" i="4"/>
  <c r="B14" i="4" s="1"/>
  <c r="H33" i="3"/>
  <c r="Q31" i="4"/>
  <c r="H32" i="3"/>
  <c r="Q27" i="4"/>
  <c r="B27" i="4" s="1"/>
  <c r="H18" i="3"/>
  <c r="BA18" i="3" s="1"/>
  <c r="H17" i="3"/>
  <c r="BA17" i="3" s="1"/>
  <c r="Q23" i="4"/>
  <c r="B23" i="4" s="1"/>
  <c r="Q10" i="4"/>
  <c r="B10" i="4" s="1"/>
  <c r="I108" i="4"/>
  <c r="H93" i="3" s="1"/>
  <c r="BA93" i="3" s="1"/>
  <c r="G108" i="4"/>
  <c r="H35" i="3"/>
  <c r="Q32" i="4"/>
  <c r="H31" i="3"/>
  <c r="Q28" i="4"/>
  <c r="B28" i="4" s="1"/>
  <c r="H27" i="3"/>
  <c r="Q24" i="4"/>
  <c r="B24" i="4" s="1"/>
  <c r="H19" i="3"/>
  <c r="Q17" i="4"/>
  <c r="B17" i="4" s="1"/>
  <c r="H24" i="3"/>
  <c r="BA24" i="3" s="1"/>
  <c r="Q15" i="4"/>
  <c r="B15" i="4" s="1"/>
  <c r="H21" i="3"/>
  <c r="H15" i="3"/>
  <c r="BA15" i="3" s="1"/>
  <c r="F20" i="11"/>
  <c r="F27" i="11"/>
  <c r="F14" i="11"/>
  <c r="F26" i="11"/>
  <c r="F16" i="11"/>
  <c r="F10" i="11"/>
  <c r="F18" i="11"/>
  <c r="J9" i="4"/>
  <c r="J117" i="4"/>
  <c r="J24" i="4"/>
  <c r="I27" i="3" s="1"/>
  <c r="J29" i="4"/>
  <c r="I30" i="3" s="1"/>
  <c r="J111" i="4"/>
  <c r="J14" i="4"/>
  <c r="J23" i="4"/>
  <c r="J17" i="4"/>
  <c r="J25" i="4"/>
  <c r="I28" i="3" s="1"/>
  <c r="J31" i="4"/>
  <c r="I33" i="3" s="1"/>
  <c r="J109" i="4"/>
  <c r="J121" i="4"/>
  <c r="J114" i="4"/>
  <c r="J116" i="4"/>
  <c r="J112" i="4"/>
  <c r="J135" i="4"/>
  <c r="I143" i="3" s="1"/>
  <c r="J123" i="4"/>
  <c r="J141" i="4"/>
  <c r="J10" i="4"/>
  <c r="J15" i="4"/>
  <c r="J27" i="4"/>
  <c r="I32" i="3" s="1"/>
  <c r="J32" i="4"/>
  <c r="J105" i="4"/>
  <c r="J130" i="4"/>
  <c r="J139" i="4"/>
  <c r="J140" i="4"/>
  <c r="J124" i="4"/>
  <c r="J144" i="4"/>
  <c r="I142" i="3" s="1"/>
  <c r="J13" i="4"/>
  <c r="J16" i="4"/>
  <c r="J28" i="4"/>
  <c r="I31" i="3" s="1"/>
  <c r="J33" i="4"/>
  <c r="I36" i="3" s="1"/>
  <c r="J126" i="4"/>
  <c r="J102" i="4"/>
  <c r="J104" i="4"/>
  <c r="J103" i="4"/>
  <c r="J115" i="4"/>
  <c r="J138" i="4"/>
  <c r="J137" i="4"/>
  <c r="J118" i="4"/>
  <c r="J145" i="4"/>
  <c r="J119" i="4"/>
  <c r="J127" i="4"/>
  <c r="J132" i="4"/>
  <c r="J134" i="4"/>
  <c r="J122" i="4"/>
  <c r="J120" i="4"/>
  <c r="F23" i="11"/>
  <c r="F24" i="11"/>
  <c r="J131" i="4"/>
  <c r="J125" i="4"/>
  <c r="J133" i="4"/>
  <c r="J136" i="4"/>
  <c r="J128" i="4"/>
  <c r="J110" i="4"/>
  <c r="J142" i="4"/>
  <c r="J143" i="4"/>
  <c r="I141" i="3" s="1"/>
  <c r="J146" i="4"/>
  <c r="I140" i="3" s="1"/>
  <c r="J30" i="4"/>
  <c r="I34" i="3" s="1"/>
  <c r="G13" i="4"/>
  <c r="G20" i="4"/>
  <c r="G14" i="4"/>
  <c r="G21" i="4"/>
  <c r="G10" i="4"/>
  <c r="G9" i="4"/>
  <c r="G22" i="4"/>
  <c r="G23" i="4"/>
  <c r="G15" i="4"/>
  <c r="G16" i="4"/>
  <c r="G19" i="4"/>
  <c r="G11" i="4"/>
  <c r="G17" i="4"/>
  <c r="G18" i="4"/>
  <c r="G24" i="4"/>
  <c r="F27" i="3" s="1"/>
  <c r="G25" i="4"/>
  <c r="F28" i="3" s="1"/>
  <c r="G26" i="4"/>
  <c r="F29" i="3" s="1"/>
  <c r="G27" i="4"/>
  <c r="F32" i="3" s="1"/>
  <c r="G28" i="4"/>
  <c r="F31" i="3" s="1"/>
  <c r="G29" i="4"/>
  <c r="F30" i="3" s="1"/>
  <c r="F34" i="3"/>
  <c r="G31" i="4"/>
  <c r="F33" i="3" s="1"/>
  <c r="G32" i="4"/>
  <c r="G33" i="4"/>
  <c r="F36" i="3" s="1"/>
  <c r="G119" i="4"/>
  <c r="G109" i="4"/>
  <c r="G106" i="4"/>
  <c r="G129" i="4"/>
  <c r="G126" i="4"/>
  <c r="G121" i="4"/>
  <c r="G105" i="4"/>
  <c r="G102" i="4"/>
  <c r="G111" i="4"/>
  <c r="G113" i="4"/>
  <c r="G114" i="4"/>
  <c r="G104" i="4"/>
  <c r="G127" i="4"/>
  <c r="G103" i="4"/>
  <c r="G132" i="4"/>
  <c r="G116" i="4"/>
  <c r="G131" i="4"/>
  <c r="G130" i="4"/>
  <c r="G115" i="4"/>
  <c r="G117" i="4"/>
  <c r="G125" i="4"/>
  <c r="G112" i="4"/>
  <c r="G139" i="4"/>
  <c r="G138" i="4"/>
  <c r="G133" i="4"/>
  <c r="G134" i="4"/>
  <c r="G135" i="4"/>
  <c r="F143" i="3" s="1"/>
  <c r="G140" i="4"/>
  <c r="G136" i="4"/>
  <c r="G137" i="4"/>
  <c r="G122" i="4"/>
  <c r="G123" i="4"/>
  <c r="G128" i="4"/>
  <c r="G124" i="4"/>
  <c r="G118" i="4"/>
  <c r="G107" i="4"/>
  <c r="G110" i="4"/>
  <c r="G120" i="4"/>
  <c r="G141" i="4"/>
  <c r="G142" i="4"/>
  <c r="G143" i="4"/>
  <c r="F141" i="3" s="1"/>
  <c r="G144" i="4"/>
  <c r="F142" i="3" s="1"/>
  <c r="G145" i="4"/>
  <c r="G146" i="4"/>
  <c r="F140" i="3" s="1"/>
  <c r="G12" i="11"/>
  <c r="G28" i="11"/>
  <c r="J26" i="4"/>
  <c r="I29" i="3" s="1"/>
  <c r="J129" i="4"/>
  <c r="J113" i="4"/>
  <c r="H13" i="4"/>
  <c r="H20" i="4"/>
  <c r="H14" i="4"/>
  <c r="H21" i="4"/>
  <c r="H10" i="4"/>
  <c r="G10" i="3" s="1"/>
  <c r="H9" i="4"/>
  <c r="G9" i="3" s="1"/>
  <c r="H22" i="4"/>
  <c r="H23" i="4"/>
  <c r="H15" i="4"/>
  <c r="H16" i="4"/>
  <c r="H19" i="4"/>
  <c r="H17" i="4"/>
  <c r="H18" i="4"/>
  <c r="H24" i="4"/>
  <c r="G27" i="3" s="1"/>
  <c r="H25" i="4"/>
  <c r="G28" i="3" s="1"/>
  <c r="H26" i="4"/>
  <c r="G29" i="3" s="1"/>
  <c r="H27" i="4"/>
  <c r="G32" i="3" s="1"/>
  <c r="H28" i="4"/>
  <c r="G31" i="3" s="1"/>
  <c r="H29" i="4"/>
  <c r="G30" i="3" s="1"/>
  <c r="H30" i="4"/>
  <c r="G34" i="3" s="1"/>
  <c r="H31" i="4"/>
  <c r="G33" i="3" s="1"/>
  <c r="H32" i="4"/>
  <c r="H33" i="4"/>
  <c r="G36" i="3" s="1"/>
  <c r="H108" i="4"/>
  <c r="H119" i="4"/>
  <c r="H109" i="4"/>
  <c r="H106" i="4"/>
  <c r="H129" i="4"/>
  <c r="H126" i="4"/>
  <c r="H121" i="4"/>
  <c r="H102" i="4"/>
  <c r="H111" i="4"/>
  <c r="H113" i="4"/>
  <c r="H114" i="4"/>
  <c r="H104" i="4"/>
  <c r="H127" i="4"/>
  <c r="H103" i="4"/>
  <c r="H132" i="4"/>
  <c r="H116" i="4"/>
  <c r="H131" i="4"/>
  <c r="H130" i="4"/>
  <c r="H115" i="4"/>
  <c r="H117" i="4"/>
  <c r="H125" i="4"/>
  <c r="H112" i="4"/>
  <c r="H139" i="4"/>
  <c r="H138" i="4"/>
  <c r="H133" i="4"/>
  <c r="H134" i="4"/>
  <c r="H135" i="4"/>
  <c r="G143" i="3" s="1"/>
  <c r="H140" i="4"/>
  <c r="H136" i="4"/>
  <c r="H137" i="4"/>
  <c r="H122" i="4"/>
  <c r="H123" i="4"/>
  <c r="H128" i="4"/>
  <c r="H124" i="4"/>
  <c r="H118" i="4"/>
  <c r="H107" i="4"/>
  <c r="H110" i="4"/>
  <c r="H120" i="4"/>
  <c r="H141" i="4"/>
  <c r="H142" i="4"/>
  <c r="H143" i="4"/>
  <c r="G141" i="3" s="1"/>
  <c r="H144" i="4"/>
  <c r="G142" i="3" s="1"/>
  <c r="H145" i="4"/>
  <c r="H146" i="4"/>
  <c r="G140" i="3" s="1"/>
  <c r="J21" i="4"/>
  <c r="J22" i="4"/>
  <c r="J19" i="4"/>
  <c r="J18" i="4"/>
  <c r="F31" i="11"/>
  <c r="F19" i="11"/>
  <c r="F11" i="11"/>
  <c r="I33" i="11"/>
  <c r="H33" i="11"/>
  <c r="G33" i="11"/>
  <c r="I132" i="11"/>
  <c r="H132" i="11"/>
  <c r="G132" i="11"/>
  <c r="I137" i="11"/>
  <c r="H137" i="11"/>
  <c r="G137" i="11"/>
  <c r="I106" i="11"/>
  <c r="H106" i="11"/>
  <c r="G106" i="11"/>
  <c r="I95" i="11"/>
  <c r="H95" i="11"/>
  <c r="G95" i="11"/>
  <c r="G13" i="11"/>
  <c r="G22" i="11"/>
  <c r="F95" i="11"/>
  <c r="F106" i="11"/>
  <c r="I40" i="11"/>
  <c r="H40" i="11"/>
  <c r="G40" i="11"/>
  <c r="I36" i="11"/>
  <c r="H36" i="11"/>
  <c r="G36" i="11"/>
  <c r="I155" i="11"/>
  <c r="H155" i="11"/>
  <c r="G155" i="11"/>
  <c r="I149" i="11"/>
  <c r="H149" i="11"/>
  <c r="G149" i="11"/>
  <c r="I142" i="11"/>
  <c r="H142" i="11"/>
  <c r="G142" i="11"/>
  <c r="I157" i="11"/>
  <c r="H157" i="11"/>
  <c r="G157" i="11"/>
  <c r="I152" i="11"/>
  <c r="H152" i="11"/>
  <c r="G152" i="11"/>
  <c r="I144" i="11"/>
  <c r="H144" i="11"/>
  <c r="G144" i="11"/>
  <c r="I134" i="11"/>
  <c r="H134" i="11"/>
  <c r="G134" i="11"/>
  <c r="I130" i="11"/>
  <c r="H130" i="11"/>
  <c r="G130" i="11"/>
  <c r="I126" i="11"/>
  <c r="H126" i="11"/>
  <c r="G126" i="11"/>
  <c r="I117" i="11"/>
  <c r="H117" i="11"/>
  <c r="G117" i="11"/>
  <c r="I115" i="11"/>
  <c r="H115" i="11"/>
  <c r="G115" i="11"/>
  <c r="I110" i="11"/>
  <c r="H110" i="11"/>
  <c r="G110" i="11"/>
  <c r="I107" i="11"/>
  <c r="H107" i="11"/>
  <c r="G107" i="11"/>
  <c r="I100" i="11"/>
  <c r="H100" i="11"/>
  <c r="G100" i="11"/>
  <c r="I98" i="11"/>
  <c r="H98" i="11"/>
  <c r="G98" i="11"/>
  <c r="H9" i="11"/>
  <c r="H10" i="11"/>
  <c r="H11" i="11"/>
  <c r="H14" i="11"/>
  <c r="H13" i="11"/>
  <c r="H15" i="11"/>
  <c r="H12" i="11"/>
  <c r="H16" i="11"/>
  <c r="H17" i="11"/>
  <c r="H18" i="11"/>
  <c r="H19" i="11"/>
  <c r="H20" i="11"/>
  <c r="H22" i="11"/>
  <c r="H21" i="11"/>
  <c r="H25" i="11"/>
  <c r="H26" i="11"/>
  <c r="H28" i="11"/>
  <c r="H27" i="11"/>
  <c r="H30" i="11"/>
  <c r="H29" i="11"/>
  <c r="H31" i="11"/>
  <c r="I49" i="11"/>
  <c r="H49" i="11"/>
  <c r="G49" i="11"/>
  <c r="I48" i="11"/>
  <c r="H48" i="11"/>
  <c r="G48" i="11"/>
  <c r="I141" i="11"/>
  <c r="H141" i="11"/>
  <c r="G141" i="11"/>
  <c r="I153" i="11"/>
  <c r="H153" i="11"/>
  <c r="G153" i="11"/>
  <c r="I131" i="11"/>
  <c r="H131" i="11"/>
  <c r="G131" i="11"/>
  <c r="I120" i="11"/>
  <c r="H120" i="11"/>
  <c r="G120" i="11"/>
  <c r="I113" i="11"/>
  <c r="H113" i="11"/>
  <c r="G113" i="11"/>
  <c r="I102" i="11"/>
  <c r="H102" i="11"/>
  <c r="G102" i="11"/>
  <c r="G25" i="11"/>
  <c r="G30" i="11"/>
  <c r="F33" i="11"/>
  <c r="F49" i="11"/>
  <c r="F102" i="11"/>
  <c r="F137" i="11"/>
  <c r="F132" i="11"/>
  <c r="I47" i="11"/>
  <c r="H47" i="11"/>
  <c r="G47" i="11"/>
  <c r="I45" i="11"/>
  <c r="H45" i="11"/>
  <c r="G45" i="11"/>
  <c r="I32" i="11"/>
  <c r="H32" i="11"/>
  <c r="G32" i="11"/>
  <c r="I46" i="11"/>
  <c r="H46" i="11"/>
  <c r="G46" i="11"/>
  <c r="I38" i="11"/>
  <c r="H38" i="11"/>
  <c r="G38" i="11"/>
  <c r="I43" i="11"/>
  <c r="H43" i="11"/>
  <c r="G43" i="11"/>
  <c r="I35" i="11"/>
  <c r="H35" i="11"/>
  <c r="G35" i="11"/>
  <c r="I154" i="11"/>
  <c r="H154" i="11"/>
  <c r="G154" i="11"/>
  <c r="I145" i="11"/>
  <c r="H145" i="11"/>
  <c r="G145" i="11"/>
  <c r="I138" i="11"/>
  <c r="H138" i="11"/>
  <c r="G138" i="11"/>
  <c r="I156" i="11"/>
  <c r="H156" i="11"/>
  <c r="G156" i="11"/>
  <c r="I146" i="11"/>
  <c r="H146" i="11"/>
  <c r="G146" i="11"/>
  <c r="I140" i="11"/>
  <c r="H140" i="11"/>
  <c r="G140" i="11"/>
  <c r="I133" i="11"/>
  <c r="H133" i="11"/>
  <c r="G133" i="11"/>
  <c r="I129" i="11"/>
  <c r="H129" i="11"/>
  <c r="G129" i="11"/>
  <c r="I125" i="11"/>
  <c r="H125" i="11"/>
  <c r="G125" i="11"/>
  <c r="I121" i="11"/>
  <c r="H121" i="11"/>
  <c r="G121" i="11"/>
  <c r="I116" i="11"/>
  <c r="H116" i="11"/>
  <c r="G116" i="11"/>
  <c r="I112" i="11"/>
  <c r="H112" i="11"/>
  <c r="G112" i="11"/>
  <c r="I109" i="11"/>
  <c r="H109" i="11"/>
  <c r="G109" i="11"/>
  <c r="I104" i="11"/>
  <c r="H104" i="11"/>
  <c r="G104" i="11"/>
  <c r="I101" i="11"/>
  <c r="H101" i="11"/>
  <c r="G101" i="11"/>
  <c r="I96" i="11"/>
  <c r="H96" i="11"/>
  <c r="G96" i="11"/>
  <c r="I9" i="11"/>
  <c r="I10" i="11"/>
  <c r="I11" i="11"/>
  <c r="I14" i="11"/>
  <c r="I13" i="11"/>
  <c r="I15" i="11"/>
  <c r="I12" i="11"/>
  <c r="I16" i="11"/>
  <c r="I17" i="11"/>
  <c r="I18" i="11"/>
  <c r="I19" i="11"/>
  <c r="I20" i="11"/>
  <c r="I22" i="11"/>
  <c r="I21" i="11"/>
  <c r="I25" i="11"/>
  <c r="I26" i="11"/>
  <c r="I28" i="11"/>
  <c r="I27" i="11"/>
  <c r="I30" i="11"/>
  <c r="I29" i="11"/>
  <c r="I31" i="11"/>
  <c r="F35" i="11"/>
  <c r="F43" i="11"/>
  <c r="F38" i="11"/>
  <c r="F46" i="11"/>
  <c r="F96" i="11"/>
  <c r="F101" i="11"/>
  <c r="F104" i="11"/>
  <c r="F109" i="11"/>
  <c r="F112" i="11"/>
  <c r="F116" i="11"/>
  <c r="F121" i="11"/>
  <c r="F125" i="11"/>
  <c r="F129" i="11"/>
  <c r="F133" i="11"/>
  <c r="F140" i="11"/>
  <c r="F146" i="11"/>
  <c r="F156" i="11"/>
  <c r="F138" i="11"/>
  <c r="F145" i="11"/>
  <c r="F154" i="11"/>
  <c r="I41" i="11"/>
  <c r="H41" i="11"/>
  <c r="G41" i="11"/>
  <c r="I39" i="11"/>
  <c r="H39" i="11"/>
  <c r="G39" i="11"/>
  <c r="I151" i="11"/>
  <c r="H151" i="11"/>
  <c r="G151" i="11"/>
  <c r="I148" i="11"/>
  <c r="H148" i="11"/>
  <c r="G148" i="11"/>
  <c r="I128" i="11"/>
  <c r="H128" i="11"/>
  <c r="G128" i="11"/>
  <c r="I111" i="11"/>
  <c r="H111" i="11"/>
  <c r="G111" i="11"/>
  <c r="I105" i="11"/>
  <c r="H105" i="11"/>
  <c r="G105" i="11"/>
  <c r="G9" i="11"/>
  <c r="G17" i="11"/>
  <c r="F39" i="11"/>
  <c r="F48" i="11"/>
  <c r="F105" i="11"/>
  <c r="F113" i="11"/>
  <c r="F128" i="11"/>
  <c r="F148" i="11"/>
  <c r="F141" i="11"/>
  <c r="I44" i="11"/>
  <c r="H44" i="11"/>
  <c r="G44" i="11"/>
  <c r="I37" i="11"/>
  <c r="H37" i="11"/>
  <c r="G37" i="11"/>
  <c r="I42" i="11"/>
  <c r="H42" i="11"/>
  <c r="G42" i="11"/>
  <c r="I34" i="11"/>
  <c r="H34" i="11"/>
  <c r="G34" i="11"/>
  <c r="I92" i="11"/>
  <c r="H92" i="11"/>
  <c r="G92" i="11"/>
  <c r="I150" i="11"/>
  <c r="H150" i="11"/>
  <c r="G150" i="11"/>
  <c r="I143" i="11"/>
  <c r="H143" i="11"/>
  <c r="G143" i="11"/>
  <c r="I135" i="11"/>
  <c r="H135" i="11"/>
  <c r="G135" i="11"/>
  <c r="I158" i="11"/>
  <c r="H158" i="11"/>
  <c r="G158" i="11"/>
  <c r="I147" i="11"/>
  <c r="H147" i="11"/>
  <c r="G147" i="11"/>
  <c r="I139" i="11"/>
  <c r="H139" i="11"/>
  <c r="G139" i="11"/>
  <c r="I136" i="11"/>
  <c r="H136" i="11"/>
  <c r="G136" i="11"/>
  <c r="I127" i="11"/>
  <c r="H127" i="11"/>
  <c r="G127" i="11"/>
  <c r="I124" i="11"/>
  <c r="H124" i="11"/>
  <c r="G124" i="11"/>
  <c r="I119" i="11"/>
  <c r="H119" i="11"/>
  <c r="G119" i="11"/>
  <c r="I118" i="11"/>
  <c r="H118" i="11"/>
  <c r="G118" i="11"/>
  <c r="I114" i="11"/>
  <c r="H114" i="11"/>
  <c r="G114" i="11"/>
  <c r="I108" i="11"/>
  <c r="H108" i="11"/>
  <c r="G108" i="11"/>
  <c r="I103" i="11"/>
  <c r="H103" i="11"/>
  <c r="G103" i="11"/>
  <c r="I99" i="11"/>
  <c r="H99" i="11"/>
  <c r="G99" i="11"/>
  <c r="I97" i="11"/>
  <c r="H97" i="11"/>
  <c r="G97" i="11"/>
  <c r="F32" i="11"/>
  <c r="F36" i="11"/>
  <c r="F45" i="11"/>
  <c r="F40" i="11"/>
  <c r="F47" i="11"/>
  <c r="F98" i="11"/>
  <c r="F100" i="11"/>
  <c r="F107" i="11"/>
  <c r="F110" i="11"/>
  <c r="F115" i="11"/>
  <c r="F117" i="11"/>
  <c r="F126" i="11"/>
  <c r="F130" i="11"/>
  <c r="F134" i="11"/>
  <c r="F144" i="11"/>
  <c r="F152" i="11"/>
  <c r="F157" i="11"/>
  <c r="F142" i="11"/>
  <c r="F149" i="11"/>
  <c r="F155" i="11"/>
  <c r="AN86" i="11"/>
  <c r="AI135" i="3"/>
  <c r="AI131" i="3"/>
  <c r="AI127" i="3"/>
  <c r="AI123" i="3"/>
  <c r="AI119" i="3"/>
  <c r="AI115" i="3"/>
  <c r="AI111" i="3"/>
  <c r="AI107" i="3"/>
  <c r="AI103" i="3"/>
  <c r="AI99" i="3"/>
  <c r="AI95" i="3"/>
  <c r="AJ86" i="11"/>
  <c r="AN87" i="11"/>
  <c r="AJ87" i="11"/>
  <c r="AE86" i="11"/>
  <c r="AF86" i="11"/>
  <c r="AF87" i="11"/>
  <c r="AJ50" i="11"/>
  <c r="AN50" i="11"/>
  <c r="AF50" i="11"/>
  <c r="AE50" i="11"/>
  <c r="G12" i="4"/>
  <c r="H12" i="4"/>
  <c r="G12" i="3" s="1"/>
  <c r="AQ106" i="9" l="1"/>
  <c r="X106" i="9"/>
  <c r="H13" i="3"/>
  <c r="BA13" i="3" s="1"/>
  <c r="BA19" i="3"/>
  <c r="H106" i="9"/>
  <c r="AB115" i="9"/>
  <c r="AB116" i="9"/>
  <c r="AB114" i="9"/>
  <c r="AB132" i="9"/>
  <c r="AB131" i="9"/>
  <c r="AB133" i="9"/>
  <c r="AB99" i="9"/>
  <c r="AB100" i="9"/>
  <c r="AB98" i="9"/>
  <c r="AJ122" i="9"/>
  <c r="X122" i="9" s="1"/>
  <c r="H122" i="3"/>
  <c r="BA122" i="3" s="1"/>
  <c r="H16" i="3"/>
  <c r="BA16" i="3" s="1"/>
  <c r="F107" i="3"/>
  <c r="G107" i="3"/>
  <c r="I107" i="3"/>
  <c r="F12" i="3"/>
  <c r="AJ124" i="9"/>
  <c r="X124" i="9" s="1"/>
  <c r="X123" i="9"/>
  <c r="C20" i="3"/>
  <c r="I9" i="3"/>
  <c r="H95" i="3"/>
  <c r="H98" i="3"/>
  <c r="BA98" i="3" s="1"/>
  <c r="F131" i="3"/>
  <c r="G131" i="3"/>
  <c r="I130" i="3"/>
  <c r="I135" i="3"/>
  <c r="I136" i="3"/>
  <c r="G16" i="3"/>
  <c r="F25" i="3"/>
  <c r="Q20" i="4"/>
  <c r="B20" i="4" s="1"/>
  <c r="C10" i="3" s="1"/>
  <c r="G136" i="3"/>
  <c r="F136" i="3"/>
  <c r="I25" i="3"/>
  <c r="I131" i="3"/>
  <c r="G138" i="3"/>
  <c r="G43" i="5" s="1"/>
  <c r="G118" i="3"/>
  <c r="G23" i="5" s="1"/>
  <c r="F138" i="3"/>
  <c r="F43" i="5" s="1"/>
  <c r="I139" i="3"/>
  <c r="I44" i="5" s="1"/>
  <c r="I13" i="3"/>
  <c r="I113" i="3"/>
  <c r="I22" i="5" s="1"/>
  <c r="G94" i="3"/>
  <c r="G25" i="3"/>
  <c r="F94" i="3"/>
  <c r="I98" i="3"/>
  <c r="I137" i="3"/>
  <c r="H100" i="3"/>
  <c r="BA100" i="3" s="1"/>
  <c r="F103" i="3"/>
  <c r="G103" i="3"/>
  <c r="I94" i="3"/>
  <c r="G139" i="3"/>
  <c r="G44" i="5" s="1"/>
  <c r="G137" i="3"/>
  <c r="G98" i="3"/>
  <c r="F139" i="3"/>
  <c r="F44" i="5" s="1"/>
  <c r="F137" i="3"/>
  <c r="F98" i="3"/>
  <c r="F16" i="3"/>
  <c r="I138" i="3"/>
  <c r="I43" i="5" s="1"/>
  <c r="I121" i="3"/>
  <c r="I103" i="3"/>
  <c r="AQ123" i="9"/>
  <c r="H35" i="5"/>
  <c r="Y35" i="5" s="1"/>
  <c r="H32" i="5"/>
  <c r="Y32" i="5" s="1"/>
  <c r="BA111" i="3"/>
  <c r="H25" i="5"/>
  <c r="Y25" i="5" s="1"/>
  <c r="BA123" i="3"/>
  <c r="H44" i="5"/>
  <c r="Y44" i="5" s="1"/>
  <c r="BA139" i="3"/>
  <c r="H21" i="5"/>
  <c r="Y21" i="5" s="1"/>
  <c r="BA110" i="3"/>
  <c r="H43" i="5"/>
  <c r="Y43" i="5" s="1"/>
  <c r="BA138" i="3"/>
  <c r="P12" i="5"/>
  <c r="P10" i="5"/>
  <c r="V10" i="5"/>
  <c r="H22" i="5"/>
  <c r="Y22" i="5" s="1"/>
  <c r="BA113" i="3"/>
  <c r="H122" i="9"/>
  <c r="BA99" i="3"/>
  <c r="H123" i="9"/>
  <c r="BA108" i="3"/>
  <c r="H46" i="5"/>
  <c r="Y46" i="5" s="1"/>
  <c r="BA117" i="3"/>
  <c r="H12" i="5"/>
  <c r="Y12" i="5" s="1"/>
  <c r="BA120" i="3"/>
  <c r="H20" i="5"/>
  <c r="Y20" i="5" s="1"/>
  <c r="H33" i="5"/>
  <c r="Y33" i="5" s="1"/>
  <c r="BA112" i="3"/>
  <c r="H24" i="5"/>
  <c r="Y24" i="5" s="1"/>
  <c r="BA119" i="3"/>
  <c r="H42" i="5"/>
  <c r="Y42" i="5" s="1"/>
  <c r="BA20" i="3"/>
  <c r="H31" i="5"/>
  <c r="Y31" i="5" s="1"/>
  <c r="BA109" i="3"/>
  <c r="H36" i="5"/>
  <c r="Y36" i="5" s="1"/>
  <c r="BA21" i="3"/>
  <c r="H124" i="9"/>
  <c r="BA133" i="3"/>
  <c r="H47" i="5"/>
  <c r="Y47" i="5" s="1"/>
  <c r="H45" i="5"/>
  <c r="Y45" i="5" s="1"/>
  <c r="BA115" i="3"/>
  <c r="H34" i="5"/>
  <c r="Y34" i="5" s="1"/>
  <c r="BA116" i="3"/>
  <c r="H23" i="5"/>
  <c r="Y23" i="5" s="1"/>
  <c r="BA118" i="3"/>
  <c r="H14" i="5"/>
  <c r="Y14" i="5" s="1"/>
  <c r="H10" i="5"/>
  <c r="Y10" i="5" s="1"/>
  <c r="H9" i="5"/>
  <c r="Y9" i="5" s="1"/>
  <c r="P13" i="5"/>
  <c r="P9" i="5"/>
  <c r="H11" i="5"/>
  <c r="Y11" i="5" s="1"/>
  <c r="H13" i="5"/>
  <c r="Y13" i="5" s="1"/>
  <c r="V12" i="5"/>
  <c r="C43" i="5"/>
  <c r="C42" i="5"/>
  <c r="C116" i="3"/>
  <c r="C139" i="3"/>
  <c r="F118" i="3"/>
  <c r="F23" i="5" s="1"/>
  <c r="C24" i="3"/>
  <c r="C26" i="3"/>
  <c r="B104" i="4"/>
  <c r="C107" i="3" s="1"/>
  <c r="B102" i="4"/>
  <c r="C128" i="3" s="1"/>
  <c r="B126" i="4"/>
  <c r="C117" i="3" s="1"/>
  <c r="B114" i="4"/>
  <c r="B103" i="4"/>
  <c r="C122" i="3" s="1"/>
  <c r="B121" i="4"/>
  <c r="B109" i="4"/>
  <c r="C131" i="3"/>
  <c r="B111" i="4"/>
  <c r="C133" i="3" s="1"/>
  <c r="C135" i="3"/>
  <c r="B122" i="4"/>
  <c r="B106" i="4"/>
  <c r="B129" i="4"/>
  <c r="C120" i="3" s="1"/>
  <c r="B113" i="4"/>
  <c r="C127" i="3"/>
  <c r="B105" i="4"/>
  <c r="C126" i="3" s="1"/>
  <c r="B127" i="4"/>
  <c r="C118" i="3" s="1"/>
  <c r="C22" i="3"/>
  <c r="C14" i="3"/>
  <c r="C17" i="3"/>
  <c r="C16" i="3"/>
  <c r="C15" i="3"/>
  <c r="C18" i="3"/>
  <c r="C19" i="3"/>
  <c r="C106" i="9" s="1"/>
  <c r="C25" i="3"/>
  <c r="I22" i="3"/>
  <c r="F93" i="3"/>
  <c r="G128" i="3"/>
  <c r="G97" i="3"/>
  <c r="G24" i="3"/>
  <c r="G21" i="3"/>
  <c r="G36" i="5" s="1"/>
  <c r="F122" i="3"/>
  <c r="F47" i="5" s="1"/>
  <c r="G133" i="3"/>
  <c r="G125" i="3"/>
  <c r="G104" i="3"/>
  <c r="G18" i="3"/>
  <c r="F134" i="3"/>
  <c r="F123" i="3"/>
  <c r="F25" i="5" s="1"/>
  <c r="F115" i="3"/>
  <c r="F45" i="5" s="1"/>
  <c r="F111" i="3"/>
  <c r="F32" i="5" s="1"/>
  <c r="F106" i="3"/>
  <c r="G134" i="3"/>
  <c r="G116" i="3"/>
  <c r="G34" i="5" s="1"/>
  <c r="G123" i="3"/>
  <c r="G25" i="5" s="1"/>
  <c r="G115" i="3"/>
  <c r="G45" i="5" s="1"/>
  <c r="G111" i="3"/>
  <c r="G32" i="5" s="1"/>
  <c r="G102" i="3"/>
  <c r="G106" i="3"/>
  <c r="G19" i="3"/>
  <c r="G106" i="9" s="1"/>
  <c r="F132" i="3"/>
  <c r="F121" i="3"/>
  <c r="F114" i="3"/>
  <c r="F110" i="3"/>
  <c r="F100" i="3"/>
  <c r="F35" i="5" s="1"/>
  <c r="F96" i="3"/>
  <c r="F19" i="3"/>
  <c r="F106" i="9" s="1"/>
  <c r="AD106" i="9" s="1"/>
  <c r="F11" i="3"/>
  <c r="I127" i="3"/>
  <c r="I126" i="3"/>
  <c r="I10" i="3"/>
  <c r="I116" i="3"/>
  <c r="I34" i="5" s="1"/>
  <c r="I101" i="3"/>
  <c r="I23" i="3"/>
  <c r="I111" i="3"/>
  <c r="I32" i="5" s="1"/>
  <c r="I20" i="3"/>
  <c r="I42" i="5" s="1"/>
  <c r="G126" i="3"/>
  <c r="G109" i="3"/>
  <c r="G31" i="5" s="1"/>
  <c r="G95" i="3"/>
  <c r="G93" i="3"/>
  <c r="G92" i="3"/>
  <c r="F116" i="3"/>
  <c r="F34" i="5" s="1"/>
  <c r="F102" i="3"/>
  <c r="F13" i="3"/>
  <c r="I129" i="3"/>
  <c r="I115" i="3"/>
  <c r="I45" i="5" s="1"/>
  <c r="I16" i="3"/>
  <c r="I106" i="3"/>
  <c r="I18" i="3"/>
  <c r="I104" i="3"/>
  <c r="I122" i="3"/>
  <c r="I47" i="5" s="1"/>
  <c r="F9" i="3"/>
  <c r="AJ9" i="3" s="1"/>
  <c r="I26" i="3"/>
  <c r="F20" i="3"/>
  <c r="F42" i="5" s="1"/>
  <c r="I124" i="3"/>
  <c r="C134" i="3"/>
  <c r="G117" i="3"/>
  <c r="G46" i="5" s="1"/>
  <c r="G99" i="3"/>
  <c r="F126" i="3"/>
  <c r="F109" i="3"/>
  <c r="F31" i="5" s="1"/>
  <c r="F95" i="3"/>
  <c r="I92" i="3"/>
  <c r="F23" i="3"/>
  <c r="I132" i="3"/>
  <c r="I99" i="3"/>
  <c r="I128" i="3"/>
  <c r="I134" i="3"/>
  <c r="I21" i="3"/>
  <c r="I36" i="5" s="1"/>
  <c r="I118" i="3"/>
  <c r="I23" i="5" s="1"/>
  <c r="I102" i="3"/>
  <c r="I97" i="3"/>
  <c r="I17" i="3"/>
  <c r="I114" i="3"/>
  <c r="G17" i="3"/>
  <c r="F97" i="3"/>
  <c r="F24" i="3"/>
  <c r="I93" i="3"/>
  <c r="G127" i="3"/>
  <c r="G101" i="3"/>
  <c r="F21" i="3"/>
  <c r="F36" i="5" s="1"/>
  <c r="G135" i="3"/>
  <c r="G129" i="3"/>
  <c r="G124" i="3"/>
  <c r="G108" i="3"/>
  <c r="G26" i="3"/>
  <c r="I105" i="3"/>
  <c r="I112" i="3"/>
  <c r="I33" i="5" s="1"/>
  <c r="I14" i="3"/>
  <c r="G119" i="3"/>
  <c r="G24" i="5" s="1"/>
  <c r="G112" i="3"/>
  <c r="G33" i="5" s="1"/>
  <c r="G13" i="3"/>
  <c r="F128" i="3"/>
  <c r="I117" i="3"/>
  <c r="I46" i="5" s="1"/>
  <c r="G130" i="3"/>
  <c r="G120" i="3"/>
  <c r="G113" i="3"/>
  <c r="G22" i="5" s="1"/>
  <c r="G105" i="3"/>
  <c r="G22" i="3"/>
  <c r="F133" i="3"/>
  <c r="F127" i="3"/>
  <c r="F119" i="3"/>
  <c r="F24" i="5" s="1"/>
  <c r="F125" i="3"/>
  <c r="F112" i="3"/>
  <c r="F33" i="5" s="1"/>
  <c r="F104" i="3"/>
  <c r="F101" i="3"/>
  <c r="F18" i="3"/>
  <c r="F17" i="3"/>
  <c r="I125" i="3"/>
  <c r="I24" i="3"/>
  <c r="G132" i="3"/>
  <c r="G121" i="3"/>
  <c r="G122" i="3"/>
  <c r="G47" i="5" s="1"/>
  <c r="G114" i="3"/>
  <c r="G110" i="3"/>
  <c r="G100" i="3"/>
  <c r="G35" i="5" s="1"/>
  <c r="G96" i="3"/>
  <c r="G23" i="3"/>
  <c r="G20" i="3"/>
  <c r="G42" i="5" s="1"/>
  <c r="F135" i="3"/>
  <c r="F130" i="3"/>
  <c r="F129" i="3"/>
  <c r="F120" i="3"/>
  <c r="F124" i="3"/>
  <c r="F117" i="3"/>
  <c r="F46" i="5" s="1"/>
  <c r="F113" i="3"/>
  <c r="F22" i="5" s="1"/>
  <c r="F108" i="3"/>
  <c r="F105" i="3"/>
  <c r="F99" i="3"/>
  <c r="F92" i="3"/>
  <c r="F26" i="3"/>
  <c r="F22" i="3"/>
  <c r="I120" i="3"/>
  <c r="I108" i="3"/>
  <c r="I123" i="9" s="1"/>
  <c r="I133" i="3"/>
  <c r="I109" i="3"/>
  <c r="I31" i="5" s="1"/>
  <c r="I123" i="3"/>
  <c r="I25" i="5" s="1"/>
  <c r="I95" i="3"/>
  <c r="I15" i="3"/>
  <c r="I110" i="3"/>
  <c r="I119" i="3"/>
  <c r="I24" i="5" s="1"/>
  <c r="I100" i="3"/>
  <c r="I35" i="5" s="1"/>
  <c r="I19" i="3"/>
  <c r="I106" i="9" s="1"/>
  <c r="I11" i="3"/>
  <c r="I9" i="5" s="1"/>
  <c r="I12" i="3"/>
  <c r="C123" i="3"/>
  <c r="C115" i="3"/>
  <c r="C129" i="3"/>
  <c r="C130" i="3"/>
  <c r="C125" i="3"/>
  <c r="C119" i="3"/>
  <c r="H92" i="3"/>
  <c r="BA92" i="3" s="1"/>
  <c r="Q108" i="4"/>
  <c r="C124" i="3"/>
  <c r="H10" i="3"/>
  <c r="BA10" i="3" s="1"/>
  <c r="Q12" i="4"/>
  <c r="B12" i="4" s="1"/>
  <c r="C13" i="3" s="1"/>
  <c r="I35" i="3"/>
  <c r="G35" i="3"/>
  <c r="F35" i="3"/>
  <c r="G15" i="3"/>
  <c r="F15" i="3"/>
  <c r="G14" i="3"/>
  <c r="F14" i="3"/>
  <c r="F10" i="3"/>
  <c r="F93" i="11"/>
  <c r="F94" i="11"/>
  <c r="I24" i="11"/>
  <c r="I23" i="11"/>
  <c r="G123" i="11"/>
  <c r="G122" i="11"/>
  <c r="G93" i="11"/>
  <c r="G94" i="11"/>
  <c r="H122" i="11"/>
  <c r="H123" i="11"/>
  <c r="H9" i="3"/>
  <c r="BA9" i="3" s="1"/>
  <c r="H94" i="11"/>
  <c r="H93" i="11"/>
  <c r="I122" i="11"/>
  <c r="I123" i="11"/>
  <c r="H24" i="11"/>
  <c r="H23" i="11"/>
  <c r="F123" i="11"/>
  <c r="F122" i="11"/>
  <c r="I94" i="11"/>
  <c r="I93" i="11"/>
  <c r="G24" i="11"/>
  <c r="G23" i="11"/>
  <c r="Z106" i="9" l="1"/>
  <c r="C21" i="3"/>
  <c r="C36" i="5" s="1"/>
  <c r="F122" i="9"/>
  <c r="AD122" i="9" s="1"/>
  <c r="Z122" i="9" s="1"/>
  <c r="I21" i="5"/>
  <c r="I108" i="9"/>
  <c r="BA95" i="3"/>
  <c r="H107" i="9"/>
  <c r="Y106" i="9"/>
  <c r="AB19" i="3" s="1"/>
  <c r="F21" i="5"/>
  <c r="F108" i="9"/>
  <c r="AD108" i="9" s="1"/>
  <c r="I20" i="5"/>
  <c r="I107" i="9"/>
  <c r="G20" i="5"/>
  <c r="G107" i="9"/>
  <c r="G21" i="5"/>
  <c r="G108" i="9"/>
  <c r="I122" i="9"/>
  <c r="F20" i="5"/>
  <c r="F107" i="9"/>
  <c r="AD107" i="9" s="1"/>
  <c r="AO122" i="9"/>
  <c r="AQ122" i="9" s="1"/>
  <c r="G123" i="9"/>
  <c r="F123" i="9"/>
  <c r="AD123" i="9" s="1"/>
  <c r="Z123" i="9" s="1"/>
  <c r="G122" i="9"/>
  <c r="F124" i="9"/>
  <c r="AD124" i="9" s="1"/>
  <c r="Z124" i="9" s="1"/>
  <c r="G124" i="9"/>
  <c r="I124" i="9"/>
  <c r="AO124" i="9"/>
  <c r="AQ124" i="9" s="1"/>
  <c r="C12" i="3"/>
  <c r="C92" i="3"/>
  <c r="C95" i="3"/>
  <c r="C107" i="9" s="1"/>
  <c r="C132" i="3"/>
  <c r="C121" i="3"/>
  <c r="C11" i="3"/>
  <c r="I14" i="5"/>
  <c r="I10" i="5"/>
  <c r="F10" i="5"/>
  <c r="G14" i="5"/>
  <c r="G13" i="5"/>
  <c r="F14" i="5"/>
  <c r="G11" i="5"/>
  <c r="I12" i="5"/>
  <c r="I13" i="5"/>
  <c r="F13" i="5"/>
  <c r="F11" i="5"/>
  <c r="G10" i="5"/>
  <c r="F12" i="5"/>
  <c r="G12" i="5"/>
  <c r="F9" i="5"/>
  <c r="G9" i="5"/>
  <c r="I11" i="5"/>
  <c r="C96" i="3"/>
  <c r="C111" i="3"/>
  <c r="C32" i="5" s="1"/>
  <c r="C24" i="5"/>
  <c r="C25" i="5"/>
  <c r="C23" i="5"/>
  <c r="C20" i="5"/>
  <c r="C104" i="3"/>
  <c r="C46" i="5"/>
  <c r="C45" i="5"/>
  <c r="C44" i="5"/>
  <c r="C47" i="5"/>
  <c r="C34" i="5"/>
  <c r="C11" i="5"/>
  <c r="C13" i="5"/>
  <c r="C10" i="5"/>
  <c r="C9" i="5"/>
  <c r="C114" i="3"/>
  <c r="C12" i="5" s="1"/>
  <c r="C108" i="3"/>
  <c r="C99" i="3"/>
  <c r="C106" i="3"/>
  <c r="C103" i="3"/>
  <c r="C112" i="3"/>
  <c r="C109" i="3"/>
  <c r="C124" i="9" s="1"/>
  <c r="C102" i="3"/>
  <c r="C94" i="3"/>
  <c r="C97" i="3"/>
  <c r="C110" i="3"/>
  <c r="C108" i="9" s="1"/>
  <c r="C105" i="3"/>
  <c r="C113" i="3"/>
  <c r="C101" i="3"/>
  <c r="B108" i="4"/>
  <c r="C93" i="3" s="1"/>
  <c r="C9" i="3"/>
  <c r="AM34" i="11"/>
  <c r="Y122" i="9" l="1"/>
  <c r="AB101" i="3" s="1"/>
  <c r="Z108" i="9"/>
  <c r="Y108" i="9"/>
  <c r="Y107" i="9"/>
  <c r="AB95" i="3" s="1"/>
  <c r="Z107" i="9"/>
  <c r="Y123" i="9"/>
  <c r="AB103" i="3" s="1"/>
  <c r="Y124" i="9"/>
  <c r="AB109" i="3" s="1"/>
  <c r="C122" i="9"/>
  <c r="Z125" i="9"/>
  <c r="AB123" i="9" s="1"/>
  <c r="AB133" i="3"/>
  <c r="C123" i="9"/>
  <c r="C98" i="3"/>
  <c r="C22" i="5"/>
  <c r="C21" i="5"/>
  <c r="C31" i="5"/>
  <c r="C33" i="5"/>
  <c r="C14" i="5"/>
  <c r="C100" i="3"/>
  <c r="B43" i="11"/>
  <c r="B39" i="11"/>
  <c r="B38" i="11"/>
  <c r="B42" i="11"/>
  <c r="B36" i="11"/>
  <c r="B40" i="11"/>
  <c r="AI40" i="11"/>
  <c r="B48" i="11"/>
  <c r="B45" i="11"/>
  <c r="B35" i="11"/>
  <c r="AI35" i="11"/>
  <c r="B34" i="11"/>
  <c r="AC42" i="11"/>
  <c r="AC39" i="11"/>
  <c r="AC45" i="11"/>
  <c r="AC35" i="11"/>
  <c r="AC38" i="11"/>
  <c r="AC40" i="11"/>
  <c r="AC34" i="11"/>
  <c r="AC48" i="11"/>
  <c r="AC43" i="11"/>
  <c r="AC36" i="11"/>
  <c r="AD44" i="11"/>
  <c r="AD46" i="11"/>
  <c r="B41" i="11"/>
  <c r="AG46" i="11"/>
  <c r="AG44" i="11"/>
  <c r="AG41" i="11"/>
  <c r="AK46" i="11"/>
  <c r="B46" i="11"/>
  <c r="B44" i="11"/>
  <c r="AK41" i="11"/>
  <c r="AC46" i="11"/>
  <c r="AC44" i="11"/>
  <c r="AC41" i="11"/>
  <c r="AG48" i="11"/>
  <c r="AG43" i="11"/>
  <c r="AG34" i="11"/>
  <c r="AK45" i="11"/>
  <c r="AK39" i="11"/>
  <c r="AK36" i="11"/>
  <c r="Z109" i="9" l="1"/>
  <c r="AB107" i="9" s="1"/>
  <c r="Y109" i="9"/>
  <c r="Y125" i="9"/>
  <c r="AB124" i="9"/>
  <c r="AD109" i="3" s="1"/>
  <c r="AB122" i="9"/>
  <c r="AD101" i="3" s="1"/>
  <c r="AC103" i="3"/>
  <c r="AD103" i="3"/>
  <c r="AD133" i="3"/>
  <c r="AC133" i="3"/>
  <c r="C35" i="5"/>
  <c r="AD34" i="11"/>
  <c r="AD40" i="11"/>
  <c r="AD45" i="11"/>
  <c r="AD38" i="11"/>
  <c r="AI34" i="11"/>
  <c r="AH34" i="11"/>
  <c r="AI45" i="11"/>
  <c r="AH45" i="11"/>
  <c r="AM40" i="11"/>
  <c r="AL40" i="11"/>
  <c r="AI38" i="11"/>
  <c r="AH38" i="11"/>
  <c r="AI39" i="11"/>
  <c r="AH39" i="11"/>
  <c r="AI43" i="11"/>
  <c r="AH43" i="11"/>
  <c r="AI41" i="11"/>
  <c r="AH41" i="11"/>
  <c r="AD35" i="11"/>
  <c r="AD43" i="11"/>
  <c r="AM35" i="11"/>
  <c r="AL35" i="11"/>
  <c r="AM45" i="11"/>
  <c r="AL45" i="11"/>
  <c r="AI44" i="11"/>
  <c r="AH44" i="11"/>
  <c r="AI46" i="11"/>
  <c r="AH46" i="11"/>
  <c r="AG36" i="11"/>
  <c r="AM38" i="11"/>
  <c r="AL38" i="11"/>
  <c r="AM43" i="11"/>
  <c r="AL43" i="11"/>
  <c r="AM41" i="11"/>
  <c r="AL41" i="11"/>
  <c r="AD48" i="11"/>
  <c r="AD42" i="11"/>
  <c r="AD36" i="11"/>
  <c r="AM44" i="11"/>
  <c r="AL44" i="11"/>
  <c r="AM48" i="11"/>
  <c r="AL48" i="11"/>
  <c r="AM46" i="11"/>
  <c r="AL46" i="11"/>
  <c r="AM36" i="11"/>
  <c r="AL36" i="11"/>
  <c r="AG42" i="11"/>
  <c r="AD39" i="11"/>
  <c r="AI48" i="11"/>
  <c r="AH48" i="11"/>
  <c r="AK42" i="11"/>
  <c r="AM39" i="11"/>
  <c r="AL39" i="11"/>
  <c r="AK48" i="11"/>
  <c r="AK40" i="11"/>
  <c r="AH40" i="11"/>
  <c r="AG40" i="11"/>
  <c r="AK43" i="11"/>
  <c r="AK44" i="11"/>
  <c r="AG39" i="11"/>
  <c r="AK38" i="11"/>
  <c r="AG38" i="11"/>
  <c r="AK35" i="11"/>
  <c r="AK34" i="11"/>
  <c r="AG45" i="11"/>
  <c r="AH35" i="11"/>
  <c r="AG35" i="11"/>
  <c r="AE34" i="11"/>
  <c r="AF34" i="11"/>
  <c r="AE39" i="11"/>
  <c r="AF39" i="11"/>
  <c r="AE48" i="11"/>
  <c r="AF48" i="11"/>
  <c r="AE40" i="11"/>
  <c r="AF40" i="11"/>
  <c r="AE42" i="11"/>
  <c r="AF42" i="11"/>
  <c r="AE36" i="11"/>
  <c r="AF36" i="11"/>
  <c r="AE45" i="11"/>
  <c r="AF45" i="11"/>
  <c r="AE38" i="11"/>
  <c r="AF38" i="11"/>
  <c r="AD41" i="11"/>
  <c r="AE35" i="11"/>
  <c r="AF35" i="11"/>
  <c r="AE43" i="11"/>
  <c r="AF43" i="11"/>
  <c r="AE41" i="11"/>
  <c r="AF41" i="11"/>
  <c r="AF44" i="11"/>
  <c r="AE44" i="11"/>
  <c r="AE46" i="11"/>
  <c r="AF46" i="11"/>
  <c r="AB106" i="9" l="1"/>
  <c r="AC19" i="3" s="1"/>
  <c r="AB108" i="9"/>
  <c r="AD95" i="3"/>
  <c r="AC95" i="3"/>
  <c r="AC101" i="3"/>
  <c r="AC109" i="3"/>
  <c r="AN43" i="11"/>
  <c r="AP43" i="11" s="1"/>
  <c r="AJ41" i="11"/>
  <c r="AO41" i="11" s="1"/>
  <c r="AJ34" i="11"/>
  <c r="AO34" i="11" s="1"/>
  <c r="AN48" i="11"/>
  <c r="AP48" i="11" s="1"/>
  <c r="AN35" i="11"/>
  <c r="AP35" i="11" s="1"/>
  <c r="AN40" i="11"/>
  <c r="AP40" i="11" s="1"/>
  <c r="AJ39" i="11"/>
  <c r="AO39" i="11" s="1"/>
  <c r="AN44" i="11"/>
  <c r="AP44" i="11" s="1"/>
  <c r="AN38" i="11"/>
  <c r="AP38" i="11" s="1"/>
  <c r="AN39" i="11"/>
  <c r="AP39" i="11" s="1"/>
  <c r="AN46" i="11"/>
  <c r="AP46" i="11" s="1"/>
  <c r="AJ43" i="11"/>
  <c r="AJ38" i="11"/>
  <c r="AJ45" i="11"/>
  <c r="AO45" i="11" s="1"/>
  <c r="AJ48" i="11"/>
  <c r="AO48" i="11" s="1"/>
  <c r="AN41" i="11"/>
  <c r="AP41" i="11" s="1"/>
  <c r="AJ46" i="11"/>
  <c r="AN45" i="11"/>
  <c r="AP45" i="11" s="1"/>
  <c r="AN36" i="11"/>
  <c r="AP36" i="11" s="1"/>
  <c r="AJ44" i="11"/>
  <c r="AI42" i="11"/>
  <c r="AH42" i="11"/>
  <c r="AI36" i="11"/>
  <c r="AH36" i="11"/>
  <c r="AM42" i="11"/>
  <c r="AL42" i="11"/>
  <c r="AP34" i="11"/>
  <c r="AQ34" i="11" s="1"/>
  <c r="AL34" i="11"/>
  <c r="AN34" i="11" s="1"/>
  <c r="X34" i="11" s="1"/>
  <c r="AJ40" i="11"/>
  <c r="AJ35" i="11"/>
  <c r="AD19" i="3" l="1"/>
  <c r="AQ41" i="11"/>
  <c r="Y41" i="11" s="1"/>
  <c r="AQ48" i="11"/>
  <c r="AQ45" i="11"/>
  <c r="Y45" i="11" s="1"/>
  <c r="X39" i="11"/>
  <c r="Z39" i="11" s="1"/>
  <c r="X35" i="11"/>
  <c r="Z35" i="11" s="1"/>
  <c r="AO35" i="11"/>
  <c r="AQ35" i="11" s="1"/>
  <c r="Y35" i="11" s="1"/>
  <c r="X40" i="11"/>
  <c r="Z40" i="11" s="1"/>
  <c r="AO40" i="11"/>
  <c r="AQ40" i="11" s="1"/>
  <c r="Y40" i="11" s="1"/>
  <c r="X46" i="11"/>
  <c r="Z46" i="11" s="1"/>
  <c r="AO46" i="11"/>
  <c r="AQ46" i="11" s="1"/>
  <c r="Y46" i="11" s="1"/>
  <c r="X38" i="11"/>
  <c r="Z38" i="11" s="1"/>
  <c r="AO38" i="11"/>
  <c r="AQ38" i="11" s="1"/>
  <c r="Y38" i="11" s="1"/>
  <c r="X41" i="11"/>
  <c r="Z41" i="11" s="1"/>
  <c r="X44" i="11"/>
  <c r="Z44" i="11" s="1"/>
  <c r="AO44" i="11"/>
  <c r="AQ44" i="11" s="1"/>
  <c r="Y44" i="11" s="1"/>
  <c r="X43" i="11"/>
  <c r="Z43" i="11" s="1"/>
  <c r="AO43" i="11"/>
  <c r="AQ43" i="11" s="1"/>
  <c r="Y43" i="11" s="1"/>
  <c r="AQ39" i="11"/>
  <c r="Y39" i="11" s="1"/>
  <c r="Z34" i="11"/>
  <c r="Y48" i="11"/>
  <c r="X48" i="11"/>
  <c r="X45" i="11"/>
  <c r="AJ36" i="11"/>
  <c r="AJ42" i="11"/>
  <c r="AO42" i="11" s="1"/>
  <c r="AN42" i="11"/>
  <c r="AP42" i="11" s="1"/>
  <c r="Y34" i="11"/>
  <c r="AQ42" i="11" l="1"/>
  <c r="Y42" i="11" s="1"/>
  <c r="X36" i="11"/>
  <c r="Z36" i="11" s="1"/>
  <c r="AO36" i="11"/>
  <c r="AQ36" i="11" s="1"/>
  <c r="Y36" i="11" s="1"/>
  <c r="X42" i="11"/>
  <c r="Z45" i="11"/>
  <c r="Z48" i="11"/>
  <c r="Z42" i="11" l="1"/>
  <c r="N51" i="11" l="1"/>
  <c r="P51" i="11"/>
  <c r="T51" i="11"/>
  <c r="V51" i="11"/>
  <c r="N52" i="11"/>
  <c r="P52" i="11"/>
  <c r="T52" i="11"/>
  <c r="V52" i="11"/>
  <c r="N53" i="11"/>
  <c r="P53" i="11"/>
  <c r="T53" i="11"/>
  <c r="V53" i="11"/>
  <c r="N54" i="11"/>
  <c r="P54" i="11"/>
  <c r="T54" i="11"/>
  <c r="V54" i="11"/>
  <c r="N55" i="11"/>
  <c r="P55" i="11"/>
  <c r="T55" i="11"/>
  <c r="V55" i="11"/>
  <c r="N56" i="11"/>
  <c r="P56" i="11"/>
  <c r="T56" i="11"/>
  <c r="V56" i="11"/>
  <c r="N57" i="11"/>
  <c r="P57" i="11"/>
  <c r="T57" i="11"/>
  <c r="V57" i="11"/>
  <c r="N58" i="11"/>
  <c r="P58" i="11"/>
  <c r="T58" i="11"/>
  <c r="V58" i="11"/>
  <c r="N59" i="11"/>
  <c r="P59" i="11"/>
  <c r="T59" i="11"/>
  <c r="V59" i="11"/>
  <c r="N60" i="11"/>
  <c r="P60" i="11"/>
  <c r="T60" i="11"/>
  <c r="V60" i="11"/>
  <c r="N61" i="11"/>
  <c r="P61" i="11"/>
  <c r="T61" i="11"/>
  <c r="V61" i="11"/>
  <c r="N62" i="11"/>
  <c r="P62" i="11"/>
  <c r="T62" i="11"/>
  <c r="V62" i="11"/>
  <c r="N63" i="11"/>
  <c r="P63" i="11"/>
  <c r="T63" i="11"/>
  <c r="V63" i="11"/>
  <c r="N64" i="11"/>
  <c r="P64" i="11"/>
  <c r="T64" i="11"/>
  <c r="V64" i="11"/>
  <c r="N65" i="11"/>
  <c r="P65" i="11"/>
  <c r="T65" i="11"/>
  <c r="V65" i="11"/>
  <c r="N66" i="11"/>
  <c r="P66" i="11"/>
  <c r="T66" i="11"/>
  <c r="V66" i="11"/>
  <c r="N67" i="11"/>
  <c r="P67" i="11"/>
  <c r="T67" i="11"/>
  <c r="V67" i="11"/>
  <c r="N68" i="11"/>
  <c r="P68" i="11"/>
  <c r="T68" i="11"/>
  <c r="V68" i="11"/>
  <c r="N69" i="11"/>
  <c r="P69" i="11"/>
  <c r="T69" i="11"/>
  <c r="V69" i="11"/>
  <c r="N70" i="11"/>
  <c r="P70" i="11"/>
  <c r="T70" i="11"/>
  <c r="V70" i="11"/>
  <c r="N71" i="11"/>
  <c r="P71" i="11"/>
  <c r="T71" i="11"/>
  <c r="V71" i="11"/>
  <c r="N72" i="11"/>
  <c r="P72" i="11"/>
  <c r="T72" i="11"/>
  <c r="V72" i="11"/>
  <c r="N73" i="11"/>
  <c r="P73" i="11"/>
  <c r="T73" i="11"/>
  <c r="V73" i="11"/>
  <c r="N74" i="11"/>
  <c r="P74" i="11"/>
  <c r="T74" i="11"/>
  <c r="V74" i="11"/>
  <c r="N75" i="11"/>
  <c r="P75" i="11"/>
  <c r="T75" i="11"/>
  <c r="V75" i="11"/>
  <c r="N76" i="11"/>
  <c r="P76" i="11"/>
  <c r="T76" i="11"/>
  <c r="V76" i="11"/>
  <c r="N77" i="11"/>
  <c r="P77" i="11"/>
  <c r="T77" i="11"/>
  <c r="V77" i="11"/>
  <c r="N78" i="11"/>
  <c r="P78" i="11"/>
  <c r="T78" i="11"/>
  <c r="V78" i="11"/>
  <c r="N79" i="11"/>
  <c r="P79" i="11"/>
  <c r="T79" i="11"/>
  <c r="V79" i="11"/>
  <c r="N80" i="11"/>
  <c r="P80" i="11"/>
  <c r="T80" i="11"/>
  <c r="V80" i="11"/>
  <c r="N81" i="11"/>
  <c r="P81" i="11"/>
  <c r="T81" i="11"/>
  <c r="V81" i="11"/>
  <c r="N82" i="11"/>
  <c r="P82" i="11"/>
  <c r="T82" i="11"/>
  <c r="V82" i="11"/>
  <c r="N83" i="11"/>
  <c r="P83" i="11"/>
  <c r="T83" i="11"/>
  <c r="V83" i="11"/>
  <c r="N84" i="11"/>
  <c r="P84" i="11"/>
  <c r="T84" i="11"/>
  <c r="V84" i="11"/>
  <c r="N85" i="11"/>
  <c r="P85" i="11"/>
  <c r="T85" i="11"/>
  <c r="V85" i="11"/>
  <c r="N88" i="11"/>
  <c r="P37" i="3"/>
  <c r="T37" i="3"/>
  <c r="V37" i="3"/>
  <c r="N45" i="3"/>
  <c r="P45" i="3"/>
  <c r="T45" i="3"/>
  <c r="V45" i="3"/>
  <c r="N38" i="3"/>
  <c r="P38" i="3"/>
  <c r="T38" i="3"/>
  <c r="V38" i="3"/>
  <c r="N43" i="3"/>
  <c r="P43" i="3"/>
  <c r="T43" i="3"/>
  <c r="V43" i="3"/>
  <c r="N39" i="3"/>
  <c r="P39" i="3"/>
  <c r="T39" i="3"/>
  <c r="V39" i="3"/>
  <c r="N40" i="3"/>
  <c r="P40" i="3"/>
  <c r="T40" i="3"/>
  <c r="V40" i="3"/>
  <c r="N46" i="3"/>
  <c r="P46" i="3"/>
  <c r="T46" i="3"/>
  <c r="V46" i="3"/>
  <c r="N41" i="3"/>
  <c r="P41" i="3"/>
  <c r="T41" i="3"/>
  <c r="V41" i="3"/>
  <c r="N42" i="3"/>
  <c r="P42" i="3"/>
  <c r="T42" i="3"/>
  <c r="V42" i="3"/>
  <c r="N47" i="3"/>
  <c r="P47" i="3"/>
  <c r="T47" i="3"/>
  <c r="V47" i="3"/>
  <c r="N44" i="3"/>
  <c r="P44" i="3"/>
  <c r="T44" i="3"/>
  <c r="V44" i="3"/>
  <c r="N48" i="3"/>
  <c r="P48" i="3"/>
  <c r="T48" i="3"/>
  <c r="V48" i="3"/>
  <c r="N49" i="3"/>
  <c r="P49" i="3"/>
  <c r="T49" i="3"/>
  <c r="V49" i="3"/>
  <c r="AD188" i="11" l="1"/>
  <c r="AD189" i="11"/>
  <c r="AD190" i="11"/>
  <c r="AD191" i="11"/>
  <c r="B54" i="11"/>
  <c r="B58" i="11"/>
  <c r="B62" i="11"/>
  <c r="B66" i="11"/>
  <c r="B70" i="11"/>
  <c r="B74" i="11"/>
  <c r="B78" i="11"/>
  <c r="B82" i="11"/>
  <c r="B191" i="11"/>
  <c r="B52" i="11"/>
  <c r="B53" i="11"/>
  <c r="B57" i="11"/>
  <c r="B61" i="11"/>
  <c r="B65" i="11"/>
  <c r="B69" i="11"/>
  <c r="B73" i="11"/>
  <c r="B77" i="11"/>
  <c r="B80" i="11"/>
  <c r="B81" i="11"/>
  <c r="B85" i="11"/>
  <c r="I70" i="5"/>
  <c r="I59" i="5"/>
  <c r="I48" i="5"/>
  <c r="I26" i="5"/>
  <c r="I15" i="5"/>
  <c r="A3" i="11"/>
  <c r="A2" i="11"/>
  <c r="A1" i="11"/>
  <c r="AM191" i="11"/>
  <c r="AL191" i="11"/>
  <c r="AK191" i="11"/>
  <c r="AI191" i="11"/>
  <c r="AH191" i="11"/>
  <c r="AG191" i="11"/>
  <c r="AM190" i="11"/>
  <c r="AL190" i="11"/>
  <c r="AK190" i="11"/>
  <c r="AI190" i="11"/>
  <c r="AH190" i="11"/>
  <c r="AG190" i="11"/>
  <c r="AM189" i="11"/>
  <c r="AL189" i="11"/>
  <c r="AK189" i="11"/>
  <c r="AI189" i="11"/>
  <c r="AH189" i="11"/>
  <c r="AG189" i="11"/>
  <c r="AM188" i="11"/>
  <c r="AL188" i="11"/>
  <c r="AK188" i="11"/>
  <c r="AI188" i="11"/>
  <c r="AH188" i="11"/>
  <c r="AG188" i="11"/>
  <c r="AM159" i="11"/>
  <c r="AL159" i="11"/>
  <c r="AK159" i="11"/>
  <c r="AI159" i="11"/>
  <c r="AH159" i="11"/>
  <c r="AG159" i="11"/>
  <c r="AM133" i="11"/>
  <c r="AM131" i="11"/>
  <c r="AM106" i="11"/>
  <c r="AM102" i="11"/>
  <c r="AL102" i="11"/>
  <c r="AU91" i="11"/>
  <c r="AU90" i="11"/>
  <c r="AU89" i="11"/>
  <c r="AM88" i="11"/>
  <c r="AL88" i="11"/>
  <c r="AK88" i="11"/>
  <c r="AI88" i="11"/>
  <c r="AH88" i="11"/>
  <c r="AG88" i="11"/>
  <c r="V88" i="11"/>
  <c r="T88" i="11"/>
  <c r="P88" i="11"/>
  <c r="AD88" i="11"/>
  <c r="AM85" i="11"/>
  <c r="AL85" i="11"/>
  <c r="AK85" i="11"/>
  <c r="AI85" i="11"/>
  <c r="AH85" i="11"/>
  <c r="AG85" i="11"/>
  <c r="AD85" i="11"/>
  <c r="AM84" i="11"/>
  <c r="AL84" i="11"/>
  <c r="AK84" i="11"/>
  <c r="AI84" i="11"/>
  <c r="AH84" i="11"/>
  <c r="AG84" i="11"/>
  <c r="AM83" i="11"/>
  <c r="AL83" i="11"/>
  <c r="AK83" i="11"/>
  <c r="AI83" i="11"/>
  <c r="AH83" i="11"/>
  <c r="AG83" i="11"/>
  <c r="AM82" i="11"/>
  <c r="AL82" i="11"/>
  <c r="AK82" i="11"/>
  <c r="AI82" i="11"/>
  <c r="AH82" i="11"/>
  <c r="AG82" i="11"/>
  <c r="AD82" i="11"/>
  <c r="AM81" i="11"/>
  <c r="AL81" i="11"/>
  <c r="AK81" i="11"/>
  <c r="AI81" i="11"/>
  <c r="AH81" i="11"/>
  <c r="AG81" i="11"/>
  <c r="AD81" i="11"/>
  <c r="AM80" i="11"/>
  <c r="AL80" i="11"/>
  <c r="AK80" i="11"/>
  <c r="AI80" i="11"/>
  <c r="AH80" i="11"/>
  <c r="AG80" i="11"/>
  <c r="AD80" i="11"/>
  <c r="AM79" i="11"/>
  <c r="AL79" i="11"/>
  <c r="AK79" i="11"/>
  <c r="AI79" i="11"/>
  <c r="AH79" i="11"/>
  <c r="AG79" i="11"/>
  <c r="AM78" i="11"/>
  <c r="AL78" i="11"/>
  <c r="AK78" i="11"/>
  <c r="AI78" i="11"/>
  <c r="AH78" i="11"/>
  <c r="AG78" i="11"/>
  <c r="AD78" i="11"/>
  <c r="AM77" i="11"/>
  <c r="AL77" i="11"/>
  <c r="AK77" i="11"/>
  <c r="AI77" i="11"/>
  <c r="AH77" i="11"/>
  <c r="AG77" i="11"/>
  <c r="AD77" i="11"/>
  <c r="AM76" i="11"/>
  <c r="AL76" i="11"/>
  <c r="AK76" i="11"/>
  <c r="AI76" i="11"/>
  <c r="AH76" i="11"/>
  <c r="AG76" i="11"/>
  <c r="AM75" i="11"/>
  <c r="AL75" i="11"/>
  <c r="AK75" i="11"/>
  <c r="AI75" i="11"/>
  <c r="AH75" i="11"/>
  <c r="AG75" i="11"/>
  <c r="AM74" i="11"/>
  <c r="AL74" i="11"/>
  <c r="AK74" i="11"/>
  <c r="AI74" i="11"/>
  <c r="AH74" i="11"/>
  <c r="AG74" i="11"/>
  <c r="AD74" i="11"/>
  <c r="AM73" i="11"/>
  <c r="AL73" i="11"/>
  <c r="AK73" i="11"/>
  <c r="AI73" i="11"/>
  <c r="AH73" i="11"/>
  <c r="AG73" i="11"/>
  <c r="AD73" i="11"/>
  <c r="AM72" i="11"/>
  <c r="AL72" i="11"/>
  <c r="AK72" i="11"/>
  <c r="AI72" i="11"/>
  <c r="AH72" i="11"/>
  <c r="AG72" i="11"/>
  <c r="AM71" i="11"/>
  <c r="AL71" i="11"/>
  <c r="AK71" i="11"/>
  <c r="AI71" i="11"/>
  <c r="AH71" i="11"/>
  <c r="AG71" i="11"/>
  <c r="AM70" i="11"/>
  <c r="AL70" i="11"/>
  <c r="AK70" i="11"/>
  <c r="AI70" i="11"/>
  <c r="AH70" i="11"/>
  <c r="AG70" i="11"/>
  <c r="AM69" i="11"/>
  <c r="AL69" i="11"/>
  <c r="AK69" i="11"/>
  <c r="AI69" i="11"/>
  <c r="AH69" i="11"/>
  <c r="AG69" i="11"/>
  <c r="AM68" i="11"/>
  <c r="AL68" i="11"/>
  <c r="AK68" i="11"/>
  <c r="AI68" i="11"/>
  <c r="AH68" i="11"/>
  <c r="AG68" i="11"/>
  <c r="AM67" i="11"/>
  <c r="AL67" i="11"/>
  <c r="AK67" i="11"/>
  <c r="AI67" i="11"/>
  <c r="AH67" i="11"/>
  <c r="AG67" i="11"/>
  <c r="AM66" i="11"/>
  <c r="AL66" i="11"/>
  <c r="AK66" i="11"/>
  <c r="AI66" i="11"/>
  <c r="AH66" i="11"/>
  <c r="AG66" i="11"/>
  <c r="AM65" i="11"/>
  <c r="AL65" i="11"/>
  <c r="AK65" i="11"/>
  <c r="AI65" i="11"/>
  <c r="AH65" i="11"/>
  <c r="AG65" i="11"/>
  <c r="AM64" i="11"/>
  <c r="AL64" i="11"/>
  <c r="AK64" i="11"/>
  <c r="AI64" i="11"/>
  <c r="AH64" i="11"/>
  <c r="AG64" i="11"/>
  <c r="AM63" i="11"/>
  <c r="AL63" i="11"/>
  <c r="AK63" i="11"/>
  <c r="AI63" i="11"/>
  <c r="AH63" i="11"/>
  <c r="AG63" i="11"/>
  <c r="AM62" i="11"/>
  <c r="AL62" i="11"/>
  <c r="AK62" i="11"/>
  <c r="AI62" i="11"/>
  <c r="AH62" i="11"/>
  <c r="AG62" i="11"/>
  <c r="AM61" i="11"/>
  <c r="AL61" i="11"/>
  <c r="AK61" i="11"/>
  <c r="AI61" i="11"/>
  <c r="AH61" i="11"/>
  <c r="AG61" i="11"/>
  <c r="AM60" i="11"/>
  <c r="AL60" i="11"/>
  <c r="AK60" i="11"/>
  <c r="AI60" i="11"/>
  <c r="AH60" i="11"/>
  <c r="AG60" i="11"/>
  <c r="AD60" i="11"/>
  <c r="AM59" i="11"/>
  <c r="AL59" i="11"/>
  <c r="AK59" i="11"/>
  <c r="AI59" i="11"/>
  <c r="AH59" i="11"/>
  <c r="AG59" i="11"/>
  <c r="AD59" i="11"/>
  <c r="AM58" i="11"/>
  <c r="AL58" i="11"/>
  <c r="AK58" i="11"/>
  <c r="AI58" i="11"/>
  <c r="AH58" i="11"/>
  <c r="AG58" i="11"/>
  <c r="AD58" i="11"/>
  <c r="AM57" i="11"/>
  <c r="AL57" i="11"/>
  <c r="AK57" i="11"/>
  <c r="AI57" i="11"/>
  <c r="AH57" i="11"/>
  <c r="AG57" i="11"/>
  <c r="AM56" i="11"/>
  <c r="AL56" i="11"/>
  <c r="AK56" i="11"/>
  <c r="AI56" i="11"/>
  <c r="AH56" i="11"/>
  <c r="AG56" i="11"/>
  <c r="AD56" i="11"/>
  <c r="AM55" i="11"/>
  <c r="AL55" i="11"/>
  <c r="AK55" i="11"/>
  <c r="AI55" i="11"/>
  <c r="AH55" i="11"/>
  <c r="AG55" i="11"/>
  <c r="AD55" i="11"/>
  <c r="AM54" i="11"/>
  <c r="AL54" i="11"/>
  <c r="AK54" i="11"/>
  <c r="AI54" i="11"/>
  <c r="AH54" i="11"/>
  <c r="AG54" i="11"/>
  <c r="AD54" i="11"/>
  <c r="AM53" i="11"/>
  <c r="AL53" i="11"/>
  <c r="AK53" i="11"/>
  <c r="AI53" i="11"/>
  <c r="AH53" i="11"/>
  <c r="AG53" i="11"/>
  <c r="AM52" i="11"/>
  <c r="AL52" i="11"/>
  <c r="AK52" i="11"/>
  <c r="AI52" i="11"/>
  <c r="AH52" i="11"/>
  <c r="AG52" i="11"/>
  <c r="AD52" i="11"/>
  <c r="AM51" i="11"/>
  <c r="AL51" i="11"/>
  <c r="AK51" i="11"/>
  <c r="AI51" i="11"/>
  <c r="AH51" i="11"/>
  <c r="AG51" i="11"/>
  <c r="AD51" i="11"/>
  <c r="AM49" i="11"/>
  <c r="AM20" i="11"/>
  <c r="AL20" i="11"/>
  <c r="A3" i="17"/>
  <c r="AI104" i="11" l="1"/>
  <c r="AE104" i="11"/>
  <c r="AM118" i="11"/>
  <c r="AU131" i="11"/>
  <c r="AI120" i="11"/>
  <c r="AF138" i="11"/>
  <c r="AD152" i="11"/>
  <c r="AU134" i="11"/>
  <c r="AE143" i="11"/>
  <c r="AD143" i="11"/>
  <c r="AU135" i="11"/>
  <c r="AD156" i="11"/>
  <c r="AC156" i="11"/>
  <c r="AD146" i="11"/>
  <c r="AU146" i="11"/>
  <c r="AC133" i="11"/>
  <c r="AI22" i="11"/>
  <c r="AU151" i="11"/>
  <c r="AE141" i="11"/>
  <c r="AU141" i="11"/>
  <c r="AD158" i="11"/>
  <c r="AU158" i="11"/>
  <c r="AF139" i="11"/>
  <c r="AF145" i="11"/>
  <c r="AD157" i="11"/>
  <c r="AU144" i="11"/>
  <c r="AI24" i="11"/>
  <c r="AU149" i="11"/>
  <c r="AD142" i="11"/>
  <c r="AF142" i="11"/>
  <c r="AD155" i="11"/>
  <c r="AD153" i="11"/>
  <c r="AD148" i="11"/>
  <c r="AF148" i="11"/>
  <c r="B37" i="11"/>
  <c r="B150" i="11"/>
  <c r="AD150" i="11"/>
  <c r="AD151" i="11"/>
  <c r="AD139" i="11"/>
  <c r="B159" i="11"/>
  <c r="AD159" i="11"/>
  <c r="B149" i="11"/>
  <c r="AD149" i="11"/>
  <c r="B142" i="11"/>
  <c r="B155" i="11"/>
  <c r="B153" i="11"/>
  <c r="B148" i="11"/>
  <c r="B137" i="11"/>
  <c r="AD137" i="11"/>
  <c r="AD141" i="11"/>
  <c r="AD147" i="11"/>
  <c r="AD154" i="11"/>
  <c r="AD145" i="11"/>
  <c r="AD138" i="11"/>
  <c r="AD144" i="11"/>
  <c r="B134" i="11"/>
  <c r="AD57" i="5"/>
  <c r="AD132" i="11"/>
  <c r="B135" i="11"/>
  <c r="AD135" i="11"/>
  <c r="B156" i="11"/>
  <c r="B140" i="11"/>
  <c r="AD140" i="11"/>
  <c r="AD133" i="11"/>
  <c r="B126" i="11"/>
  <c r="AD36" i="5"/>
  <c r="B123" i="11"/>
  <c r="B117" i="11"/>
  <c r="AD66" i="5"/>
  <c r="B115" i="11"/>
  <c r="B130" i="11"/>
  <c r="B129" i="11"/>
  <c r="AD65" i="5"/>
  <c r="B112" i="11"/>
  <c r="AD12" i="5"/>
  <c r="AD69" i="5"/>
  <c r="AD23" i="5"/>
  <c r="B110" i="11"/>
  <c r="B100" i="11"/>
  <c r="AD68" i="5"/>
  <c r="B98" i="11"/>
  <c r="B93" i="11"/>
  <c r="AE84" i="11"/>
  <c r="AU84" i="11"/>
  <c r="AF72" i="11"/>
  <c r="AU72" i="11"/>
  <c r="AE56" i="11"/>
  <c r="AU56" i="11"/>
  <c r="B21" i="11"/>
  <c r="AU189" i="11"/>
  <c r="AE189" i="11"/>
  <c r="AG143" i="11"/>
  <c r="AK143" i="11"/>
  <c r="B84" i="11"/>
  <c r="AU83" i="11"/>
  <c r="AE79" i="11"/>
  <c r="AU79" i="11"/>
  <c r="AE75" i="11"/>
  <c r="AU75" i="11"/>
  <c r="AF71" i="11"/>
  <c r="AU71" i="11"/>
  <c r="AU67" i="11"/>
  <c r="AF63" i="11"/>
  <c r="AU63" i="11"/>
  <c r="AF59" i="11"/>
  <c r="AU59" i="11"/>
  <c r="AF55" i="11"/>
  <c r="AU55" i="11"/>
  <c r="AE51" i="11"/>
  <c r="AU51" i="11"/>
  <c r="AC47" i="11"/>
  <c r="B47" i="11"/>
  <c r="B25" i="11"/>
  <c r="B22" i="11"/>
  <c r="AU188" i="11"/>
  <c r="AE188" i="11"/>
  <c r="AE151" i="11"/>
  <c r="AG141" i="11"/>
  <c r="AK132" i="11"/>
  <c r="AF132" i="11"/>
  <c r="AE158" i="11"/>
  <c r="AF147" i="11"/>
  <c r="B189" i="11"/>
  <c r="B143" i="11"/>
  <c r="B146" i="11"/>
  <c r="AE76" i="11"/>
  <c r="AU76" i="11"/>
  <c r="AU64" i="11"/>
  <c r="AC49" i="11"/>
  <c r="B49" i="11"/>
  <c r="AG49" i="11"/>
  <c r="AU156" i="11"/>
  <c r="AF156" i="11"/>
  <c r="B56" i="11"/>
  <c r="AE88" i="11"/>
  <c r="AU88" i="11"/>
  <c r="AE82" i="11"/>
  <c r="AU82" i="11"/>
  <c r="AE78" i="11"/>
  <c r="AU78" i="11"/>
  <c r="AE74" i="11"/>
  <c r="AU74" i="11"/>
  <c r="AE70" i="11"/>
  <c r="AU70" i="11"/>
  <c r="AU66" i="11"/>
  <c r="AE62" i="11"/>
  <c r="AU62" i="11"/>
  <c r="AF58" i="11"/>
  <c r="AU58" i="11"/>
  <c r="AE54" i="11"/>
  <c r="AU54" i="11"/>
  <c r="B24" i="11"/>
  <c r="B20" i="11"/>
  <c r="AU191" i="11"/>
  <c r="AE191" i="11"/>
  <c r="AU159" i="11"/>
  <c r="AE149" i="11"/>
  <c r="AK149" i="11"/>
  <c r="AU142" i="11"/>
  <c r="AG142" i="11"/>
  <c r="AK142" i="11"/>
  <c r="AU155" i="11"/>
  <c r="AF155" i="11"/>
  <c r="AF137" i="11"/>
  <c r="B88" i="11"/>
  <c r="B83" i="11"/>
  <c r="B79" i="11"/>
  <c r="B75" i="11"/>
  <c r="B71" i="11"/>
  <c r="B67" i="11"/>
  <c r="B63" i="11"/>
  <c r="B59" i="11"/>
  <c r="B55" i="11"/>
  <c r="B51" i="11"/>
  <c r="AE80" i="11"/>
  <c r="AU80" i="11"/>
  <c r="AF68" i="11"/>
  <c r="AU68" i="11"/>
  <c r="AU60" i="11"/>
  <c r="AE52" i="11"/>
  <c r="AU52" i="11"/>
  <c r="AG150" i="11"/>
  <c r="AF150" i="11"/>
  <c r="AF135" i="11"/>
  <c r="AF140" i="11"/>
  <c r="B76" i="11"/>
  <c r="B72" i="11"/>
  <c r="B68" i="11"/>
  <c r="B64" i="11"/>
  <c r="B60" i="11"/>
  <c r="AU85" i="11"/>
  <c r="AE81" i="11"/>
  <c r="AU81" i="11"/>
  <c r="AE77" i="11"/>
  <c r="AU77" i="11"/>
  <c r="AE73" i="11"/>
  <c r="AU73" i="11"/>
  <c r="AU69" i="11"/>
  <c r="AE65" i="11"/>
  <c r="AU65" i="11"/>
  <c r="AE61" i="11"/>
  <c r="AU61" i="11"/>
  <c r="AF57" i="11"/>
  <c r="AU57" i="11"/>
  <c r="AU53" i="11"/>
  <c r="AC37" i="11"/>
  <c r="AK37" i="11"/>
  <c r="AG37" i="11"/>
  <c r="B23" i="11"/>
  <c r="AU190" i="11"/>
  <c r="AF190" i="11"/>
  <c r="AG154" i="11"/>
  <c r="AE154" i="11"/>
  <c r="AK145" i="11"/>
  <c r="AG138" i="11"/>
  <c r="AE157" i="11"/>
  <c r="AE152" i="11"/>
  <c r="AE144" i="11"/>
  <c r="B190" i="11"/>
  <c r="B188" i="11"/>
  <c r="B154" i="11"/>
  <c r="B151" i="11"/>
  <c r="B145" i="11"/>
  <c r="B141" i="11"/>
  <c r="B138" i="11"/>
  <c r="B132" i="11"/>
  <c r="B157" i="11"/>
  <c r="B158" i="11"/>
  <c r="B152" i="11"/>
  <c r="B147" i="11"/>
  <c r="B144" i="11"/>
  <c r="B139" i="11"/>
  <c r="B107" i="11"/>
  <c r="B18" i="11"/>
  <c r="B9" i="11"/>
  <c r="B17" i="11"/>
  <c r="B13" i="11"/>
  <c r="B15" i="11"/>
  <c r="B16" i="11"/>
  <c r="B14" i="11"/>
  <c r="B10" i="11"/>
  <c r="B19" i="11"/>
  <c r="B12" i="11"/>
  <c r="B11" i="11"/>
  <c r="AU137" i="11"/>
  <c r="AU145" i="11"/>
  <c r="AU150" i="11"/>
  <c r="AU154" i="11"/>
  <c r="AU132" i="11"/>
  <c r="AU153" i="11"/>
  <c r="AU147" i="11"/>
  <c r="AK125" i="11"/>
  <c r="AK116" i="11"/>
  <c r="AE109" i="11"/>
  <c r="AF101" i="11"/>
  <c r="AF92" i="11"/>
  <c r="AU133" i="11"/>
  <c r="AK94" i="11"/>
  <c r="AG94" i="11"/>
  <c r="AK127" i="11"/>
  <c r="AF114" i="11"/>
  <c r="AG103" i="11"/>
  <c r="AF131" i="11"/>
  <c r="AK128" i="11"/>
  <c r="AK122" i="11"/>
  <c r="AK120" i="11"/>
  <c r="AE113" i="11"/>
  <c r="AK113" i="11"/>
  <c r="AG113" i="11"/>
  <c r="AF111" i="11"/>
  <c r="AE42" i="5"/>
  <c r="AK105" i="11"/>
  <c r="AF102" i="11"/>
  <c r="AG102" i="11"/>
  <c r="AK95" i="11"/>
  <c r="AG95" i="11"/>
  <c r="B113" i="11"/>
  <c r="B109" i="11"/>
  <c r="AK129" i="11"/>
  <c r="AG112" i="11"/>
  <c r="B104" i="11"/>
  <c r="AK104" i="11"/>
  <c r="AG96" i="11"/>
  <c r="AF136" i="11"/>
  <c r="AF124" i="11"/>
  <c r="AK124" i="11"/>
  <c r="AE118" i="11"/>
  <c r="AE134" i="11"/>
  <c r="AK130" i="11"/>
  <c r="AF126" i="11"/>
  <c r="AK123" i="11"/>
  <c r="AF117" i="11"/>
  <c r="AG115" i="11"/>
  <c r="AK115" i="11"/>
  <c r="AD45" i="5"/>
  <c r="AK110" i="11"/>
  <c r="AE110" i="11"/>
  <c r="AF107" i="11"/>
  <c r="AF100" i="11"/>
  <c r="AF98" i="11"/>
  <c r="AG93" i="11"/>
  <c r="B131" i="11"/>
  <c r="B125" i="11"/>
  <c r="AK9" i="11"/>
  <c r="AC9" i="11"/>
  <c r="AC33" i="11"/>
  <c r="B33" i="11"/>
  <c r="AK30" i="11"/>
  <c r="AC30" i="11"/>
  <c r="B30" i="11"/>
  <c r="AC25" i="11"/>
  <c r="AK22" i="11"/>
  <c r="AC22" i="11"/>
  <c r="AK17" i="11"/>
  <c r="AC17" i="11"/>
  <c r="AG17" i="11"/>
  <c r="AK13" i="11"/>
  <c r="AC13" i="11"/>
  <c r="B32" i="11"/>
  <c r="AC32" i="11"/>
  <c r="AK32" i="11"/>
  <c r="B27" i="11"/>
  <c r="AC27" i="11"/>
  <c r="AC24" i="11"/>
  <c r="AK24" i="11"/>
  <c r="AG20" i="11"/>
  <c r="AC20" i="11"/>
  <c r="AK20" i="11"/>
  <c r="AN20" i="11" s="1"/>
  <c r="AG14" i="11"/>
  <c r="AK14" i="11"/>
  <c r="B31" i="11"/>
  <c r="AC31" i="11"/>
  <c r="AC28" i="11"/>
  <c r="B28" i="11"/>
  <c r="AK19" i="11"/>
  <c r="AG16" i="11"/>
  <c r="AC16" i="11"/>
  <c r="B29" i="11"/>
  <c r="AG29" i="11"/>
  <c r="AK26" i="11"/>
  <c r="B26" i="11"/>
  <c r="AC21" i="11"/>
  <c r="AK21" i="11"/>
  <c r="AC18" i="11"/>
  <c r="AC15" i="11"/>
  <c r="AK15" i="11"/>
  <c r="AC10" i="11"/>
  <c r="AL45" i="5"/>
  <c r="AK45" i="5"/>
  <c r="AM47" i="5"/>
  <c r="AG47" i="5"/>
  <c r="AD56" i="5"/>
  <c r="AH42" i="5"/>
  <c r="B136" i="11"/>
  <c r="B124" i="11"/>
  <c r="B119" i="11"/>
  <c r="B114" i="11"/>
  <c r="B108" i="11"/>
  <c r="B103" i="11"/>
  <c r="AD46" i="5"/>
  <c r="B97" i="11"/>
  <c r="B128" i="11"/>
  <c r="B111" i="11"/>
  <c r="B95" i="11"/>
  <c r="AD42" i="5"/>
  <c r="AN191" i="11"/>
  <c r="B122" i="11"/>
  <c r="B121" i="11"/>
  <c r="B106" i="11"/>
  <c r="B102" i="11"/>
  <c r="B127" i="11"/>
  <c r="B118" i="11"/>
  <c r="B99" i="11"/>
  <c r="AF45" i="5"/>
  <c r="B101" i="11"/>
  <c r="B96" i="11"/>
  <c r="B92" i="11"/>
  <c r="B94" i="11"/>
  <c r="B133" i="11"/>
  <c r="B120" i="11"/>
  <c r="B116" i="11"/>
  <c r="B105" i="11"/>
  <c r="AJ159" i="11"/>
  <c r="AJ190" i="11"/>
  <c r="AJ71" i="11"/>
  <c r="AJ72" i="11"/>
  <c r="AJ75" i="11"/>
  <c r="AJ54" i="11"/>
  <c r="AJ57" i="11"/>
  <c r="AN51" i="11"/>
  <c r="AN60" i="11"/>
  <c r="AN61" i="11"/>
  <c r="AN62" i="11"/>
  <c r="AN54" i="11"/>
  <c r="AJ53" i="11"/>
  <c r="AJ80" i="11"/>
  <c r="AJ83" i="11"/>
  <c r="AM34" i="5"/>
  <c r="AN188" i="11"/>
  <c r="AN189" i="11"/>
  <c r="AJ191" i="11"/>
  <c r="AN159" i="11"/>
  <c r="AN190" i="11"/>
  <c r="AJ188" i="11"/>
  <c r="AD76" i="11"/>
  <c r="AN55" i="11"/>
  <c r="AE59" i="11"/>
  <c r="AD57" i="11"/>
  <c r="AN58" i="11"/>
  <c r="AJ67" i="11"/>
  <c r="AJ68" i="11"/>
  <c r="AJ69" i="11"/>
  <c r="AJ70" i="11"/>
  <c r="AN71" i="11"/>
  <c r="AD84" i="11"/>
  <c r="AD53" i="11"/>
  <c r="AJ51" i="11"/>
  <c r="AN52" i="11"/>
  <c r="AJ55" i="11"/>
  <c r="AN56" i="11"/>
  <c r="AJ58" i="11"/>
  <c r="AN59" i="11"/>
  <c r="AJ60" i="11"/>
  <c r="AJ61" i="11"/>
  <c r="AJ62" i="11"/>
  <c r="AN63" i="11"/>
  <c r="AN64" i="11"/>
  <c r="AN65" i="11"/>
  <c r="AN66" i="11"/>
  <c r="AJ52" i="11"/>
  <c r="AN53" i="11"/>
  <c r="AJ56" i="11"/>
  <c r="AN57" i="11"/>
  <c r="AJ59" i="11"/>
  <c r="AJ63" i="11"/>
  <c r="AJ64" i="11"/>
  <c r="AJ65" i="11"/>
  <c r="AJ66" i="11"/>
  <c r="AN67" i="11"/>
  <c r="AN68" i="11"/>
  <c r="AN69" i="11"/>
  <c r="AN70" i="11"/>
  <c r="AJ76" i="11"/>
  <c r="AJ79" i="11"/>
  <c r="AJ84" i="11"/>
  <c r="AU123" i="11"/>
  <c r="AU148" i="11"/>
  <c r="AU115" i="11"/>
  <c r="AU96" i="11"/>
  <c r="AJ189" i="11"/>
  <c r="AU126" i="11"/>
  <c r="AU117" i="11"/>
  <c r="AU157" i="11"/>
  <c r="AU138" i="11"/>
  <c r="AU109" i="11"/>
  <c r="AU152" i="11"/>
  <c r="AU128" i="11"/>
  <c r="AU122" i="11"/>
  <c r="AU120" i="11"/>
  <c r="AU102" i="11"/>
  <c r="AD79" i="11"/>
  <c r="AD75" i="11"/>
  <c r="AD83" i="11"/>
  <c r="AJ73" i="11"/>
  <c r="AJ77" i="11"/>
  <c r="AJ81" i="11"/>
  <c r="AJ85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J74" i="11"/>
  <c r="AJ78" i="11"/>
  <c r="AJ82" i="11"/>
  <c r="AJ88" i="11"/>
  <c r="AN72" i="11"/>
  <c r="AN73" i="11"/>
  <c r="AN74" i="11"/>
  <c r="AN75" i="11"/>
  <c r="AN76" i="11"/>
  <c r="AN77" i="11"/>
  <c r="AN78" i="11"/>
  <c r="AN79" i="11"/>
  <c r="AN80" i="11"/>
  <c r="AN81" i="11"/>
  <c r="AN82" i="11"/>
  <c r="AN83" i="11"/>
  <c r="AN84" i="11"/>
  <c r="AN85" i="11"/>
  <c r="AN88" i="11"/>
  <c r="AP49" i="11" l="1"/>
  <c r="AL25" i="5"/>
  <c r="AP131" i="11"/>
  <c r="AP133" i="11"/>
  <c r="AG145" i="11"/>
  <c r="AK102" i="11"/>
  <c r="AN102" i="11" s="1"/>
  <c r="AK93" i="11"/>
  <c r="AG130" i="11"/>
  <c r="AG122" i="11"/>
  <c r="AG97" i="11"/>
  <c r="AG119" i="11"/>
  <c r="AG149" i="11"/>
  <c r="AC148" i="11"/>
  <c r="AG68" i="5"/>
  <c r="AG110" i="11"/>
  <c r="AG99" i="11"/>
  <c r="AG124" i="11"/>
  <c r="AG106" i="11"/>
  <c r="AG125" i="11"/>
  <c r="AG135" i="11"/>
  <c r="AH56" i="5"/>
  <c r="AK98" i="11"/>
  <c r="AK107" i="11"/>
  <c r="AM115" i="11"/>
  <c r="AL115" i="11"/>
  <c r="AK117" i="11"/>
  <c r="AI123" i="11"/>
  <c r="AH123" i="11"/>
  <c r="AK126" i="11"/>
  <c r="AL95" i="11"/>
  <c r="AK111" i="11"/>
  <c r="AL120" i="11"/>
  <c r="AM128" i="11"/>
  <c r="AL128" i="11"/>
  <c r="AH103" i="11"/>
  <c r="AG114" i="11"/>
  <c r="AI127" i="11"/>
  <c r="AH127" i="11"/>
  <c r="AI94" i="11"/>
  <c r="AH94" i="11"/>
  <c r="AH31" i="5"/>
  <c r="AG92" i="11"/>
  <c r="AG116" i="11"/>
  <c r="AI125" i="11"/>
  <c r="AH125" i="11"/>
  <c r="AM93" i="11"/>
  <c r="AL93" i="11"/>
  <c r="AH100" i="11"/>
  <c r="AG107" i="11"/>
  <c r="AI110" i="11"/>
  <c r="AH110" i="11"/>
  <c r="AI130" i="11"/>
  <c r="AH130" i="11"/>
  <c r="AH102" i="11"/>
  <c r="AH106" i="11"/>
  <c r="AI111" i="11"/>
  <c r="AH111" i="11"/>
  <c r="AI122" i="11"/>
  <c r="AH122" i="11"/>
  <c r="AK97" i="11"/>
  <c r="AL103" i="11"/>
  <c r="AK114" i="11"/>
  <c r="AK119" i="11"/>
  <c r="AM127" i="11"/>
  <c r="AL127" i="11"/>
  <c r="AM94" i="11"/>
  <c r="AL94" i="11"/>
  <c r="AL31" i="5"/>
  <c r="AK92" i="11"/>
  <c r="AL116" i="11"/>
  <c r="AG121" i="11"/>
  <c r="AM125" i="11"/>
  <c r="AL125" i="11"/>
  <c r="AG129" i="11"/>
  <c r="AI93" i="11"/>
  <c r="AH93" i="11"/>
  <c r="AL100" i="11"/>
  <c r="AM110" i="11"/>
  <c r="AL110" i="11"/>
  <c r="AM123" i="11"/>
  <c r="AL123" i="11"/>
  <c r="AM130" i="11"/>
  <c r="AL130" i="11"/>
  <c r="AG105" i="11"/>
  <c r="AK106" i="11"/>
  <c r="AM113" i="11"/>
  <c r="AL113" i="11"/>
  <c r="AM122" i="11"/>
  <c r="AL122" i="11"/>
  <c r="AI97" i="11"/>
  <c r="AH97" i="11"/>
  <c r="AH99" i="11"/>
  <c r="AG108" i="11"/>
  <c r="AG118" i="11"/>
  <c r="AH119" i="11"/>
  <c r="AI124" i="11"/>
  <c r="AH124" i="11"/>
  <c r="AH96" i="11"/>
  <c r="AG101" i="11"/>
  <c r="AH112" i="11"/>
  <c r="AL121" i="11"/>
  <c r="AG98" i="11"/>
  <c r="AI115" i="11"/>
  <c r="AH115" i="11"/>
  <c r="AH117" i="11"/>
  <c r="AG126" i="11"/>
  <c r="AH95" i="11"/>
  <c r="AM105" i="11"/>
  <c r="AL105" i="11"/>
  <c r="AI113" i="11"/>
  <c r="AH113" i="11"/>
  <c r="AI128" i="11"/>
  <c r="AH128" i="11"/>
  <c r="AL99" i="11"/>
  <c r="AK108" i="11"/>
  <c r="AM124" i="11"/>
  <c r="AL124" i="11"/>
  <c r="AL68" i="5"/>
  <c r="AL96" i="11"/>
  <c r="AK101" i="11"/>
  <c r="AL104" i="11"/>
  <c r="AI109" i="11"/>
  <c r="AH109" i="11"/>
  <c r="AK112" i="11"/>
  <c r="AM129" i="11"/>
  <c r="AL129" i="11"/>
  <c r="AE94" i="11"/>
  <c r="AC131" i="11"/>
  <c r="AC145" i="11"/>
  <c r="AC141" i="11"/>
  <c r="AC157" i="11"/>
  <c r="AC136" i="11"/>
  <c r="AC147" i="11"/>
  <c r="AC132" i="11"/>
  <c r="AC151" i="11"/>
  <c r="AC140" i="11"/>
  <c r="AE21" i="11"/>
  <c r="AF26" i="11"/>
  <c r="AE29" i="11"/>
  <c r="AC11" i="11"/>
  <c r="AF23" i="11"/>
  <c r="AF31" i="11"/>
  <c r="AF22" i="11"/>
  <c r="AF49" i="11"/>
  <c r="AD18" i="11"/>
  <c r="AD53" i="5"/>
  <c r="AD54" i="5"/>
  <c r="AD49" i="11"/>
  <c r="AK148" i="11"/>
  <c r="AG148" i="11"/>
  <c r="AC153" i="11"/>
  <c r="AC155" i="11"/>
  <c r="AK155" i="11"/>
  <c r="AC149" i="11"/>
  <c r="AM149" i="11"/>
  <c r="AL149" i="11"/>
  <c r="AP20" i="11"/>
  <c r="AG32" i="11"/>
  <c r="AI37" i="11"/>
  <c r="AH37" i="11"/>
  <c r="AC144" i="11"/>
  <c r="AG144" i="11"/>
  <c r="AG157" i="11"/>
  <c r="AI145" i="11"/>
  <c r="AH145" i="11"/>
  <c r="AM145" i="11"/>
  <c r="AL145" i="11"/>
  <c r="AL28" i="11"/>
  <c r="AK136" i="11"/>
  <c r="AC139" i="11"/>
  <c r="AG139" i="11"/>
  <c r="AC158" i="11"/>
  <c r="AG158" i="11"/>
  <c r="AI141" i="11"/>
  <c r="AH141" i="11"/>
  <c r="AI17" i="11"/>
  <c r="AH17" i="11"/>
  <c r="AL25" i="11"/>
  <c r="AM30" i="11"/>
  <c r="AL30" i="11"/>
  <c r="AK33" i="11"/>
  <c r="AM154" i="11"/>
  <c r="AL154" i="11"/>
  <c r="AG140" i="11"/>
  <c r="AG156" i="11"/>
  <c r="AC143" i="11"/>
  <c r="AM143" i="11"/>
  <c r="AL143" i="11"/>
  <c r="AM15" i="11"/>
  <c r="AL15" i="11"/>
  <c r="AG47" i="11"/>
  <c r="AK134" i="11"/>
  <c r="AM138" i="11"/>
  <c r="AL138" i="11"/>
  <c r="AE18" i="11"/>
  <c r="AC26" i="11"/>
  <c r="AC29" i="11"/>
  <c r="AF19" i="11"/>
  <c r="AC23" i="11"/>
  <c r="AF17" i="11"/>
  <c r="AC137" i="11"/>
  <c r="AG153" i="11"/>
  <c r="AC142" i="11"/>
  <c r="AH14" i="11"/>
  <c r="AK16" i="11"/>
  <c r="AM24" i="11"/>
  <c r="AL24" i="11"/>
  <c r="AM37" i="11"/>
  <c r="AL37" i="11"/>
  <c r="AM11" i="11"/>
  <c r="AL11" i="11"/>
  <c r="AI49" i="11"/>
  <c r="AH49" i="11"/>
  <c r="AK139" i="11"/>
  <c r="AK158" i="11"/>
  <c r="AM132" i="11"/>
  <c r="AL132" i="11"/>
  <c r="AM141" i="11"/>
  <c r="AL141" i="11"/>
  <c r="AM17" i="11"/>
  <c r="AL17" i="11"/>
  <c r="AH25" i="11"/>
  <c r="AG30" i="11"/>
  <c r="AG133" i="11"/>
  <c r="AC146" i="11"/>
  <c r="AG146" i="11"/>
  <c r="AI135" i="11"/>
  <c r="AH135" i="11"/>
  <c r="AC150" i="11"/>
  <c r="AG18" i="11"/>
  <c r="AG21" i="11"/>
  <c r="AL29" i="11"/>
  <c r="AK47" i="11"/>
  <c r="AK152" i="11"/>
  <c r="AG12" i="11"/>
  <c r="AC12" i="11"/>
  <c r="AC19" i="11"/>
  <c r="AC14" i="11"/>
  <c r="AF25" i="11"/>
  <c r="AF37" i="11"/>
  <c r="AD20" i="5"/>
  <c r="AD10" i="5"/>
  <c r="AD55" i="5"/>
  <c r="AK137" i="11"/>
  <c r="AK153" i="11"/>
  <c r="AG155" i="11"/>
  <c r="AM142" i="11"/>
  <c r="AL142" i="11"/>
  <c r="AI149" i="11"/>
  <c r="AH149" i="11"/>
  <c r="AL14" i="11"/>
  <c r="AH16" i="11"/>
  <c r="AG27" i="11"/>
  <c r="AK144" i="11"/>
  <c r="AK157" i="11"/>
  <c r="AI11" i="11"/>
  <c r="AH11" i="11"/>
  <c r="AL19" i="11"/>
  <c r="AG147" i="11"/>
  <c r="AG151" i="11"/>
  <c r="AM22" i="11"/>
  <c r="AL22" i="11"/>
  <c r="AM9" i="11"/>
  <c r="AL9" i="11"/>
  <c r="AK133" i="11"/>
  <c r="AK146" i="11"/>
  <c r="AM135" i="11"/>
  <c r="AL135" i="11"/>
  <c r="AI143" i="11"/>
  <c r="AH143" i="11"/>
  <c r="AK150" i="11"/>
  <c r="AI10" i="11"/>
  <c r="AH10" i="11"/>
  <c r="AK18" i="11"/>
  <c r="AL21" i="11"/>
  <c r="AH26" i="11"/>
  <c r="AH29" i="11"/>
  <c r="AG152" i="11"/>
  <c r="AK23" i="11"/>
  <c r="AG31" i="11"/>
  <c r="AE20" i="11"/>
  <c r="AE32" i="11"/>
  <c r="AF9" i="11"/>
  <c r="AD15" i="11"/>
  <c r="AD21" i="11"/>
  <c r="AD20" i="11"/>
  <c r="AD47" i="11"/>
  <c r="AD37" i="11"/>
  <c r="AG131" i="11"/>
  <c r="AK131" i="11"/>
  <c r="AG137" i="11"/>
  <c r="AI20" i="11"/>
  <c r="AH20" i="11"/>
  <c r="AK27" i="11"/>
  <c r="AM32" i="11"/>
  <c r="AL32" i="11"/>
  <c r="AG19" i="11"/>
  <c r="AG136" i="11"/>
  <c r="AK147" i="11"/>
  <c r="AK151" i="11"/>
  <c r="AM13" i="11"/>
  <c r="AL13" i="11"/>
  <c r="AG33" i="11"/>
  <c r="AG9" i="11"/>
  <c r="AC154" i="11"/>
  <c r="AK140" i="11"/>
  <c r="AK156" i="11"/>
  <c r="AC135" i="11"/>
  <c r="AM10" i="11"/>
  <c r="AL10" i="11"/>
  <c r="AI15" i="11"/>
  <c r="AH15" i="11"/>
  <c r="AL26" i="11"/>
  <c r="AC134" i="11"/>
  <c r="AG134" i="11"/>
  <c r="AC152" i="11"/>
  <c r="AC138" i="11"/>
  <c r="AL12" i="11"/>
  <c r="AG23" i="11"/>
  <c r="AK31" i="11"/>
  <c r="AL24" i="5"/>
  <c r="AF70" i="11"/>
  <c r="AD35" i="5"/>
  <c r="AD14" i="5"/>
  <c r="AE55" i="11"/>
  <c r="AU140" i="11"/>
  <c r="AU143" i="11"/>
  <c r="AU139" i="11"/>
  <c r="AG132" i="11"/>
  <c r="AK49" i="11"/>
  <c r="AK138" i="11"/>
  <c r="AK135" i="11"/>
  <c r="AK154" i="11"/>
  <c r="AK141" i="11"/>
  <c r="AG57" i="5"/>
  <c r="AG35" i="5"/>
  <c r="AG64" i="5"/>
  <c r="AC56" i="5"/>
  <c r="AE35" i="5"/>
  <c r="AK58" i="5"/>
  <c r="AG58" i="5"/>
  <c r="AE14" i="5"/>
  <c r="AG33" i="5"/>
  <c r="AD67" i="5"/>
  <c r="AE57" i="5"/>
  <c r="AE68" i="11"/>
  <c r="AE58" i="11"/>
  <c r="AF54" i="11"/>
  <c r="AF191" i="11"/>
  <c r="AU112" i="11"/>
  <c r="AU95" i="11"/>
  <c r="AU121" i="11"/>
  <c r="AU127" i="11"/>
  <c r="AU113" i="11"/>
  <c r="AU125" i="11"/>
  <c r="AU114" i="11"/>
  <c r="AU129" i="11"/>
  <c r="AE132" i="11"/>
  <c r="AE138" i="11"/>
  <c r="AF143" i="11"/>
  <c r="AD29" i="11"/>
  <c r="AK65" i="5"/>
  <c r="AF61" i="11"/>
  <c r="AF141" i="11"/>
  <c r="AG12" i="5"/>
  <c r="AE150" i="11"/>
  <c r="AE139" i="11"/>
  <c r="AG127" i="11"/>
  <c r="AK121" i="11"/>
  <c r="AK13" i="5"/>
  <c r="AG36" i="5"/>
  <c r="AG31" i="5"/>
  <c r="AG128" i="11"/>
  <c r="AG123" i="11"/>
  <c r="AG120" i="11"/>
  <c r="AF66" i="5"/>
  <c r="AK118" i="11"/>
  <c r="AC66" i="5"/>
  <c r="AG117" i="11"/>
  <c r="AH11" i="5"/>
  <c r="AK66" i="5"/>
  <c r="AK69" i="5"/>
  <c r="AG11" i="5"/>
  <c r="AK11" i="5"/>
  <c r="AF12" i="5"/>
  <c r="AG24" i="11"/>
  <c r="AK10" i="5"/>
  <c r="AH22" i="11"/>
  <c r="AG22" i="11"/>
  <c r="AK22" i="5"/>
  <c r="AK29" i="11"/>
  <c r="AG28" i="11"/>
  <c r="AK54" i="5"/>
  <c r="AK28" i="11"/>
  <c r="AG25" i="11"/>
  <c r="AG53" i="5"/>
  <c r="AG26" i="11"/>
  <c r="AK25" i="11"/>
  <c r="AE53" i="5"/>
  <c r="AE140" i="11"/>
  <c r="AE147" i="11"/>
  <c r="AF151" i="11"/>
  <c r="AF149" i="11"/>
  <c r="AF157" i="11"/>
  <c r="AG109" i="11"/>
  <c r="AK109" i="11"/>
  <c r="AC46" i="5"/>
  <c r="AG111" i="11"/>
  <c r="AG9" i="5"/>
  <c r="AK9" i="5"/>
  <c r="AG69" i="5"/>
  <c r="AC69" i="5"/>
  <c r="AE108" i="11"/>
  <c r="AF68" i="5"/>
  <c r="AK55" i="5"/>
  <c r="AK100" i="11"/>
  <c r="AK99" i="11"/>
  <c r="AG55" i="5"/>
  <c r="AG100" i="11"/>
  <c r="AE37" i="11"/>
  <c r="AK96" i="11"/>
  <c r="AF62" i="11"/>
  <c r="AF65" i="11"/>
  <c r="AE49" i="11"/>
  <c r="AE72" i="11"/>
  <c r="AG104" i="11"/>
  <c r="AC57" i="5"/>
  <c r="AK103" i="11"/>
  <c r="AH24" i="5"/>
  <c r="AE137" i="11"/>
  <c r="AE145" i="11"/>
  <c r="AF144" i="11"/>
  <c r="AE146" i="11"/>
  <c r="AF60" i="11"/>
  <c r="AF82" i="11"/>
  <c r="AF83" i="11"/>
  <c r="AF84" i="11"/>
  <c r="AE64" i="11"/>
  <c r="AE60" i="11"/>
  <c r="AF152" i="11"/>
  <c r="AF154" i="11"/>
  <c r="AF81" i="11"/>
  <c r="AF52" i="11"/>
  <c r="AE148" i="11"/>
  <c r="AF78" i="11"/>
  <c r="AE63" i="11"/>
  <c r="AF79" i="11"/>
  <c r="AE66" i="11"/>
  <c r="AF66" i="11"/>
  <c r="AF53" i="11"/>
  <c r="AF146" i="11"/>
  <c r="AF159" i="11"/>
  <c r="AE57" i="11"/>
  <c r="AK10" i="11"/>
  <c r="AK11" i="11"/>
  <c r="AF77" i="11"/>
  <c r="AF80" i="11"/>
  <c r="AE142" i="11"/>
  <c r="AF74" i="11"/>
  <c r="AF75" i="11"/>
  <c r="AF56" i="11"/>
  <c r="AE69" i="11"/>
  <c r="AF85" i="11"/>
  <c r="AF153" i="11"/>
  <c r="AE153" i="11"/>
  <c r="AF158" i="11"/>
  <c r="AF188" i="11"/>
  <c r="AE67" i="11"/>
  <c r="AE85" i="11"/>
  <c r="AE83" i="11"/>
  <c r="AF67" i="11"/>
  <c r="AF69" i="11"/>
  <c r="AF64" i="11"/>
  <c r="AF51" i="11"/>
  <c r="AE53" i="11"/>
  <c r="AE159" i="11"/>
  <c r="AE190" i="11"/>
  <c r="AF189" i="11"/>
  <c r="AF73" i="11"/>
  <c r="AE135" i="11"/>
  <c r="AE155" i="11"/>
  <c r="AF88" i="11"/>
  <c r="AE156" i="11"/>
  <c r="AF76" i="11"/>
  <c r="AE71" i="11"/>
  <c r="AK20" i="5"/>
  <c r="AK12" i="11"/>
  <c r="AG10" i="11"/>
  <c r="AG13" i="11"/>
  <c r="AG11" i="11"/>
  <c r="AG15" i="11"/>
  <c r="AG21" i="5"/>
  <c r="AG34" i="5"/>
  <c r="AU107" i="11"/>
  <c r="AK24" i="5"/>
  <c r="AE103" i="11"/>
  <c r="AF25" i="5"/>
  <c r="AK23" i="5"/>
  <c r="AK25" i="5"/>
  <c r="AG23" i="5"/>
  <c r="AK32" i="5"/>
  <c r="AU100" i="11"/>
  <c r="AU94" i="11"/>
  <c r="AE20" i="5"/>
  <c r="AU93" i="11"/>
  <c r="AU97" i="11"/>
  <c r="AF109" i="11"/>
  <c r="AK21" i="5"/>
  <c r="AU104" i="11"/>
  <c r="AK31" i="5"/>
  <c r="AU98" i="11"/>
  <c r="AK34" i="5"/>
  <c r="AG25" i="5"/>
  <c r="AE114" i="11"/>
  <c r="AE32" i="5"/>
  <c r="AE111" i="11"/>
  <c r="AF110" i="11"/>
  <c r="AF67" i="5"/>
  <c r="AD25" i="5"/>
  <c r="AG24" i="5"/>
  <c r="AG67" i="5"/>
  <c r="AD31" i="5"/>
  <c r="AK64" i="5"/>
  <c r="AF34" i="5"/>
  <c r="AF99" i="11"/>
  <c r="AE98" i="11"/>
  <c r="AF113" i="11"/>
  <c r="AE102" i="11"/>
  <c r="AE131" i="11"/>
  <c r="AE117" i="11"/>
  <c r="AL20" i="5"/>
  <c r="AF97" i="11"/>
  <c r="AE100" i="11"/>
  <c r="AE136" i="11"/>
  <c r="AF125" i="11"/>
  <c r="AF116" i="11"/>
  <c r="AG45" i="5"/>
  <c r="AE125" i="11"/>
  <c r="AF94" i="11"/>
  <c r="AF134" i="11"/>
  <c r="AF36" i="5"/>
  <c r="AF64" i="5"/>
  <c r="AE10" i="5"/>
  <c r="AG32" i="5"/>
  <c r="AK35" i="5"/>
  <c r="AE116" i="11"/>
  <c r="AE97" i="11"/>
  <c r="AE101" i="11"/>
  <c r="AE107" i="11"/>
  <c r="AF106" i="11"/>
  <c r="AK67" i="5"/>
  <c r="AE23" i="5"/>
  <c r="AF32" i="11"/>
  <c r="AF29" i="11"/>
  <c r="AD10" i="11"/>
  <c r="AD32" i="11"/>
  <c r="AE10" i="11"/>
  <c r="AE25" i="11"/>
  <c r="AF18" i="11"/>
  <c r="AF11" i="11"/>
  <c r="AU111" i="11"/>
  <c r="AU118" i="11"/>
  <c r="AL22" i="5"/>
  <c r="AU116" i="11"/>
  <c r="AU99" i="11"/>
  <c r="AU130" i="11"/>
  <c r="AU136" i="11"/>
  <c r="AK46" i="5"/>
  <c r="AI25" i="5"/>
  <c r="AI45" i="5"/>
  <c r="AH66" i="5"/>
  <c r="AG54" i="5"/>
  <c r="AL46" i="5"/>
  <c r="AG14" i="5"/>
  <c r="AH12" i="5"/>
  <c r="AL44" i="5"/>
  <c r="AH68" i="5"/>
  <c r="AG65" i="5"/>
  <c r="AK33" i="5"/>
  <c r="AH46" i="5"/>
  <c r="AH43" i="5"/>
  <c r="AK68" i="5"/>
  <c r="AL56" i="5"/>
  <c r="AH44" i="5"/>
  <c r="AI44" i="5"/>
  <c r="AK43" i="5"/>
  <c r="AK56" i="5"/>
  <c r="AM44" i="5"/>
  <c r="AE45" i="5"/>
  <c r="AU124" i="11"/>
  <c r="AD34" i="5"/>
  <c r="AD113" i="11"/>
  <c r="AU119" i="11"/>
  <c r="AF122" i="11"/>
  <c r="AF95" i="11"/>
  <c r="AU105" i="11"/>
  <c r="AD64" i="5"/>
  <c r="AD122" i="11"/>
  <c r="AF103" i="11"/>
  <c r="AD95" i="11"/>
  <c r="AD32" i="5"/>
  <c r="AF55" i="5"/>
  <c r="AF108" i="11"/>
  <c r="AE122" i="11"/>
  <c r="AE124" i="11"/>
  <c r="AE99" i="11"/>
  <c r="AF118" i="11"/>
  <c r="AE95" i="11"/>
  <c r="AU106" i="11"/>
  <c r="AE106" i="11"/>
  <c r="AF104" i="11"/>
  <c r="AD131" i="11"/>
  <c r="AD92" i="11"/>
  <c r="AE105" i="11"/>
  <c r="AF105" i="11"/>
  <c r="AF30" i="11"/>
  <c r="AD16" i="11"/>
  <c r="AD24" i="11"/>
  <c r="AF13" i="11"/>
  <c r="AF33" i="11"/>
  <c r="AE26" i="11"/>
  <c r="AF28" i="11"/>
  <c r="AD27" i="11"/>
  <c r="AE24" i="11"/>
  <c r="AE14" i="11"/>
  <c r="AD26" i="11"/>
  <c r="AF12" i="11"/>
  <c r="AE27" i="11"/>
  <c r="AD14" i="11"/>
  <c r="AU101" i="11"/>
  <c r="AE92" i="11"/>
  <c r="AD9" i="5"/>
  <c r="AE126" i="11"/>
  <c r="AH47" i="5"/>
  <c r="AM45" i="5"/>
  <c r="AN45" i="5" s="1"/>
  <c r="AP45" i="5" s="1"/>
  <c r="AH53" i="5"/>
  <c r="AE17" i="11"/>
  <c r="AE33" i="11"/>
  <c r="AM33" i="5"/>
  <c r="AE11" i="11"/>
  <c r="AL42" i="5"/>
  <c r="AI43" i="5"/>
  <c r="AE13" i="11"/>
  <c r="AE19" i="11"/>
  <c r="AF42" i="5"/>
  <c r="AL43" i="5"/>
  <c r="AG13" i="5"/>
  <c r="AK47" i="5"/>
  <c r="AI42" i="5"/>
  <c r="AH34" i="5"/>
  <c r="AC45" i="5"/>
  <c r="AM43" i="5"/>
  <c r="AH21" i="5"/>
  <c r="AM46" i="5"/>
  <c r="AH45" i="5"/>
  <c r="AL13" i="5"/>
  <c r="AK36" i="5"/>
  <c r="AG43" i="5"/>
  <c r="AE12" i="11"/>
  <c r="AE9" i="11"/>
  <c r="AF10" i="11"/>
  <c r="AF14" i="11"/>
  <c r="AE30" i="11"/>
  <c r="AF24" i="11"/>
  <c r="AF21" i="11"/>
  <c r="AF27" i="11"/>
  <c r="AE31" i="11"/>
  <c r="AL47" i="5"/>
  <c r="AL54" i="5"/>
  <c r="AK42" i="5"/>
  <c r="AE23" i="11"/>
  <c r="AG22" i="5"/>
  <c r="AM42" i="5"/>
  <c r="AE56" i="5"/>
  <c r="AF56" i="5"/>
  <c r="AE46" i="5"/>
  <c r="AF46" i="5"/>
  <c r="AG44" i="5"/>
  <c r="I37" i="5"/>
  <c r="AI46" i="5"/>
  <c r="AK44" i="5"/>
  <c r="AL53" i="5"/>
  <c r="AI47" i="5"/>
  <c r="AI56" i="5"/>
  <c r="AG42" i="5"/>
  <c r="AF65" i="5"/>
  <c r="AE65" i="5"/>
  <c r="AL65" i="5"/>
  <c r="AC36" i="5"/>
  <c r="AL9" i="5"/>
  <c r="AH23" i="5"/>
  <c r="AM56" i="5"/>
  <c r="AC42" i="5"/>
  <c r="AM64" i="5"/>
  <c r="AG46" i="5"/>
  <c r="AL23" i="5"/>
  <c r="AG56" i="5"/>
  <c r="AF133" i="11"/>
  <c r="AE133" i="11"/>
  <c r="AF47" i="11"/>
  <c r="AE47" i="11"/>
  <c r="AF20" i="11"/>
  <c r="AE28" i="11"/>
  <c r="AE22" i="11"/>
  <c r="AD134" i="11"/>
  <c r="AD126" i="11"/>
  <c r="AD117" i="11"/>
  <c r="AD124" i="11"/>
  <c r="AD114" i="11"/>
  <c r="AD103" i="11"/>
  <c r="AD119" i="11"/>
  <c r="AD120" i="11"/>
  <c r="AD127" i="11"/>
  <c r="AD128" i="11"/>
  <c r="AD130" i="11"/>
  <c r="AD33" i="11"/>
  <c r="AD25" i="11"/>
  <c r="AD17" i="11"/>
  <c r="AD9" i="11"/>
  <c r="AE115" i="11"/>
  <c r="AF115" i="11"/>
  <c r="AF129" i="11"/>
  <c r="AE129" i="11"/>
  <c r="AD102" i="11"/>
  <c r="AD116" i="11"/>
  <c r="AD107" i="11"/>
  <c r="AE120" i="11"/>
  <c r="AF120" i="11"/>
  <c r="AE128" i="11"/>
  <c r="AF128" i="11"/>
  <c r="AF112" i="11"/>
  <c r="AE112" i="11"/>
  <c r="AD123" i="11"/>
  <c r="AD105" i="11"/>
  <c r="AD31" i="11"/>
  <c r="AD23" i="11"/>
  <c r="AD12" i="11"/>
  <c r="AD115" i="11"/>
  <c r="AF15" i="11"/>
  <c r="AE15" i="11"/>
  <c r="AD129" i="11"/>
  <c r="AD121" i="11"/>
  <c r="AD136" i="11"/>
  <c r="AD118" i="11"/>
  <c r="AD108" i="11"/>
  <c r="AD99" i="11"/>
  <c r="AD97" i="11"/>
  <c r="AD112" i="11"/>
  <c r="AD111" i="11"/>
  <c r="AD30" i="11"/>
  <c r="AD22" i="11"/>
  <c r="AD13" i="11"/>
  <c r="AD96" i="11"/>
  <c r="AF16" i="11"/>
  <c r="AE16" i="11"/>
  <c r="AF121" i="11"/>
  <c r="AE121" i="11"/>
  <c r="AD106" i="11"/>
  <c r="AD93" i="11"/>
  <c r="AD125" i="11"/>
  <c r="AD110" i="11"/>
  <c r="AD100" i="11"/>
  <c r="AD98" i="11"/>
  <c r="AE119" i="11"/>
  <c r="AF119" i="11"/>
  <c r="AE127" i="11"/>
  <c r="AF127" i="11"/>
  <c r="AD109" i="11"/>
  <c r="AD101" i="11"/>
  <c r="AD94" i="11"/>
  <c r="AE130" i="11"/>
  <c r="AF130" i="11"/>
  <c r="AE123" i="11"/>
  <c r="AF123" i="11"/>
  <c r="AD28" i="11"/>
  <c r="AD19" i="11"/>
  <c r="AD11" i="11"/>
  <c r="AD104" i="11"/>
  <c r="AF96" i="11"/>
  <c r="AE96" i="11"/>
  <c r="AE93" i="11"/>
  <c r="AF93" i="11"/>
  <c r="AJ15" i="11" l="1"/>
  <c r="AO15" i="11" s="1"/>
  <c r="AJ10" i="11"/>
  <c r="AO10" i="11" s="1"/>
  <c r="AN154" i="11"/>
  <c r="AP154" i="11" s="1"/>
  <c r="AJ128" i="11"/>
  <c r="AJ109" i="11"/>
  <c r="AJ123" i="11"/>
  <c r="AN11" i="11"/>
  <c r="AP11" i="11" s="1"/>
  <c r="AJ17" i="11"/>
  <c r="AO17" i="11" s="1"/>
  <c r="AJ11" i="11"/>
  <c r="AJ127" i="11"/>
  <c r="AO127" i="11" s="1"/>
  <c r="AN30" i="11"/>
  <c r="AP30" i="11" s="1"/>
  <c r="AJ110" i="11"/>
  <c r="AO110" i="11" s="1"/>
  <c r="AN24" i="11"/>
  <c r="AP24" i="11" s="1"/>
  <c r="AJ49" i="11"/>
  <c r="AO49" i="11" s="1"/>
  <c r="AQ49" i="11" s="1"/>
  <c r="Y49" i="11" s="1"/>
  <c r="AN22" i="11"/>
  <c r="AP22" i="11" s="1"/>
  <c r="AJ124" i="11"/>
  <c r="AO124" i="11" s="1"/>
  <c r="AN32" i="11"/>
  <c r="AP32" i="11" s="1"/>
  <c r="AJ20" i="11"/>
  <c r="AO128" i="11"/>
  <c r="AN129" i="11"/>
  <c r="AP129" i="11" s="1"/>
  <c r="AJ122" i="11"/>
  <c r="AN93" i="11"/>
  <c r="AP93" i="11" s="1"/>
  <c r="AO109" i="11"/>
  <c r="AO123" i="11"/>
  <c r="AN122" i="11"/>
  <c r="AP122" i="11" s="1"/>
  <c r="AJ125" i="11"/>
  <c r="AN127" i="11"/>
  <c r="AP127" i="11" s="1"/>
  <c r="AP102" i="11"/>
  <c r="AJ111" i="11"/>
  <c r="AJ130" i="11"/>
  <c r="AJ93" i="11"/>
  <c r="X93" i="11" s="1"/>
  <c r="AC10" i="5"/>
  <c r="AC14" i="5"/>
  <c r="AC68" i="5"/>
  <c r="AJ143" i="11"/>
  <c r="AJ149" i="11"/>
  <c r="AN124" i="11"/>
  <c r="AP124" i="11" s="1"/>
  <c r="AJ113" i="11"/>
  <c r="AN130" i="11"/>
  <c r="AP130" i="11" s="1"/>
  <c r="AN110" i="11"/>
  <c r="AP110" i="11" s="1"/>
  <c r="AN115" i="11"/>
  <c r="AP115" i="11" s="1"/>
  <c r="AN105" i="11"/>
  <c r="AP105" i="11" s="1"/>
  <c r="AJ115" i="11"/>
  <c r="AJ97" i="11"/>
  <c r="AN113" i="11"/>
  <c r="AP113" i="11" s="1"/>
  <c r="AN123" i="11"/>
  <c r="AP123" i="11" s="1"/>
  <c r="AN125" i="11"/>
  <c r="AP125" i="11" s="1"/>
  <c r="AN94" i="11"/>
  <c r="AP94" i="11" s="1"/>
  <c r="AJ94" i="11"/>
  <c r="AN128" i="11"/>
  <c r="AP128" i="11" s="1"/>
  <c r="Z11" i="11"/>
  <c r="AN10" i="11"/>
  <c r="AP10" i="11" s="1"/>
  <c r="AQ10" i="11" s="1"/>
  <c r="Y10" i="11" s="1"/>
  <c r="AJ37" i="11"/>
  <c r="AO37" i="11" s="1"/>
  <c r="AF9" i="5"/>
  <c r="AC9" i="5"/>
  <c r="AF54" i="5"/>
  <c r="AN13" i="11"/>
  <c r="AP13" i="11" s="1"/>
  <c r="AN143" i="11"/>
  <c r="AP143" i="11" s="1"/>
  <c r="AN145" i="11"/>
  <c r="AP145" i="11" s="1"/>
  <c r="AM101" i="11"/>
  <c r="AL101" i="11"/>
  <c r="AM116" i="11"/>
  <c r="AN116" i="11" s="1"/>
  <c r="AP116" i="11" s="1"/>
  <c r="AM65" i="5"/>
  <c r="AN65" i="5" s="1"/>
  <c r="AP65" i="5" s="1"/>
  <c r="AL119" i="11"/>
  <c r="AL11" i="5"/>
  <c r="AM103" i="11"/>
  <c r="AN103" i="11" s="1"/>
  <c r="AP103" i="11" s="1"/>
  <c r="AI106" i="11"/>
  <c r="AJ106" i="11" s="1"/>
  <c r="AI34" i="5"/>
  <c r="AJ34" i="5" s="1"/>
  <c r="AO34" i="5" s="1"/>
  <c r="AI107" i="11"/>
  <c r="AH107" i="11"/>
  <c r="AI31" i="5"/>
  <c r="AJ31" i="5" s="1"/>
  <c r="AH92" i="11"/>
  <c r="AH32" i="5"/>
  <c r="AI103" i="11"/>
  <c r="AJ103" i="11" s="1"/>
  <c r="AM120" i="11"/>
  <c r="AN120" i="11" s="1"/>
  <c r="AP120" i="11" s="1"/>
  <c r="AM95" i="11"/>
  <c r="AN95" i="11" s="1"/>
  <c r="AP95" i="11" s="1"/>
  <c r="AM23" i="5"/>
  <c r="AN23" i="5" s="1"/>
  <c r="AP23" i="5" s="1"/>
  <c r="AM98" i="11"/>
  <c r="AL98" i="11"/>
  <c r="AN9" i="11"/>
  <c r="AP9" i="11" s="1"/>
  <c r="AN15" i="11"/>
  <c r="AP15" i="11" s="1"/>
  <c r="AQ15" i="11" s="1"/>
  <c r="Y15" i="11" s="1"/>
  <c r="AM99" i="11"/>
  <c r="AN99" i="11" s="1"/>
  <c r="AP99" i="11" s="1"/>
  <c r="AI95" i="11"/>
  <c r="AJ95" i="11" s="1"/>
  <c r="AI23" i="5"/>
  <c r="AJ23" i="5" s="1"/>
  <c r="AO23" i="5" s="1"/>
  <c r="AI117" i="11"/>
  <c r="AJ117" i="11" s="1"/>
  <c r="AI66" i="5"/>
  <c r="AI98" i="11"/>
  <c r="AH98" i="11"/>
  <c r="AM121" i="11"/>
  <c r="AN121" i="11" s="1"/>
  <c r="AP121" i="11" s="1"/>
  <c r="AM13" i="5"/>
  <c r="AN13" i="5" s="1"/>
  <c r="AP13" i="5" s="1"/>
  <c r="AI101" i="11"/>
  <c r="AH101" i="11"/>
  <c r="AH118" i="11"/>
  <c r="AI99" i="11"/>
  <c r="AJ99" i="11" s="1"/>
  <c r="AP106" i="11"/>
  <c r="AL106" i="11"/>
  <c r="AN106" i="11" s="1"/>
  <c r="AL34" i="5"/>
  <c r="AN34" i="5" s="1"/>
  <c r="AL112" i="11"/>
  <c r="AL12" i="5"/>
  <c r="AM104" i="11"/>
  <c r="AN104" i="11" s="1"/>
  <c r="AP104" i="11" s="1"/>
  <c r="AM25" i="5"/>
  <c r="AN25" i="5" s="1"/>
  <c r="AP25" i="5" s="1"/>
  <c r="AM96" i="11"/>
  <c r="AN96" i="11" s="1"/>
  <c r="AP96" i="11" s="1"/>
  <c r="AM24" i="5"/>
  <c r="AN24" i="5" s="1"/>
  <c r="AP24" i="5" s="1"/>
  <c r="AI129" i="11"/>
  <c r="AH129" i="11"/>
  <c r="AH121" i="11"/>
  <c r="AH13" i="5"/>
  <c r="AM31" i="5"/>
  <c r="AN31" i="5" s="1"/>
  <c r="AP31" i="5" s="1"/>
  <c r="AL92" i="11"/>
  <c r="AL32" i="5"/>
  <c r="AM114" i="11"/>
  <c r="AL114" i="11"/>
  <c r="AM97" i="11"/>
  <c r="AL97" i="11"/>
  <c r="AI102" i="11"/>
  <c r="AJ102" i="11" s="1"/>
  <c r="AI100" i="11"/>
  <c r="AJ100" i="11" s="1"/>
  <c r="AI68" i="5"/>
  <c r="AJ68" i="5" s="1"/>
  <c r="AO68" i="5" s="1"/>
  <c r="AH116" i="11"/>
  <c r="AH65" i="5"/>
  <c r="AI114" i="11"/>
  <c r="AH114" i="11"/>
  <c r="AM111" i="11"/>
  <c r="AL111" i="11"/>
  <c r="AL126" i="11"/>
  <c r="AL36" i="5"/>
  <c r="AL117" i="11"/>
  <c r="AL66" i="5"/>
  <c r="AM107" i="11"/>
  <c r="AL107" i="11"/>
  <c r="AL108" i="11"/>
  <c r="AL69" i="5"/>
  <c r="AH126" i="11"/>
  <c r="AH36" i="5"/>
  <c r="AI112" i="11"/>
  <c r="AJ112" i="11" s="1"/>
  <c r="AI12" i="5"/>
  <c r="AJ12" i="5" s="1"/>
  <c r="AI96" i="11"/>
  <c r="AJ96" i="11" s="1"/>
  <c r="AI24" i="5"/>
  <c r="AJ24" i="5" s="1"/>
  <c r="AI119" i="11"/>
  <c r="AJ119" i="11" s="1"/>
  <c r="AI11" i="5"/>
  <c r="AJ11" i="5" s="1"/>
  <c r="AH108" i="11"/>
  <c r="AH69" i="5"/>
  <c r="AI105" i="11"/>
  <c r="AH105" i="11"/>
  <c r="AM100" i="11"/>
  <c r="AN100" i="11" s="1"/>
  <c r="AP100" i="11" s="1"/>
  <c r="AM68" i="5"/>
  <c r="AN68" i="5" s="1"/>
  <c r="AN142" i="11"/>
  <c r="AP142" i="11" s="1"/>
  <c r="AN138" i="11"/>
  <c r="AP138" i="11" s="1"/>
  <c r="AN141" i="11"/>
  <c r="AP141" i="11" s="1"/>
  <c r="AJ135" i="11"/>
  <c r="AJ141" i="11"/>
  <c r="AN17" i="11"/>
  <c r="AP17" i="11" s="1"/>
  <c r="AQ17" i="11" s="1"/>
  <c r="Y17" i="11" s="1"/>
  <c r="AJ145" i="11"/>
  <c r="AN135" i="11"/>
  <c r="AP135" i="11" s="1"/>
  <c r="AN37" i="11"/>
  <c r="AP37" i="11" s="1"/>
  <c r="AH23" i="11"/>
  <c r="AH10" i="5"/>
  <c r="AM156" i="11"/>
  <c r="AL156" i="11"/>
  <c r="AH136" i="11"/>
  <c r="AH131" i="11"/>
  <c r="AH64" i="5"/>
  <c r="AL23" i="11"/>
  <c r="AL10" i="5"/>
  <c r="AI152" i="11"/>
  <c r="AH152" i="11"/>
  <c r="AL144" i="11"/>
  <c r="AL67" i="5"/>
  <c r="AL153" i="11"/>
  <c r="AH12" i="11"/>
  <c r="AH20" i="5"/>
  <c r="AI150" i="11"/>
  <c r="AH150" i="11"/>
  <c r="AM139" i="11"/>
  <c r="AL139" i="11"/>
  <c r="AL16" i="11"/>
  <c r="AL21" i="5"/>
  <c r="AH153" i="11"/>
  <c r="AM33" i="11"/>
  <c r="AL33" i="11"/>
  <c r="AM25" i="11"/>
  <c r="AN25" i="11" s="1"/>
  <c r="AP25" i="11" s="1"/>
  <c r="AI32" i="11"/>
  <c r="AH32" i="11"/>
  <c r="AL148" i="11"/>
  <c r="AL14" i="5"/>
  <c r="AI154" i="11"/>
  <c r="AH154" i="11"/>
  <c r="AI9" i="11"/>
  <c r="AH9" i="11"/>
  <c r="AI26" i="11"/>
  <c r="AJ26" i="11" s="1"/>
  <c r="AI53" i="5"/>
  <c r="AJ53" i="5" s="1"/>
  <c r="AO53" i="5" s="1"/>
  <c r="AM18" i="11"/>
  <c r="AL18" i="11"/>
  <c r="AM150" i="11"/>
  <c r="AL150" i="11"/>
  <c r="AL146" i="11"/>
  <c r="AL58" i="5"/>
  <c r="AL133" i="11"/>
  <c r="AN133" i="11" s="1"/>
  <c r="AL33" i="5"/>
  <c r="AN33" i="5" s="1"/>
  <c r="AI151" i="11"/>
  <c r="AH151" i="11"/>
  <c r="AM19" i="11"/>
  <c r="AN19" i="11" s="1"/>
  <c r="AP19" i="11" s="1"/>
  <c r="AM9" i="5"/>
  <c r="AN9" i="5" s="1"/>
  <c r="AP9" i="5" s="1"/>
  <c r="AI16" i="11"/>
  <c r="AJ16" i="11" s="1"/>
  <c r="AO16" i="11" s="1"/>
  <c r="AI21" i="5"/>
  <c r="AJ21" i="5" s="1"/>
  <c r="AO21" i="5" s="1"/>
  <c r="AH155" i="11"/>
  <c r="AM47" i="11"/>
  <c r="AL47" i="11"/>
  <c r="AH21" i="11"/>
  <c r="AH22" i="5"/>
  <c r="AH133" i="11"/>
  <c r="AH33" i="5"/>
  <c r="AI25" i="11"/>
  <c r="AJ25" i="11" s="1"/>
  <c r="AI47" i="11"/>
  <c r="AH47" i="11"/>
  <c r="AL136" i="11"/>
  <c r="AI157" i="11"/>
  <c r="AH157" i="11"/>
  <c r="AL155" i="11"/>
  <c r="AL31" i="11"/>
  <c r="AL55" i="5"/>
  <c r="AM12" i="11"/>
  <c r="AN12" i="11" s="1"/>
  <c r="AP12" i="11" s="1"/>
  <c r="AM20" i="5"/>
  <c r="AN20" i="5" s="1"/>
  <c r="AP20" i="5" s="1"/>
  <c r="AM26" i="11"/>
  <c r="AN26" i="11" s="1"/>
  <c r="AP26" i="11" s="1"/>
  <c r="AM53" i="5"/>
  <c r="AL147" i="11"/>
  <c r="AL35" i="5"/>
  <c r="AM27" i="11"/>
  <c r="AL27" i="11"/>
  <c r="AI137" i="11"/>
  <c r="AH137" i="11"/>
  <c r="AL131" i="11"/>
  <c r="AN131" i="11" s="1"/>
  <c r="AL64" i="5"/>
  <c r="AN64" i="5" s="1"/>
  <c r="AH31" i="11"/>
  <c r="AH55" i="5"/>
  <c r="AH147" i="11"/>
  <c r="AH35" i="5"/>
  <c r="AM157" i="11"/>
  <c r="AL157" i="11"/>
  <c r="AM152" i="11"/>
  <c r="AL152" i="11"/>
  <c r="AH146" i="11"/>
  <c r="AH58" i="5"/>
  <c r="AM158" i="11"/>
  <c r="AL158" i="11"/>
  <c r="AI14" i="11"/>
  <c r="AJ14" i="11" s="1"/>
  <c r="AL134" i="11"/>
  <c r="AL57" i="5"/>
  <c r="AI139" i="11"/>
  <c r="AH139" i="11"/>
  <c r="AH148" i="11"/>
  <c r="AH14" i="5"/>
  <c r="AI138" i="11"/>
  <c r="AH138" i="11"/>
  <c r="AH134" i="11"/>
  <c r="AH57" i="5"/>
  <c r="AM140" i="11"/>
  <c r="AL140" i="11"/>
  <c r="AI33" i="11"/>
  <c r="AH33" i="11"/>
  <c r="AM151" i="11"/>
  <c r="AL151" i="11"/>
  <c r="AH19" i="11"/>
  <c r="AH9" i="5"/>
  <c r="AI29" i="11"/>
  <c r="AJ29" i="11" s="1"/>
  <c r="AO29" i="11" s="1"/>
  <c r="AM21" i="11"/>
  <c r="AN21" i="11" s="1"/>
  <c r="AP21" i="11" s="1"/>
  <c r="AM22" i="5"/>
  <c r="AN22" i="5" s="1"/>
  <c r="AP22" i="5" s="1"/>
  <c r="AI27" i="11"/>
  <c r="AH27" i="11"/>
  <c r="AM14" i="11"/>
  <c r="AN14" i="11" s="1"/>
  <c r="AP14" i="11" s="1"/>
  <c r="AM137" i="11"/>
  <c r="AL137" i="11"/>
  <c r="AM29" i="11"/>
  <c r="AN29" i="11" s="1"/>
  <c r="AP29" i="11" s="1"/>
  <c r="AI18" i="11"/>
  <c r="AH18" i="11"/>
  <c r="AI30" i="11"/>
  <c r="AH30" i="11"/>
  <c r="AN132" i="11"/>
  <c r="AP132" i="11" s="1"/>
  <c r="AI142" i="11"/>
  <c r="AH142" i="11"/>
  <c r="AI156" i="11"/>
  <c r="AH156" i="11"/>
  <c r="AI140" i="11"/>
  <c r="AH140" i="11"/>
  <c r="AI158" i="11"/>
  <c r="AH158" i="11"/>
  <c r="AM28" i="11"/>
  <c r="AN28" i="11" s="1"/>
  <c r="AP28" i="11" s="1"/>
  <c r="AM54" i="5"/>
  <c r="AN54" i="5" s="1"/>
  <c r="AP54" i="5" s="1"/>
  <c r="AH144" i="11"/>
  <c r="AH67" i="5"/>
  <c r="AN149" i="11"/>
  <c r="AP149" i="11" s="1"/>
  <c r="AL49" i="11"/>
  <c r="AN49" i="11" s="1"/>
  <c r="AI132" i="11"/>
  <c r="AH132" i="11"/>
  <c r="AK14" i="5"/>
  <c r="AK57" i="5"/>
  <c r="AC35" i="5"/>
  <c r="AF57" i="5"/>
  <c r="AF14" i="5"/>
  <c r="AF35" i="5"/>
  <c r="AC65" i="5"/>
  <c r="AC12" i="5"/>
  <c r="AG66" i="5"/>
  <c r="AE66" i="5"/>
  <c r="AK12" i="5"/>
  <c r="AH120" i="11"/>
  <c r="AJ120" i="11" s="1"/>
  <c r="AL118" i="11"/>
  <c r="AN118" i="11" s="1"/>
  <c r="AP118" i="11" s="1"/>
  <c r="AE12" i="5"/>
  <c r="AC54" i="5"/>
  <c r="AH24" i="11"/>
  <c r="AJ24" i="11" s="1"/>
  <c r="AC53" i="5"/>
  <c r="AF53" i="5"/>
  <c r="AK53" i="5"/>
  <c r="AJ22" i="11"/>
  <c r="AH28" i="11"/>
  <c r="AH54" i="5"/>
  <c r="AG10" i="5"/>
  <c r="AE9" i="5"/>
  <c r="AU110" i="11"/>
  <c r="AM109" i="11"/>
  <c r="AL109" i="11"/>
  <c r="AE68" i="5"/>
  <c r="AC55" i="5"/>
  <c r="AU108" i="11"/>
  <c r="AE69" i="5"/>
  <c r="AF69" i="5"/>
  <c r="AH104" i="11"/>
  <c r="AJ104" i="11" s="1"/>
  <c r="AH25" i="5"/>
  <c r="AJ25" i="5" s="1"/>
  <c r="AO25" i="5" s="1"/>
  <c r="AC20" i="5"/>
  <c r="AI13" i="11"/>
  <c r="AH13" i="11"/>
  <c r="AG20" i="5"/>
  <c r="AC67" i="5"/>
  <c r="AE25" i="5"/>
  <c r="AC25" i="5"/>
  <c r="AC34" i="5"/>
  <c r="AU103" i="11"/>
  <c r="AF20" i="5"/>
  <c r="AC23" i="5"/>
  <c r="AF32" i="5"/>
  <c r="AU92" i="11"/>
  <c r="AC31" i="5"/>
  <c r="AE34" i="5"/>
  <c r="AC64" i="5"/>
  <c r="AE67" i="5"/>
  <c r="AE64" i="5"/>
  <c r="AE36" i="5"/>
  <c r="AE54" i="5"/>
  <c r="AC32" i="5"/>
  <c r="AF10" i="5"/>
  <c r="AF23" i="5"/>
  <c r="AJ45" i="5"/>
  <c r="X45" i="5" s="1"/>
  <c r="AA45" i="5" s="1"/>
  <c r="AG115" i="3" s="1"/>
  <c r="AN46" i="5"/>
  <c r="AP46" i="5" s="1"/>
  <c r="AN56" i="5"/>
  <c r="AP56" i="5" s="1"/>
  <c r="AN44" i="5"/>
  <c r="AP44" i="5" s="1"/>
  <c r="AJ44" i="5"/>
  <c r="AO44" i="5" s="1"/>
  <c r="AJ46" i="5"/>
  <c r="AO46" i="5" s="1"/>
  <c r="AE55" i="5"/>
  <c r="AE31" i="5"/>
  <c r="AF31" i="5"/>
  <c r="AJ47" i="5"/>
  <c r="AO47" i="5" s="1"/>
  <c r="AJ43" i="5"/>
  <c r="AO43" i="5" s="1"/>
  <c r="AJ42" i="5"/>
  <c r="AO42" i="5" s="1"/>
  <c r="AN47" i="5"/>
  <c r="AP47" i="5" s="1"/>
  <c r="AN43" i="5"/>
  <c r="AP43" i="5" s="1"/>
  <c r="AJ56" i="5"/>
  <c r="AN42" i="5"/>
  <c r="AP42" i="5" s="1"/>
  <c r="X11" i="11" l="1"/>
  <c r="AO11" i="11"/>
  <c r="AQ11" i="11" s="1"/>
  <c r="Y11" i="11" s="1"/>
  <c r="AQ128" i="11"/>
  <c r="Y128" i="11" s="1"/>
  <c r="AQ123" i="11"/>
  <c r="Y123" i="11" s="1"/>
  <c r="AQ127" i="11"/>
  <c r="Y127" i="11" s="1"/>
  <c r="AN101" i="11"/>
  <c r="AP101" i="11" s="1"/>
  <c r="X49" i="11"/>
  <c r="AQ124" i="11"/>
  <c r="Y124" i="11" s="1"/>
  <c r="AJ107" i="11"/>
  <c r="AQ110" i="11"/>
  <c r="Y110" i="11" s="1"/>
  <c r="AQ29" i="11"/>
  <c r="Y29" i="11" s="1"/>
  <c r="AJ32" i="11"/>
  <c r="AO32" i="11" s="1"/>
  <c r="AQ32" i="11" s="1"/>
  <c r="Y32" i="11" s="1"/>
  <c r="AN33" i="11"/>
  <c r="AP33" i="11" s="1"/>
  <c r="X96" i="11"/>
  <c r="AB96" i="11" s="1"/>
  <c r="X24" i="11"/>
  <c r="AO24" i="11"/>
  <c r="AQ24" i="11" s="1"/>
  <c r="Y24" i="11" s="1"/>
  <c r="X25" i="11"/>
  <c r="Z25" i="11" s="1"/>
  <c r="AO25" i="11"/>
  <c r="AQ25" i="11" s="1"/>
  <c r="AO141" i="11"/>
  <c r="AQ141" i="11" s="1"/>
  <c r="Y141" i="11" s="1"/>
  <c r="X141" i="11"/>
  <c r="AO106" i="11"/>
  <c r="AQ106" i="11" s="1"/>
  <c r="Y106" i="11" s="1"/>
  <c r="X106" i="11"/>
  <c r="AO94" i="11"/>
  <c r="AQ94" i="11" s="1"/>
  <c r="Y94" i="11" s="1"/>
  <c r="X94" i="11"/>
  <c r="AO125" i="11"/>
  <c r="X125" i="11"/>
  <c r="X123" i="11"/>
  <c r="Z96" i="11"/>
  <c r="AO122" i="11"/>
  <c r="AQ122" i="11" s="1"/>
  <c r="Y122" i="11" s="1"/>
  <c r="X122" i="11"/>
  <c r="AO104" i="11"/>
  <c r="AQ104" i="11" s="1"/>
  <c r="Y104" i="11" s="1"/>
  <c r="X104" i="11"/>
  <c r="X14" i="11"/>
  <c r="Z14" i="11" s="1"/>
  <c r="AO14" i="11"/>
  <c r="AQ14" i="11" s="1"/>
  <c r="Y14" i="11" s="1"/>
  <c r="AO145" i="11"/>
  <c r="AQ145" i="11" s="1"/>
  <c r="Y145" i="11" s="1"/>
  <c r="X145" i="11"/>
  <c r="AO135" i="11"/>
  <c r="AQ135" i="11" s="1"/>
  <c r="Y135" i="11" s="1"/>
  <c r="X135" i="11"/>
  <c r="AO107" i="11"/>
  <c r="AO119" i="11"/>
  <c r="AO112" i="11"/>
  <c r="AO100" i="11"/>
  <c r="AQ100" i="11" s="1"/>
  <c r="Y100" i="11" s="1"/>
  <c r="X100" i="11"/>
  <c r="AO99" i="11"/>
  <c r="X99" i="11"/>
  <c r="AO95" i="11"/>
  <c r="AQ95" i="11" s="1"/>
  <c r="Y95" i="11" s="1"/>
  <c r="X95" i="11"/>
  <c r="AO103" i="11"/>
  <c r="X103" i="11"/>
  <c r="AQ37" i="11"/>
  <c r="AO97" i="11"/>
  <c r="AO149" i="11"/>
  <c r="X149" i="11"/>
  <c r="Z93" i="11"/>
  <c r="AB93" i="11"/>
  <c r="X110" i="11"/>
  <c r="X26" i="11"/>
  <c r="AO26" i="11"/>
  <c r="AQ26" i="11" s="1"/>
  <c r="Y26" i="11" s="1"/>
  <c r="X32" i="11"/>
  <c r="Z32" i="11" s="1"/>
  <c r="X10" i="11"/>
  <c r="Z10" i="11" s="1"/>
  <c r="AQ125" i="11"/>
  <c r="Y125" i="11" s="1"/>
  <c r="AO115" i="11"/>
  <c r="AQ115" i="11" s="1"/>
  <c r="Y115" i="11" s="1"/>
  <c r="X115" i="11"/>
  <c r="AO143" i="11"/>
  <c r="AQ143" i="11" s="1"/>
  <c r="Y143" i="11" s="1"/>
  <c r="X143" i="11"/>
  <c r="AO93" i="11"/>
  <c r="AQ93" i="11" s="1"/>
  <c r="Y93" i="11" s="1"/>
  <c r="AO130" i="11"/>
  <c r="X130" i="11"/>
  <c r="X124" i="11"/>
  <c r="X127" i="11"/>
  <c r="X22" i="11"/>
  <c r="AO22" i="11"/>
  <c r="AQ22" i="11" s="1"/>
  <c r="Y22" i="11" s="1"/>
  <c r="AO120" i="11"/>
  <c r="AQ120" i="11" s="1"/>
  <c r="Y120" i="11" s="1"/>
  <c r="X120" i="11"/>
  <c r="AJ9" i="11"/>
  <c r="AO9" i="11" s="1"/>
  <c r="AQ9" i="11" s="1"/>
  <c r="AO102" i="11"/>
  <c r="X102" i="11"/>
  <c r="AO117" i="11"/>
  <c r="AO113" i="11"/>
  <c r="AQ113" i="11" s="1"/>
  <c r="Y113" i="11" s="1"/>
  <c r="X113" i="11"/>
  <c r="AO111" i="11"/>
  <c r="X128" i="11"/>
  <c r="X20" i="11"/>
  <c r="Z20" i="11" s="1"/>
  <c r="AO20" i="11"/>
  <c r="AQ20" i="11" s="1"/>
  <c r="Y20" i="11" s="1"/>
  <c r="AQ99" i="11"/>
  <c r="Y99" i="11" s="1"/>
  <c r="AQ102" i="11"/>
  <c r="Y102" i="11" s="1"/>
  <c r="AQ103" i="11"/>
  <c r="Y103" i="11" s="1"/>
  <c r="AQ149" i="11"/>
  <c r="Y149" i="11" s="1"/>
  <c r="AN114" i="11"/>
  <c r="AP114" i="11" s="1"/>
  <c r="AQ130" i="11"/>
  <c r="Y130" i="11" s="1"/>
  <c r="AJ129" i="11"/>
  <c r="AO96" i="11"/>
  <c r="AQ96" i="11" s="1"/>
  <c r="Y96" i="11" s="1"/>
  <c r="AJ66" i="5"/>
  <c r="AO66" i="5" s="1"/>
  <c r="AJ114" i="11"/>
  <c r="AN97" i="11"/>
  <c r="AP97" i="11" s="1"/>
  <c r="AJ101" i="11"/>
  <c r="AJ98" i="11"/>
  <c r="AN98" i="11"/>
  <c r="AP98" i="11" s="1"/>
  <c r="AJ105" i="11"/>
  <c r="AN107" i="11"/>
  <c r="AP107" i="11" s="1"/>
  <c r="AN111" i="11"/>
  <c r="AP111" i="11" s="1"/>
  <c r="Z49" i="11"/>
  <c r="Z26" i="11"/>
  <c r="X29" i="11"/>
  <c r="AJ47" i="11"/>
  <c r="AO47" i="11" s="1"/>
  <c r="AN18" i="11"/>
  <c r="AP18" i="11" s="1"/>
  <c r="X37" i="11"/>
  <c r="X15" i="11"/>
  <c r="Z24" i="11"/>
  <c r="Z22" i="11"/>
  <c r="AJ18" i="11"/>
  <c r="AJ27" i="11"/>
  <c r="AO27" i="11" s="1"/>
  <c r="X17" i="11"/>
  <c r="AM108" i="11"/>
  <c r="AN108" i="11" s="1"/>
  <c r="AP108" i="11" s="1"/>
  <c r="AM69" i="5"/>
  <c r="AN69" i="5" s="1"/>
  <c r="AP69" i="5" s="1"/>
  <c r="AI126" i="11"/>
  <c r="AJ126" i="11" s="1"/>
  <c r="AI36" i="5"/>
  <c r="AJ36" i="5" s="1"/>
  <c r="AO36" i="5" s="1"/>
  <c r="AM92" i="11"/>
  <c r="AN92" i="11" s="1"/>
  <c r="AP92" i="11" s="1"/>
  <c r="AM32" i="5"/>
  <c r="AN32" i="5" s="1"/>
  <c r="AP32" i="5" s="1"/>
  <c r="AM112" i="11"/>
  <c r="AN112" i="11" s="1"/>
  <c r="AP112" i="11" s="1"/>
  <c r="AM12" i="5"/>
  <c r="AN12" i="5" s="1"/>
  <c r="AI108" i="11"/>
  <c r="AJ108" i="11" s="1"/>
  <c r="AI69" i="5"/>
  <c r="AJ69" i="5" s="1"/>
  <c r="AO69" i="5" s="1"/>
  <c r="AM117" i="11"/>
  <c r="AN117" i="11" s="1"/>
  <c r="AP117" i="11" s="1"/>
  <c r="AM66" i="5"/>
  <c r="AN66" i="5" s="1"/>
  <c r="AP66" i="5" s="1"/>
  <c r="AJ152" i="11"/>
  <c r="AI116" i="11"/>
  <c r="AJ116" i="11" s="1"/>
  <c r="AI65" i="5"/>
  <c r="AJ65" i="5" s="1"/>
  <c r="AO65" i="5" s="1"/>
  <c r="AQ65" i="5" s="1"/>
  <c r="Z65" i="5" s="1"/>
  <c r="AP34" i="5"/>
  <c r="AQ34" i="5" s="1"/>
  <c r="Z34" i="5" s="1"/>
  <c r="AF116" i="3" s="1"/>
  <c r="AI92" i="11"/>
  <c r="AJ92" i="11" s="1"/>
  <c r="AI32" i="5"/>
  <c r="AJ32" i="5" s="1"/>
  <c r="AI121" i="11"/>
  <c r="AJ121" i="11" s="1"/>
  <c r="AI13" i="5"/>
  <c r="AJ13" i="5" s="1"/>
  <c r="AO13" i="5" s="1"/>
  <c r="AQ13" i="5" s="1"/>
  <c r="AJ137" i="11"/>
  <c r="Y37" i="11"/>
  <c r="AM126" i="11"/>
  <c r="AN126" i="11" s="1"/>
  <c r="AP126" i="11" s="1"/>
  <c r="AM36" i="5"/>
  <c r="AN36" i="5" s="1"/>
  <c r="AP36" i="5" s="1"/>
  <c r="AI118" i="11"/>
  <c r="AJ118" i="11" s="1"/>
  <c r="AM119" i="11"/>
  <c r="AN119" i="11" s="1"/>
  <c r="AP119" i="11" s="1"/>
  <c r="AQ119" i="11" s="1"/>
  <c r="Y119" i="11" s="1"/>
  <c r="AM11" i="5"/>
  <c r="AN11" i="5" s="1"/>
  <c r="AP11" i="5" s="1"/>
  <c r="AN137" i="11"/>
  <c r="AN156" i="11"/>
  <c r="AP156" i="11" s="1"/>
  <c r="AN139" i="11"/>
  <c r="AP139" i="11" s="1"/>
  <c r="AN158" i="11"/>
  <c r="AP158" i="11" s="1"/>
  <c r="AJ156" i="11"/>
  <c r="AN53" i="5"/>
  <c r="AP53" i="5" s="1"/>
  <c r="AQ53" i="5" s="1"/>
  <c r="X24" i="5"/>
  <c r="AJ33" i="11"/>
  <c r="AN157" i="11"/>
  <c r="AP157" i="11" s="1"/>
  <c r="AN27" i="11"/>
  <c r="AP27" i="11" s="1"/>
  <c r="AN47" i="11"/>
  <c r="AP47" i="11" s="1"/>
  <c r="AJ151" i="11"/>
  <c r="AN150" i="11"/>
  <c r="AP150" i="11" s="1"/>
  <c r="AJ140" i="11"/>
  <c r="AJ30" i="11"/>
  <c r="AO30" i="11" s="1"/>
  <c r="AQ30" i="11" s="1"/>
  <c r="AJ139" i="11"/>
  <c r="AN152" i="11"/>
  <c r="AP152" i="11" s="1"/>
  <c r="AJ157" i="11"/>
  <c r="AJ158" i="11"/>
  <c r="X158" i="11" s="1"/>
  <c r="AN151" i="11"/>
  <c r="AP151" i="11" s="1"/>
  <c r="AN140" i="11"/>
  <c r="AP140" i="11" s="1"/>
  <c r="Y9" i="11"/>
  <c r="AI19" i="11"/>
  <c r="AJ19" i="11" s="1"/>
  <c r="AI9" i="5"/>
  <c r="AJ9" i="5" s="1"/>
  <c r="AO9" i="5" s="1"/>
  <c r="AQ9" i="5" s="1"/>
  <c r="AJ138" i="11"/>
  <c r="AM155" i="11"/>
  <c r="AN155" i="11" s="1"/>
  <c r="AP155" i="11" s="1"/>
  <c r="AI155" i="11"/>
  <c r="AJ155" i="11" s="1"/>
  <c r="AJ154" i="11"/>
  <c r="AI12" i="11"/>
  <c r="AJ12" i="11" s="1"/>
  <c r="AI20" i="5"/>
  <c r="AJ20" i="5" s="1"/>
  <c r="AI131" i="11"/>
  <c r="AJ131" i="11" s="1"/>
  <c r="X131" i="11" s="1"/>
  <c r="AI64" i="5"/>
  <c r="AJ64" i="5" s="1"/>
  <c r="AO64" i="5" s="1"/>
  <c r="AI136" i="11"/>
  <c r="AJ136" i="11" s="1"/>
  <c r="AI23" i="11"/>
  <c r="AJ23" i="11" s="1"/>
  <c r="AO23" i="11" s="1"/>
  <c r="AI10" i="5"/>
  <c r="AJ10" i="5" s="1"/>
  <c r="AO10" i="5" s="1"/>
  <c r="AI148" i="11"/>
  <c r="AJ148" i="11" s="1"/>
  <c r="AI14" i="5"/>
  <c r="AJ14" i="5" s="1"/>
  <c r="AO14" i="5" s="1"/>
  <c r="AI31" i="11"/>
  <c r="AJ31" i="11" s="1"/>
  <c r="AO31" i="11" s="1"/>
  <c r="AI55" i="5"/>
  <c r="AJ55" i="5" s="1"/>
  <c r="AO55" i="5" s="1"/>
  <c r="AM31" i="11"/>
  <c r="AN31" i="11" s="1"/>
  <c r="AP31" i="11" s="1"/>
  <c r="AM55" i="5"/>
  <c r="AN55" i="5" s="1"/>
  <c r="AP55" i="5" s="1"/>
  <c r="AM136" i="11"/>
  <c r="AN136" i="11" s="1"/>
  <c r="AP136" i="11" s="1"/>
  <c r="AM144" i="11"/>
  <c r="AN144" i="11" s="1"/>
  <c r="AP144" i="11" s="1"/>
  <c r="AM67" i="5"/>
  <c r="AN67" i="5" s="1"/>
  <c r="AP67" i="5" s="1"/>
  <c r="AJ142" i="11"/>
  <c r="AM134" i="11"/>
  <c r="AN134" i="11" s="1"/>
  <c r="AP134" i="11" s="1"/>
  <c r="AM57" i="5"/>
  <c r="AN57" i="5" s="1"/>
  <c r="AI147" i="11"/>
  <c r="AJ147" i="11" s="1"/>
  <c r="AI35" i="5"/>
  <c r="AJ35" i="5" s="1"/>
  <c r="AP64" i="5"/>
  <c r="AM147" i="11"/>
  <c r="AN147" i="11" s="1"/>
  <c r="AP147" i="11" s="1"/>
  <c r="AM35" i="5"/>
  <c r="AN35" i="5" s="1"/>
  <c r="AP35" i="5" s="1"/>
  <c r="AI133" i="11"/>
  <c r="AJ133" i="11" s="1"/>
  <c r="AI33" i="5"/>
  <c r="AJ33" i="5" s="1"/>
  <c r="AO33" i="5" s="1"/>
  <c r="AI21" i="11"/>
  <c r="AJ21" i="11" s="1"/>
  <c r="AI22" i="5"/>
  <c r="AJ22" i="5" s="1"/>
  <c r="AO22" i="5" s="1"/>
  <c r="AQ22" i="5" s="1"/>
  <c r="AM146" i="11"/>
  <c r="AN146" i="11" s="1"/>
  <c r="AP146" i="11" s="1"/>
  <c r="AM58" i="5"/>
  <c r="AN58" i="5" s="1"/>
  <c r="AP58" i="5" s="1"/>
  <c r="AM16" i="11"/>
  <c r="AN16" i="11" s="1"/>
  <c r="AP16" i="11" s="1"/>
  <c r="AQ16" i="11" s="1"/>
  <c r="AM21" i="5"/>
  <c r="AN21" i="5" s="1"/>
  <c r="AP21" i="5" s="1"/>
  <c r="AQ21" i="5" s="1"/>
  <c r="AJ150" i="11"/>
  <c r="AM23" i="11"/>
  <c r="AN23" i="11" s="1"/>
  <c r="AP23" i="11" s="1"/>
  <c r="AM10" i="5"/>
  <c r="AN10" i="5" s="1"/>
  <c r="AP10" i="5" s="1"/>
  <c r="AI144" i="11"/>
  <c r="AJ144" i="11" s="1"/>
  <c r="AI67" i="5"/>
  <c r="AJ67" i="5" s="1"/>
  <c r="AI134" i="11"/>
  <c r="AJ134" i="11" s="1"/>
  <c r="AI57" i="5"/>
  <c r="AJ57" i="5" s="1"/>
  <c r="AO57" i="5" s="1"/>
  <c r="AI146" i="11"/>
  <c r="AJ146" i="11" s="1"/>
  <c r="AI58" i="5"/>
  <c r="AJ58" i="5" s="1"/>
  <c r="AO58" i="5" s="1"/>
  <c r="Y25" i="11"/>
  <c r="AP33" i="5"/>
  <c r="AM148" i="11"/>
  <c r="AN148" i="11" s="1"/>
  <c r="AP148" i="11" s="1"/>
  <c r="AM14" i="5"/>
  <c r="AN14" i="5" s="1"/>
  <c r="AI153" i="11"/>
  <c r="AJ153" i="11" s="1"/>
  <c r="AM153" i="11"/>
  <c r="AN153" i="11" s="1"/>
  <c r="AP153" i="11" s="1"/>
  <c r="AJ132" i="11"/>
  <c r="AI28" i="11"/>
  <c r="AJ28" i="11" s="1"/>
  <c r="AI54" i="5"/>
  <c r="AJ54" i="5" s="1"/>
  <c r="AO54" i="5" s="1"/>
  <c r="AQ54" i="5" s="1"/>
  <c r="Z54" i="5" s="1"/>
  <c r="AN109" i="11"/>
  <c r="X109" i="11" s="1"/>
  <c r="X31" i="5"/>
  <c r="AA31" i="5" s="1"/>
  <c r="AG109" i="3" s="1"/>
  <c r="AO24" i="5"/>
  <c r="AQ24" i="5" s="1"/>
  <c r="AJ13" i="11"/>
  <c r="AQ25" i="5"/>
  <c r="AO45" i="5"/>
  <c r="AQ45" i="5" s="1"/>
  <c r="Z45" i="5" s="1"/>
  <c r="AF115" i="3" s="1"/>
  <c r="AQ46" i="5"/>
  <c r="Z46" i="5" s="1"/>
  <c r="AF117" i="3" s="1"/>
  <c r="X25" i="5"/>
  <c r="AO12" i="5"/>
  <c r="AQ44" i="5"/>
  <c r="X46" i="5"/>
  <c r="AA46" i="5" s="1"/>
  <c r="AG117" i="3" s="1"/>
  <c r="X44" i="5"/>
  <c r="X56" i="5"/>
  <c r="X68" i="5"/>
  <c r="AA68" i="5" s="1"/>
  <c r="AP68" i="5"/>
  <c r="AQ68" i="5" s="1"/>
  <c r="Z68" i="5" s="1"/>
  <c r="AO11" i="5"/>
  <c r="X47" i="5"/>
  <c r="X34" i="5"/>
  <c r="AA34" i="5" s="1"/>
  <c r="AG116" i="3" s="1"/>
  <c r="AQ47" i="5"/>
  <c r="AQ43" i="5"/>
  <c r="X43" i="5"/>
  <c r="AO31" i="5"/>
  <c r="AQ31" i="5" s="1"/>
  <c r="Z31" i="5" s="1"/>
  <c r="AF109" i="3" s="1"/>
  <c r="X42" i="5"/>
  <c r="AA42" i="5" s="1"/>
  <c r="AG20" i="3" s="1"/>
  <c r="AQ42" i="5"/>
  <c r="Z42" i="5" s="1"/>
  <c r="AF20" i="3" s="1"/>
  <c r="AQ23" i="5"/>
  <c r="AO56" i="5"/>
  <c r="AQ56" i="5" s="1"/>
  <c r="X23" i="5"/>
  <c r="AQ97" i="11" l="1"/>
  <c r="Y97" i="11" s="1"/>
  <c r="X9" i="11"/>
  <c r="AQ107" i="11"/>
  <c r="Y107" i="11" s="1"/>
  <c r="AQ117" i="11"/>
  <c r="Y117" i="11" s="1"/>
  <c r="AQ111" i="11"/>
  <c r="Y111" i="11" s="1"/>
  <c r="AQ112" i="11"/>
  <c r="Y112" i="11" s="1"/>
  <c r="AQ31" i="11"/>
  <c r="Y31" i="11" s="1"/>
  <c r="X13" i="11"/>
  <c r="Z13" i="11" s="1"/>
  <c r="AO13" i="11"/>
  <c r="AQ13" i="11" s="1"/>
  <c r="AO147" i="11"/>
  <c r="X147" i="11"/>
  <c r="AQ23" i="11"/>
  <c r="Y23" i="11" s="1"/>
  <c r="AB131" i="11"/>
  <c r="Z131" i="11"/>
  <c r="AO138" i="11"/>
  <c r="AQ138" i="11" s="1"/>
  <c r="Y138" i="11" s="1"/>
  <c r="X138" i="11"/>
  <c r="Z158" i="11"/>
  <c r="AB158" i="11"/>
  <c r="X18" i="11"/>
  <c r="Z18" i="11" s="1"/>
  <c r="AO18" i="11"/>
  <c r="AQ18" i="11" s="1"/>
  <c r="Y18" i="11" s="1"/>
  <c r="AO98" i="11"/>
  <c r="AQ98" i="11" s="1"/>
  <c r="Y98" i="11" s="1"/>
  <c r="X98" i="11"/>
  <c r="AB113" i="11"/>
  <c r="Z113" i="11"/>
  <c r="AB102" i="11"/>
  <c r="Z102" i="11"/>
  <c r="AB110" i="11"/>
  <c r="Z110" i="11"/>
  <c r="AB95" i="11"/>
  <c r="Z95" i="11"/>
  <c r="AB100" i="11"/>
  <c r="Z100" i="11"/>
  <c r="X119" i="11"/>
  <c r="AB135" i="11"/>
  <c r="Z135" i="11"/>
  <c r="AB104" i="11"/>
  <c r="Z104" i="11"/>
  <c r="AB122" i="11"/>
  <c r="Z122" i="11"/>
  <c r="AB123" i="11"/>
  <c r="Z123" i="11"/>
  <c r="AB94" i="11"/>
  <c r="Z94" i="11"/>
  <c r="Z141" i="11"/>
  <c r="AB141" i="11"/>
  <c r="X28" i="11"/>
  <c r="AO28" i="11"/>
  <c r="AQ28" i="11" s="1"/>
  <c r="Y28" i="11" s="1"/>
  <c r="AO153" i="11"/>
  <c r="AQ153" i="11" s="1"/>
  <c r="Y153" i="11" s="1"/>
  <c r="X153" i="11"/>
  <c r="AO134" i="11"/>
  <c r="AQ134" i="11" s="1"/>
  <c r="Y134" i="11" s="1"/>
  <c r="X134" i="11"/>
  <c r="X21" i="11"/>
  <c r="Z21" i="11" s="1"/>
  <c r="AO21" i="11"/>
  <c r="AQ21" i="11" s="1"/>
  <c r="AO155" i="11"/>
  <c r="X155" i="11"/>
  <c r="AO157" i="11"/>
  <c r="AQ157" i="11" s="1"/>
  <c r="Y157" i="11" s="1"/>
  <c r="X157" i="11"/>
  <c r="AO140" i="11"/>
  <c r="AQ140" i="11" s="1"/>
  <c r="Y140" i="11" s="1"/>
  <c r="X140" i="11"/>
  <c r="AO121" i="11"/>
  <c r="AQ121" i="11" s="1"/>
  <c r="Y121" i="11" s="1"/>
  <c r="X121" i="11"/>
  <c r="AO126" i="11"/>
  <c r="AQ126" i="11" s="1"/>
  <c r="Y126" i="11" s="1"/>
  <c r="X126" i="11"/>
  <c r="AO101" i="11"/>
  <c r="AQ101" i="11" s="1"/>
  <c r="Y101" i="11" s="1"/>
  <c r="X101" i="11"/>
  <c r="Z128" i="11"/>
  <c r="AB128" i="11"/>
  <c r="AB124" i="11"/>
  <c r="Z124" i="11"/>
  <c r="AB143" i="11"/>
  <c r="Z143" i="11"/>
  <c r="Z149" i="11"/>
  <c r="AB149" i="11"/>
  <c r="AB125" i="11"/>
  <c r="Z125" i="11"/>
  <c r="AO148" i="11"/>
  <c r="AQ148" i="11" s="1"/>
  <c r="Y148" i="11" s="1"/>
  <c r="X148" i="11"/>
  <c r="AO136" i="11"/>
  <c r="AQ136" i="11" s="1"/>
  <c r="Y136" i="11" s="1"/>
  <c r="X136" i="11"/>
  <c r="X12" i="11"/>
  <c r="Z12" i="11" s="1"/>
  <c r="AO12" i="11"/>
  <c r="AQ12" i="11" s="1"/>
  <c r="X19" i="11"/>
  <c r="Z19" i="11" s="1"/>
  <c r="AO19" i="11"/>
  <c r="AQ19" i="11" s="1"/>
  <c r="Y19" i="11" s="1"/>
  <c r="AO116" i="11"/>
  <c r="AQ116" i="11" s="1"/>
  <c r="Y116" i="11" s="1"/>
  <c r="X116" i="11"/>
  <c r="AQ47" i="11"/>
  <c r="Y47" i="11" s="1"/>
  <c r="AO105" i="11"/>
  <c r="AQ105" i="11" s="1"/>
  <c r="Y105" i="11" s="1"/>
  <c r="X105" i="11"/>
  <c r="AO129" i="11"/>
  <c r="AQ129" i="11" s="1"/>
  <c r="Y129" i="11" s="1"/>
  <c r="X129" i="11"/>
  <c r="X111" i="11"/>
  <c r="X117" i="11"/>
  <c r="AB130" i="11"/>
  <c r="Z130" i="11"/>
  <c r="AB103" i="11"/>
  <c r="Z103" i="11"/>
  <c r="AB99" i="11"/>
  <c r="Z99" i="11"/>
  <c r="X112" i="11"/>
  <c r="X107" i="11"/>
  <c r="Z145" i="11"/>
  <c r="AB145" i="11"/>
  <c r="AB106" i="11"/>
  <c r="Z106" i="11"/>
  <c r="AB109" i="11"/>
  <c r="Z109" i="11"/>
  <c r="AO132" i="11"/>
  <c r="AQ132" i="11" s="1"/>
  <c r="Y132" i="11" s="1"/>
  <c r="X132" i="11"/>
  <c r="AO146" i="11"/>
  <c r="AQ146" i="11" s="1"/>
  <c r="Y146" i="11" s="1"/>
  <c r="X146" i="11"/>
  <c r="AO144" i="11"/>
  <c r="AQ144" i="11" s="1"/>
  <c r="Y144" i="11" s="1"/>
  <c r="X144" i="11"/>
  <c r="AO150" i="11"/>
  <c r="AQ150" i="11" s="1"/>
  <c r="Y150" i="11" s="1"/>
  <c r="X150" i="11"/>
  <c r="AO133" i="11"/>
  <c r="AQ133" i="11" s="1"/>
  <c r="Y133" i="11" s="1"/>
  <c r="X133" i="11"/>
  <c r="AO142" i="11"/>
  <c r="AQ142" i="11" s="1"/>
  <c r="Y142" i="11" s="1"/>
  <c r="X142" i="11"/>
  <c r="AO154" i="11"/>
  <c r="AQ154" i="11" s="1"/>
  <c r="Y154" i="11" s="1"/>
  <c r="X154" i="11"/>
  <c r="AO139" i="11"/>
  <c r="AQ139" i="11" s="1"/>
  <c r="Y139" i="11" s="1"/>
  <c r="X139" i="11"/>
  <c r="AO151" i="11"/>
  <c r="AQ151" i="11" s="1"/>
  <c r="Y151" i="11" s="1"/>
  <c r="X151" i="11"/>
  <c r="X33" i="11"/>
  <c r="Z33" i="11" s="1"/>
  <c r="AO33" i="11"/>
  <c r="AQ33" i="11" s="1"/>
  <c r="Y33" i="11" s="1"/>
  <c r="AO156" i="11"/>
  <c r="AQ156" i="11" s="1"/>
  <c r="Y156" i="11" s="1"/>
  <c r="X156" i="11"/>
  <c r="AO118" i="11"/>
  <c r="AQ118" i="11" s="1"/>
  <c r="Y118" i="11" s="1"/>
  <c r="X118" i="11"/>
  <c r="AO137" i="11"/>
  <c r="X137" i="11"/>
  <c r="AO92" i="11"/>
  <c r="AQ92" i="11" s="1"/>
  <c r="Y92" i="11" s="1"/>
  <c r="X92" i="11"/>
  <c r="AO152" i="11"/>
  <c r="AQ152" i="11" s="1"/>
  <c r="Y152" i="11" s="1"/>
  <c r="X152" i="11"/>
  <c r="AO108" i="11"/>
  <c r="AQ108" i="11" s="1"/>
  <c r="Y108" i="11" s="1"/>
  <c r="X108" i="11"/>
  <c r="AQ27" i="11"/>
  <c r="Y27" i="11" s="1"/>
  <c r="AO114" i="11"/>
  <c r="AQ114" i="11" s="1"/>
  <c r="Y114" i="11" s="1"/>
  <c r="X114" i="11"/>
  <c r="AB120" i="11"/>
  <c r="Z120" i="11"/>
  <c r="AB127" i="11"/>
  <c r="Z127" i="11"/>
  <c r="AB115" i="11"/>
  <c r="Z115" i="11"/>
  <c r="X97" i="11"/>
  <c r="AQ147" i="11"/>
  <c r="Y147" i="11" s="1"/>
  <c r="AP109" i="11"/>
  <c r="AQ109" i="11" s="1"/>
  <c r="Y109" i="11" s="1"/>
  <c r="AQ155" i="11"/>
  <c r="Y155" i="11" s="1"/>
  <c r="AP137" i="11"/>
  <c r="AQ66" i="5"/>
  <c r="Z66" i="5" s="1"/>
  <c r="AO158" i="11"/>
  <c r="AQ158" i="11" s="1"/>
  <c r="Y158" i="11" s="1"/>
  <c r="AO131" i="11"/>
  <c r="AQ131" i="11" s="1"/>
  <c r="Y131" i="11" s="1"/>
  <c r="Z37" i="11"/>
  <c r="Z29" i="11"/>
  <c r="Z17" i="11"/>
  <c r="Z28" i="11"/>
  <c r="X31" i="11"/>
  <c r="X27" i="11"/>
  <c r="X16" i="11"/>
  <c r="AQ11" i="5"/>
  <c r="X23" i="11"/>
  <c r="Y30" i="11"/>
  <c r="X30" i="11"/>
  <c r="Z15" i="11"/>
  <c r="X47" i="11"/>
  <c r="X11" i="5"/>
  <c r="X65" i="5"/>
  <c r="AA65" i="5" s="1"/>
  <c r="X36" i="5"/>
  <c r="AA36" i="5" s="1"/>
  <c r="AG21" i="3" s="1"/>
  <c r="X33" i="5"/>
  <c r="AQ33" i="5"/>
  <c r="X32" i="5"/>
  <c r="AA32" i="5" s="1"/>
  <c r="AG111" i="3" s="1"/>
  <c r="AO32" i="5"/>
  <c r="AQ32" i="5" s="1"/>
  <c r="Z32" i="5" s="1"/>
  <c r="AF111" i="3" s="1"/>
  <c r="AQ69" i="5"/>
  <c r="Z69" i="5" s="1"/>
  <c r="AQ36" i="5"/>
  <c r="Z36" i="5" s="1"/>
  <c r="AF21" i="3" s="1"/>
  <c r="AP12" i="5"/>
  <c r="AQ12" i="5" s="1"/>
  <c r="Z12" i="5" s="1"/>
  <c r="AF114" i="3" s="1"/>
  <c r="X12" i="5"/>
  <c r="AA12" i="5" s="1"/>
  <c r="AG114" i="3" s="1"/>
  <c r="X13" i="5"/>
  <c r="X66" i="5"/>
  <c r="AA66" i="5" s="1"/>
  <c r="X69" i="5"/>
  <c r="AA69" i="5" s="1"/>
  <c r="X53" i="5"/>
  <c r="X58" i="5"/>
  <c r="X64" i="5"/>
  <c r="AA64" i="5" s="1"/>
  <c r="AQ58" i="5"/>
  <c r="AQ10" i="5"/>
  <c r="AQ64" i="5"/>
  <c r="Z64" i="5" s="1"/>
  <c r="AQ55" i="5"/>
  <c r="X21" i="5"/>
  <c r="X55" i="5"/>
  <c r="AA55" i="5" s="1"/>
  <c r="X10" i="5"/>
  <c r="X67" i="5"/>
  <c r="AA67" i="5" s="1"/>
  <c r="X35" i="5"/>
  <c r="AA35" i="5" s="1"/>
  <c r="AG100" i="3" s="1"/>
  <c r="X20" i="5"/>
  <c r="AO20" i="5"/>
  <c r="AQ20" i="5" s="1"/>
  <c r="AO35" i="5"/>
  <c r="AQ35" i="5" s="1"/>
  <c r="Z35" i="5" s="1"/>
  <c r="AF100" i="3" s="1"/>
  <c r="X22" i="5"/>
  <c r="X9" i="5"/>
  <c r="AP14" i="5"/>
  <c r="AQ14" i="5" s="1"/>
  <c r="Z14" i="5" s="1"/>
  <c r="X14" i="5"/>
  <c r="AA14" i="5" s="1"/>
  <c r="Y21" i="11"/>
  <c r="AP57" i="5"/>
  <c r="AQ57" i="5" s="1"/>
  <c r="Z57" i="5" s="1"/>
  <c r="X57" i="5"/>
  <c r="AA57" i="5" s="1"/>
  <c r="AO67" i="5"/>
  <c r="AQ67" i="5" s="1"/>
  <c r="Z67" i="5" s="1"/>
  <c r="Y16" i="11"/>
  <c r="Z9" i="11"/>
  <c r="Y12" i="11"/>
  <c r="Y13" i="11"/>
  <c r="X54" i="5"/>
  <c r="AA54" i="5" s="1"/>
  <c r="AF121" i="3" l="1"/>
  <c r="AF135" i="3"/>
  <c r="AG135" i="3"/>
  <c r="AG121" i="3"/>
  <c r="AQ137" i="11"/>
  <c r="Y137" i="11" s="1"/>
  <c r="AB140" i="11"/>
  <c r="Z140" i="11"/>
  <c r="AB134" i="11"/>
  <c r="Z134" i="11"/>
  <c r="Z97" i="11"/>
  <c r="AB97" i="11"/>
  <c r="AB152" i="11"/>
  <c r="Z152" i="11"/>
  <c r="Z137" i="11"/>
  <c r="AB137" i="11"/>
  <c r="AB156" i="11"/>
  <c r="Z156" i="11"/>
  <c r="AB151" i="11"/>
  <c r="Z151" i="11"/>
  <c r="Z154" i="11"/>
  <c r="AB154" i="11"/>
  <c r="Z133" i="11"/>
  <c r="AB133" i="11"/>
  <c r="AB144" i="11"/>
  <c r="Z144" i="11"/>
  <c r="AB132" i="11"/>
  <c r="Z132" i="11"/>
  <c r="AB107" i="11"/>
  <c r="Z107" i="11"/>
  <c r="AB129" i="11"/>
  <c r="Z129" i="11"/>
  <c r="AB98" i="11"/>
  <c r="Z98" i="11"/>
  <c r="AB126" i="11"/>
  <c r="Z126" i="11"/>
  <c r="AB112" i="11"/>
  <c r="Z112" i="11"/>
  <c r="AB116" i="11"/>
  <c r="Z116" i="11"/>
  <c r="AB148" i="11"/>
  <c r="Z148" i="11"/>
  <c r="Z101" i="11"/>
  <c r="AB101" i="11"/>
  <c r="AB121" i="11"/>
  <c r="Z121" i="11"/>
  <c r="Z157" i="11"/>
  <c r="AB157" i="11"/>
  <c r="Z153" i="11"/>
  <c r="AB153" i="11"/>
  <c r="AB119" i="11"/>
  <c r="Z119" i="11"/>
  <c r="AB114" i="11"/>
  <c r="Z114" i="11"/>
  <c r="AB111" i="11"/>
  <c r="Z111" i="11"/>
  <c r="AB136" i="11"/>
  <c r="Z136" i="11"/>
  <c r="AB155" i="11"/>
  <c r="Z155" i="11"/>
  <c r="AB147" i="11"/>
  <c r="Z147" i="11"/>
  <c r="AB108" i="11"/>
  <c r="Z108" i="11"/>
  <c r="AB118" i="11"/>
  <c r="Z118" i="11"/>
  <c r="AB139" i="11"/>
  <c r="Z139" i="11"/>
  <c r="Z142" i="11"/>
  <c r="AB142" i="11"/>
  <c r="Z150" i="11"/>
  <c r="AB150" i="11"/>
  <c r="AB146" i="11"/>
  <c r="Z146" i="11"/>
  <c r="AB117" i="11"/>
  <c r="Z117" i="11"/>
  <c r="AB105" i="11"/>
  <c r="Z105" i="11"/>
  <c r="Z138" i="11"/>
  <c r="AB138" i="11"/>
  <c r="Z23" i="11"/>
  <c r="Z47" i="11"/>
  <c r="Z30" i="11"/>
  <c r="Z16" i="11"/>
  <c r="Z31" i="11"/>
  <c r="Z27" i="11"/>
  <c r="Z92" i="11"/>
  <c r="AB92" i="11"/>
  <c r="Z70" i="5"/>
  <c r="AA70" i="5"/>
  <c r="AJ49" i="3"/>
  <c r="AS171" i="3"/>
  <c r="AR171" i="3"/>
  <c r="AQ171" i="3"/>
  <c r="AO171" i="3"/>
  <c r="AN171" i="3"/>
  <c r="AM171" i="3"/>
  <c r="AJ171" i="3"/>
  <c r="AS170" i="3"/>
  <c r="AR170" i="3"/>
  <c r="AQ170" i="3"/>
  <c r="AO170" i="3"/>
  <c r="AN170" i="3"/>
  <c r="AM170" i="3"/>
  <c r="AJ170" i="3"/>
  <c r="AS169" i="3"/>
  <c r="AR169" i="3"/>
  <c r="AQ169" i="3"/>
  <c r="AO169" i="3"/>
  <c r="AN169" i="3"/>
  <c r="AM169" i="3"/>
  <c r="AJ169" i="3"/>
  <c r="AS168" i="3"/>
  <c r="AR168" i="3"/>
  <c r="AQ168" i="3"/>
  <c r="AO168" i="3"/>
  <c r="AN168" i="3"/>
  <c r="AM168" i="3"/>
  <c r="AJ168" i="3"/>
  <c r="AS167" i="3"/>
  <c r="AR167" i="3"/>
  <c r="AQ167" i="3"/>
  <c r="AO167" i="3"/>
  <c r="AN167" i="3"/>
  <c r="AM167" i="3"/>
  <c r="AS166" i="3"/>
  <c r="AR166" i="3"/>
  <c r="AQ166" i="3"/>
  <c r="AO166" i="3"/>
  <c r="AN166" i="3"/>
  <c r="AM166" i="3"/>
  <c r="AJ166" i="3"/>
  <c r="AS165" i="3"/>
  <c r="AR165" i="3"/>
  <c r="AQ165" i="3"/>
  <c r="AO165" i="3"/>
  <c r="AN165" i="3"/>
  <c r="AM165" i="3"/>
  <c r="AJ165" i="3"/>
  <c r="AS164" i="3"/>
  <c r="AR164" i="3"/>
  <c r="AQ164" i="3"/>
  <c r="AO164" i="3"/>
  <c r="AN164" i="3"/>
  <c r="AM164" i="3"/>
  <c r="AJ164" i="3"/>
  <c r="AS163" i="3"/>
  <c r="AR163" i="3"/>
  <c r="AQ163" i="3"/>
  <c r="AO163" i="3"/>
  <c r="AN163" i="3"/>
  <c r="AM163" i="3"/>
  <c r="AS162" i="3"/>
  <c r="AR162" i="3"/>
  <c r="AQ162" i="3"/>
  <c r="AO162" i="3"/>
  <c r="AN162" i="3"/>
  <c r="AM162" i="3"/>
  <c r="AJ162" i="3"/>
  <c r="AS161" i="3"/>
  <c r="AR161" i="3"/>
  <c r="AQ161" i="3"/>
  <c r="AO161" i="3"/>
  <c r="AN161" i="3"/>
  <c r="AM161" i="3"/>
  <c r="AJ161" i="3"/>
  <c r="AS160" i="3"/>
  <c r="AR160" i="3"/>
  <c r="AQ160" i="3"/>
  <c r="AO160" i="3"/>
  <c r="AN160" i="3"/>
  <c r="AM160" i="3"/>
  <c r="AJ160" i="3"/>
  <c r="AS159" i="3"/>
  <c r="AR159" i="3"/>
  <c r="AQ159" i="3"/>
  <c r="AO159" i="3"/>
  <c r="AN159" i="3"/>
  <c r="AM159" i="3"/>
  <c r="AS158" i="3"/>
  <c r="AR158" i="3"/>
  <c r="AQ158" i="3"/>
  <c r="AO158" i="3"/>
  <c r="AN158" i="3"/>
  <c r="AM158" i="3"/>
  <c r="AJ158" i="3"/>
  <c r="AS157" i="3"/>
  <c r="AR157" i="3"/>
  <c r="AQ157" i="3"/>
  <c r="AO157" i="3"/>
  <c r="AN157" i="3"/>
  <c r="AM157" i="3"/>
  <c r="AJ157" i="3"/>
  <c r="AS156" i="3"/>
  <c r="AR156" i="3"/>
  <c r="AQ156" i="3"/>
  <c r="AO156" i="3"/>
  <c r="AN156" i="3"/>
  <c r="AM156" i="3"/>
  <c r="AJ156" i="3"/>
  <c r="AS155" i="3"/>
  <c r="AR155" i="3"/>
  <c r="AQ155" i="3"/>
  <c r="AO155" i="3"/>
  <c r="AN155" i="3"/>
  <c r="AM155" i="3"/>
  <c r="AS154" i="3"/>
  <c r="AR154" i="3"/>
  <c r="AQ154" i="3"/>
  <c r="AO154" i="3"/>
  <c r="AN154" i="3"/>
  <c r="AM154" i="3"/>
  <c r="AJ154" i="3"/>
  <c r="AS153" i="3"/>
  <c r="AR153" i="3"/>
  <c r="AQ153" i="3"/>
  <c r="AO153" i="3"/>
  <c r="AN153" i="3"/>
  <c r="AM153" i="3"/>
  <c r="AJ153" i="3"/>
  <c r="AS152" i="3"/>
  <c r="AR152" i="3"/>
  <c r="AQ152" i="3"/>
  <c r="AO152" i="3"/>
  <c r="AN152" i="3"/>
  <c r="AM152" i="3"/>
  <c r="AJ152" i="3"/>
  <c r="AS68" i="3"/>
  <c r="AR68" i="3"/>
  <c r="AQ68" i="3"/>
  <c r="AO68" i="3"/>
  <c r="AN68" i="3"/>
  <c r="AM68" i="3"/>
  <c r="X68" i="3"/>
  <c r="V68" i="3"/>
  <c r="T68" i="3"/>
  <c r="P68" i="3"/>
  <c r="N68" i="3"/>
  <c r="Y68" i="3"/>
  <c r="AJ68" i="3"/>
  <c r="AS67" i="3"/>
  <c r="AR67" i="3"/>
  <c r="AQ67" i="3"/>
  <c r="AO67" i="3"/>
  <c r="AN67" i="3"/>
  <c r="AM67" i="3"/>
  <c r="X67" i="3"/>
  <c r="V67" i="3"/>
  <c r="T67" i="3"/>
  <c r="P67" i="3"/>
  <c r="N67" i="3"/>
  <c r="AS66" i="3"/>
  <c r="AR66" i="3"/>
  <c r="AQ66" i="3"/>
  <c r="AO66" i="3"/>
  <c r="AN66" i="3"/>
  <c r="AM66" i="3"/>
  <c r="X66" i="3"/>
  <c r="V66" i="3"/>
  <c r="T66" i="3"/>
  <c r="P66" i="3"/>
  <c r="N66" i="3"/>
  <c r="Y66" i="3"/>
  <c r="AS65" i="3"/>
  <c r="AR65" i="3"/>
  <c r="AQ65" i="3"/>
  <c r="AO65" i="3"/>
  <c r="AN65" i="3"/>
  <c r="AM65" i="3"/>
  <c r="X65" i="3"/>
  <c r="V65" i="3"/>
  <c r="T65" i="3"/>
  <c r="P65" i="3"/>
  <c r="N65" i="3"/>
  <c r="AJ65" i="3"/>
  <c r="AS64" i="3"/>
  <c r="AR64" i="3"/>
  <c r="AQ64" i="3"/>
  <c r="AO64" i="3"/>
  <c r="AN64" i="3"/>
  <c r="AM64" i="3"/>
  <c r="X64" i="3"/>
  <c r="V64" i="3"/>
  <c r="T64" i="3"/>
  <c r="P64" i="3"/>
  <c r="N64" i="3"/>
  <c r="Y64" i="3"/>
  <c r="AJ64" i="3"/>
  <c r="AS63" i="3"/>
  <c r="AR63" i="3"/>
  <c r="AQ63" i="3"/>
  <c r="AO63" i="3"/>
  <c r="AN63" i="3"/>
  <c r="AM63" i="3"/>
  <c r="X63" i="3"/>
  <c r="V63" i="3"/>
  <c r="T63" i="3"/>
  <c r="P63" i="3"/>
  <c r="N63" i="3"/>
  <c r="Y63" i="3"/>
  <c r="AS62" i="3"/>
  <c r="AR62" i="3"/>
  <c r="AQ62" i="3"/>
  <c r="AO62" i="3"/>
  <c r="AN62" i="3"/>
  <c r="AM62" i="3"/>
  <c r="X62" i="3"/>
  <c r="V62" i="3"/>
  <c r="T62" i="3"/>
  <c r="P62" i="3"/>
  <c r="N62" i="3"/>
  <c r="Y62" i="3"/>
  <c r="AS61" i="3"/>
  <c r="AR61" i="3"/>
  <c r="AQ61" i="3"/>
  <c r="AO61" i="3"/>
  <c r="AN61" i="3"/>
  <c r="AM61" i="3"/>
  <c r="X61" i="3"/>
  <c r="V61" i="3"/>
  <c r="T61" i="3"/>
  <c r="P61" i="3"/>
  <c r="N61" i="3"/>
  <c r="Y61" i="3"/>
  <c r="AJ61" i="3"/>
  <c r="AS60" i="3"/>
  <c r="AR60" i="3"/>
  <c r="AQ60" i="3"/>
  <c r="AO60" i="3"/>
  <c r="AN60" i="3"/>
  <c r="AM60" i="3"/>
  <c r="X60" i="3"/>
  <c r="V60" i="3"/>
  <c r="T60" i="3"/>
  <c r="P60" i="3"/>
  <c r="N60" i="3"/>
  <c r="AK60" i="3"/>
  <c r="AJ60" i="3"/>
  <c r="AS59" i="3"/>
  <c r="AR59" i="3"/>
  <c r="AQ59" i="3"/>
  <c r="AO59" i="3"/>
  <c r="AN59" i="3"/>
  <c r="AM59" i="3"/>
  <c r="X59" i="3"/>
  <c r="V59" i="3"/>
  <c r="T59" i="3"/>
  <c r="P59" i="3"/>
  <c r="N59" i="3"/>
  <c r="Y59" i="3"/>
  <c r="AS58" i="3"/>
  <c r="AR58" i="3"/>
  <c r="AQ58" i="3"/>
  <c r="AO58" i="3"/>
  <c r="AN58" i="3"/>
  <c r="AM58" i="3"/>
  <c r="X58" i="3"/>
  <c r="V58" i="3"/>
  <c r="T58" i="3"/>
  <c r="P58" i="3"/>
  <c r="N58" i="3"/>
  <c r="AS57" i="3"/>
  <c r="AR57" i="3"/>
  <c r="AQ57" i="3"/>
  <c r="AO57" i="3"/>
  <c r="AN57" i="3"/>
  <c r="AM57" i="3"/>
  <c r="X57" i="3"/>
  <c r="V57" i="3"/>
  <c r="T57" i="3"/>
  <c r="P57" i="3"/>
  <c r="N57" i="3"/>
  <c r="Y57" i="3"/>
  <c r="AJ57" i="3"/>
  <c r="AS56" i="3"/>
  <c r="AR56" i="3"/>
  <c r="AQ56" i="3"/>
  <c r="AO56" i="3"/>
  <c r="AN56" i="3"/>
  <c r="AM56" i="3"/>
  <c r="X56" i="3"/>
  <c r="V56" i="3"/>
  <c r="T56" i="3"/>
  <c r="P56" i="3"/>
  <c r="N56" i="3"/>
  <c r="Y56" i="3"/>
  <c r="AJ56" i="3"/>
  <c r="AS55" i="3"/>
  <c r="AR55" i="3"/>
  <c r="AQ55" i="3"/>
  <c r="AO55" i="3"/>
  <c r="AN55" i="3"/>
  <c r="AM55" i="3"/>
  <c r="X55" i="3"/>
  <c r="V55" i="3"/>
  <c r="T55" i="3"/>
  <c r="P55" i="3"/>
  <c r="N55" i="3"/>
  <c r="Y55" i="3"/>
  <c r="AS54" i="3"/>
  <c r="AR54" i="3"/>
  <c r="AQ54" i="3"/>
  <c r="AO54" i="3"/>
  <c r="AN54" i="3"/>
  <c r="AM54" i="3"/>
  <c r="X54" i="3"/>
  <c r="V54" i="3"/>
  <c r="T54" i="3"/>
  <c r="P54" i="3"/>
  <c r="N54" i="3"/>
  <c r="AS53" i="3"/>
  <c r="AR53" i="3"/>
  <c r="AQ53" i="3"/>
  <c r="AO53" i="3"/>
  <c r="AN53" i="3"/>
  <c r="AM53" i="3"/>
  <c r="X53" i="3"/>
  <c r="V53" i="3"/>
  <c r="T53" i="3"/>
  <c r="P53" i="3"/>
  <c r="N53" i="3"/>
  <c r="Y53" i="3"/>
  <c r="AJ53" i="3"/>
  <c r="AS52" i="3"/>
  <c r="AR52" i="3"/>
  <c r="AQ52" i="3"/>
  <c r="AO52" i="3"/>
  <c r="AN52" i="3"/>
  <c r="AM52" i="3"/>
  <c r="X52" i="3"/>
  <c r="V52" i="3"/>
  <c r="T52" i="3"/>
  <c r="P52" i="3"/>
  <c r="N52" i="3"/>
  <c r="Y52" i="3"/>
  <c r="AJ52" i="3"/>
  <c r="AS51" i="3"/>
  <c r="AR51" i="3"/>
  <c r="AQ51" i="3"/>
  <c r="AO51" i="3"/>
  <c r="AN51" i="3"/>
  <c r="AM51" i="3"/>
  <c r="X51" i="3"/>
  <c r="V51" i="3"/>
  <c r="T51" i="3"/>
  <c r="P51" i="3"/>
  <c r="N51" i="3"/>
  <c r="AS50" i="3"/>
  <c r="AR50" i="3"/>
  <c r="AQ50" i="3"/>
  <c r="AO50" i="3"/>
  <c r="AN50" i="3"/>
  <c r="AM50" i="3"/>
  <c r="V50" i="3"/>
  <c r="T50" i="3"/>
  <c r="P50" i="3"/>
  <c r="N50" i="3"/>
  <c r="AS49" i="3"/>
  <c r="AR49" i="3"/>
  <c r="AQ49" i="3"/>
  <c r="AO49" i="3"/>
  <c r="AN49" i="3"/>
  <c r="AM49" i="3"/>
  <c r="AU9" i="11"/>
  <c r="AB9" i="11" s="1"/>
  <c r="A1" i="3"/>
  <c r="A1" i="17" s="1"/>
  <c r="A3" i="9"/>
  <c r="AU39" i="11"/>
  <c r="AB39" i="11" s="1"/>
  <c r="AU27" i="11"/>
  <c r="AB27" i="11" s="1"/>
  <c r="AR9" i="9"/>
  <c r="F9" i="9" s="1"/>
  <c r="AT67" i="5" l="1"/>
  <c r="AT68" i="5"/>
  <c r="AT64" i="5"/>
  <c r="AT65" i="5"/>
  <c r="AT69" i="5"/>
  <c r="AT66" i="5"/>
  <c r="AU15" i="11"/>
  <c r="AB15" i="11" s="1"/>
  <c r="AU43" i="11"/>
  <c r="AB43" i="11" s="1"/>
  <c r="AU21" i="11"/>
  <c r="AB21" i="11" s="1"/>
  <c r="AU24" i="11"/>
  <c r="AB24" i="11" s="1"/>
  <c r="AU18" i="11"/>
  <c r="AB18" i="11" s="1"/>
  <c r="AU45" i="11"/>
  <c r="AB45" i="11" s="1"/>
  <c r="AU49" i="11"/>
  <c r="AB49" i="11" s="1"/>
  <c r="AU37" i="11"/>
  <c r="AB37" i="11" s="1"/>
  <c r="AU42" i="11"/>
  <c r="AB42" i="11" s="1"/>
  <c r="AU35" i="11"/>
  <c r="AB35" i="11" s="1"/>
  <c r="AU41" i="11"/>
  <c r="AB41" i="11" s="1"/>
  <c r="AU38" i="11"/>
  <c r="AB38" i="11" s="1"/>
  <c r="AU44" i="11"/>
  <c r="AB44" i="11" s="1"/>
  <c r="AU26" i="11"/>
  <c r="AB26" i="11" s="1"/>
  <c r="M9" i="9"/>
  <c r="S9" i="9"/>
  <c r="U9" i="9"/>
  <c r="W9" i="9"/>
  <c r="AI26" i="3"/>
  <c r="AI34" i="3"/>
  <c r="AI30" i="3"/>
  <c r="AK49" i="3"/>
  <c r="AC58" i="5"/>
  <c r="AC13" i="5"/>
  <c r="AC44" i="5"/>
  <c r="AC24" i="5"/>
  <c r="AC43" i="5"/>
  <c r="AC11" i="5"/>
  <c r="AC47" i="5"/>
  <c r="AC22" i="5"/>
  <c r="AC33" i="5"/>
  <c r="AC21" i="5"/>
  <c r="AU30" i="11"/>
  <c r="AB30" i="11" s="1"/>
  <c r="AU22" i="11"/>
  <c r="AB22" i="11" s="1"/>
  <c r="AU36" i="11"/>
  <c r="AB36" i="11" s="1"/>
  <c r="AU17" i="11"/>
  <c r="AB17" i="11" s="1"/>
  <c r="AJ54" i="3"/>
  <c r="AJ58" i="3"/>
  <c r="AJ62" i="3"/>
  <c r="AJ66" i="3"/>
  <c r="AJ155" i="3"/>
  <c r="AJ159" i="3"/>
  <c r="AJ163" i="3"/>
  <c r="AJ167" i="3"/>
  <c r="AJ51" i="3"/>
  <c r="AJ55" i="3"/>
  <c r="AJ59" i="3"/>
  <c r="AJ63" i="3"/>
  <c r="AJ67" i="3"/>
  <c r="AP168" i="3"/>
  <c r="Z62" i="3"/>
  <c r="Z60" i="3"/>
  <c r="AT159" i="3"/>
  <c r="AT163" i="3"/>
  <c r="AP159" i="3"/>
  <c r="AT166" i="3"/>
  <c r="AT156" i="3"/>
  <c r="AP163" i="3"/>
  <c r="AP166" i="3"/>
  <c r="AT170" i="3"/>
  <c r="Z68" i="3"/>
  <c r="AP155" i="3"/>
  <c r="AT162" i="3"/>
  <c r="AP167" i="3"/>
  <c r="AT171" i="3"/>
  <c r="Z52" i="3"/>
  <c r="AT154" i="3"/>
  <c r="AP170" i="3"/>
  <c r="AT152" i="3"/>
  <c r="AT160" i="3"/>
  <c r="AP164" i="3"/>
  <c r="AT169" i="3"/>
  <c r="AP54" i="3"/>
  <c r="AP58" i="3"/>
  <c r="AP67" i="3"/>
  <c r="AT155" i="3"/>
  <c r="AT158" i="3"/>
  <c r="Y60" i="3"/>
  <c r="AP152" i="3"/>
  <c r="AP154" i="3"/>
  <c r="AP156" i="3"/>
  <c r="AP158" i="3"/>
  <c r="AP160" i="3"/>
  <c r="AP162" i="3"/>
  <c r="AT164" i="3"/>
  <c r="AT167" i="3"/>
  <c r="AT168" i="3"/>
  <c r="AP169" i="3"/>
  <c r="Y65" i="3"/>
  <c r="Z65" i="3"/>
  <c r="AK65" i="3"/>
  <c r="AK50" i="3"/>
  <c r="Z50" i="3"/>
  <c r="Z53" i="3"/>
  <c r="AK58" i="3"/>
  <c r="Y58" i="3"/>
  <c r="Z66" i="3"/>
  <c r="AT153" i="3"/>
  <c r="AT157" i="3"/>
  <c r="AT161" i="3"/>
  <c r="AT165" i="3"/>
  <c r="AK68" i="3"/>
  <c r="Z63" i="3"/>
  <c r="Z58" i="3"/>
  <c r="Y50" i="3"/>
  <c r="AP153" i="3"/>
  <c r="AP157" i="3"/>
  <c r="AP161" i="3"/>
  <c r="AP165" i="3"/>
  <c r="AP171" i="3"/>
  <c r="AT61" i="3"/>
  <c r="AU48" i="11"/>
  <c r="AB48" i="11" s="1"/>
  <c r="AU40" i="11"/>
  <c r="AB40" i="11" s="1"/>
  <c r="AU46" i="11"/>
  <c r="AB46" i="11" s="1"/>
  <c r="AK61" i="3"/>
  <c r="Z61" i="3"/>
  <c r="Y51" i="3"/>
  <c r="Z51" i="3"/>
  <c r="AK52" i="3"/>
  <c r="AK53" i="3"/>
  <c r="AK54" i="3"/>
  <c r="Y54" i="3"/>
  <c r="Z54" i="3"/>
  <c r="Z56" i="3"/>
  <c r="AK56" i="3"/>
  <c r="AK64" i="3"/>
  <c r="Z64" i="3"/>
  <c r="AL66" i="3"/>
  <c r="Y67" i="3"/>
  <c r="Z67" i="3"/>
  <c r="Z55" i="3"/>
  <c r="Z57" i="3"/>
  <c r="AK57" i="3"/>
  <c r="AL58" i="3"/>
  <c r="AP60" i="3"/>
  <c r="AP62" i="3"/>
  <c r="Z59" i="3"/>
  <c r="AT66" i="3"/>
  <c r="AT57" i="3"/>
  <c r="AP63" i="3"/>
  <c r="AP66" i="3"/>
  <c r="AT54" i="3"/>
  <c r="AT62" i="3"/>
  <c r="AT65" i="3"/>
  <c r="AP52" i="3"/>
  <c r="AT56" i="3"/>
  <c r="AT64" i="3"/>
  <c r="AT68" i="3"/>
  <c r="AT52" i="3"/>
  <c r="AT53" i="3"/>
  <c r="AP55" i="3"/>
  <c r="AP56" i="3"/>
  <c r="AT58" i="3"/>
  <c r="AT60" i="3"/>
  <c r="AP64" i="3"/>
  <c r="AP68" i="3"/>
  <c r="AT49" i="3"/>
  <c r="AT50" i="3"/>
  <c r="AP49" i="3"/>
  <c r="AP50" i="3"/>
  <c r="X50" i="3" s="1"/>
  <c r="N9" i="9"/>
  <c r="Q9" i="9"/>
  <c r="AL54" i="3"/>
  <c r="AL59" i="3"/>
  <c r="AK59" i="3"/>
  <c r="AK62" i="3"/>
  <c r="AL67" i="3"/>
  <c r="AK67" i="3"/>
  <c r="O9" i="9"/>
  <c r="AP51" i="3"/>
  <c r="AL62" i="3"/>
  <c r="AK66" i="3"/>
  <c r="AL51" i="3"/>
  <c r="AK51" i="3"/>
  <c r="AL50" i="3"/>
  <c r="AL55" i="3"/>
  <c r="AK55" i="3"/>
  <c r="AP59" i="3"/>
  <c r="AL63" i="3"/>
  <c r="AK63" i="3"/>
  <c r="AL52" i="3"/>
  <c r="AL53" i="3"/>
  <c r="AP53" i="3"/>
  <c r="AL56" i="3"/>
  <c r="AL57" i="3"/>
  <c r="AP57" i="3"/>
  <c r="AL60" i="3"/>
  <c r="AL61" i="3"/>
  <c r="AP61" i="3"/>
  <c r="AL64" i="3"/>
  <c r="AL65" i="3"/>
  <c r="AP65" i="3"/>
  <c r="AL68" i="3"/>
  <c r="AT51" i="3"/>
  <c r="AT55" i="3"/>
  <c r="AT59" i="3"/>
  <c r="AT63" i="3"/>
  <c r="AT67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69" i="3"/>
  <c r="AR10" i="9"/>
  <c r="AV31" i="3" l="1"/>
  <c r="AI31" i="3"/>
  <c r="AI23" i="3"/>
  <c r="AI28" i="3"/>
  <c r="AI32" i="3"/>
  <c r="AI35" i="3"/>
  <c r="AI29" i="3"/>
  <c r="AI36" i="3"/>
  <c r="AI19" i="3"/>
  <c r="AI25" i="3"/>
  <c r="AI17" i="3"/>
  <c r="AI15" i="3"/>
  <c r="AI16" i="3"/>
  <c r="AI33" i="3"/>
  <c r="AI24" i="3"/>
  <c r="AI18" i="3"/>
  <c r="AU23" i="11"/>
  <c r="AB23" i="11" s="1"/>
  <c r="AU47" i="11"/>
  <c r="AB47" i="11" s="1"/>
  <c r="AU34" i="11"/>
  <c r="AB34" i="11" s="1"/>
  <c r="AU12" i="11"/>
  <c r="AB12" i="11" s="1"/>
  <c r="AU32" i="11"/>
  <c r="AB32" i="11" s="1"/>
  <c r="Z53" i="5"/>
  <c r="AU28" i="11"/>
  <c r="AB28" i="11" s="1"/>
  <c r="AU25" i="11"/>
  <c r="AB25" i="11" s="1"/>
  <c r="AU19" i="11"/>
  <c r="AB19" i="11" s="1"/>
  <c r="Z9" i="5"/>
  <c r="AF14" i="3" s="1"/>
  <c r="AU31" i="11"/>
  <c r="AB31" i="11" s="1"/>
  <c r="Z55" i="5"/>
  <c r="Z25" i="5"/>
  <c r="AF123" i="3" s="1"/>
  <c r="AA25" i="5"/>
  <c r="AG123" i="3" s="1"/>
  <c r="Z23" i="5"/>
  <c r="AF118" i="3" s="1"/>
  <c r="AA23" i="5"/>
  <c r="AG118" i="3" s="1"/>
  <c r="AU14" i="11"/>
  <c r="AB14" i="11" s="1"/>
  <c r="AL49" i="3"/>
  <c r="W10" i="9"/>
  <c r="S10" i="9"/>
  <c r="U10" i="9"/>
  <c r="AU11" i="11"/>
  <c r="AB11" i="11" s="1"/>
  <c r="AU33" i="11"/>
  <c r="AB33" i="11" s="1"/>
  <c r="X49" i="3"/>
  <c r="Z49" i="3" s="1"/>
  <c r="AJ50" i="3"/>
  <c r="Y49" i="3"/>
  <c r="T9" i="9"/>
  <c r="AH9" i="9"/>
  <c r="V9" i="9"/>
  <c r="P9" i="9"/>
  <c r="Z10" i="5" l="1"/>
  <c r="AF22" i="3" s="1"/>
  <c r="AA56" i="5"/>
  <c r="Z56" i="5"/>
  <c r="AU20" i="11"/>
  <c r="AB20" i="11" s="1"/>
  <c r="AA20" i="5"/>
  <c r="AG95" i="3" s="1"/>
  <c r="AA53" i="5"/>
  <c r="AU29" i="11"/>
  <c r="AB29" i="11" s="1"/>
  <c r="AA9" i="5"/>
  <c r="AG14" i="3" s="1"/>
  <c r="AU10" i="11"/>
  <c r="AB10" i="11" s="1"/>
  <c r="AU13" i="11"/>
  <c r="AB13" i="11" s="1"/>
  <c r="AU16" i="11"/>
  <c r="AB16" i="11" s="1"/>
  <c r="AL9" i="9"/>
  <c r="AM9" i="9"/>
  <c r="AI9" i="9"/>
  <c r="AA10" i="5" l="1"/>
  <c r="AG22" i="3" s="1"/>
  <c r="Z20" i="5"/>
  <c r="AF95" i="3" s="1"/>
  <c r="N69" i="3" l="1"/>
  <c r="P69" i="3"/>
  <c r="T69" i="3"/>
  <c r="V69" i="3"/>
  <c r="AR73" i="9" l="1"/>
  <c r="T73" i="9" s="1"/>
  <c r="AR58" i="9"/>
  <c r="V58" i="9" s="1"/>
  <c r="AR42" i="9"/>
  <c r="W42" i="9" s="1"/>
  <c r="AR41" i="9"/>
  <c r="AR17" i="9"/>
  <c r="T10" i="9"/>
  <c r="T17" i="9" l="1"/>
  <c r="W17" i="9"/>
  <c r="V41" i="9"/>
  <c r="N41" i="9"/>
  <c r="U41" i="9"/>
  <c r="Q41" i="9"/>
  <c r="M41" i="9"/>
  <c r="T41" i="9"/>
  <c r="P41" i="9"/>
  <c r="W41" i="9"/>
  <c r="S41" i="9"/>
  <c r="O41" i="9"/>
  <c r="N10" i="9"/>
  <c r="V10" i="9"/>
  <c r="Q10" i="9"/>
  <c r="O10" i="9"/>
  <c r="M10" i="9"/>
  <c r="AL10" i="9"/>
  <c r="P10" i="9"/>
  <c r="P42" i="9"/>
  <c r="O58" i="9"/>
  <c r="Q58" i="9"/>
  <c r="W58" i="9"/>
  <c r="AM58" i="9" s="1"/>
  <c r="S58" i="9"/>
  <c r="M58" i="9"/>
  <c r="U58" i="9"/>
  <c r="T42" i="9"/>
  <c r="M42" i="9"/>
  <c r="U42" i="9"/>
  <c r="Q42" i="9"/>
  <c r="N73" i="9"/>
  <c r="V73" i="9"/>
  <c r="M73" i="9"/>
  <c r="Q73" i="9"/>
  <c r="O73" i="9"/>
  <c r="S73" i="9"/>
  <c r="W73" i="9"/>
  <c r="U73" i="9"/>
  <c r="AL73" i="9" s="1"/>
  <c r="P73" i="9"/>
  <c r="P58" i="9"/>
  <c r="T58" i="9"/>
  <c r="N58" i="9"/>
  <c r="N42" i="9"/>
  <c r="V42" i="9"/>
  <c r="AM42" i="9" s="1"/>
  <c r="O42" i="9"/>
  <c r="S42" i="9"/>
  <c r="Q17" i="9"/>
  <c r="N17" i="9"/>
  <c r="V17" i="9"/>
  <c r="M17" i="9"/>
  <c r="U17" i="9"/>
  <c r="AL17" i="9" s="1"/>
  <c r="O17" i="9"/>
  <c r="S17" i="9"/>
  <c r="P17" i="9"/>
  <c r="AS92" i="3"/>
  <c r="AR92" i="3"/>
  <c r="AO92" i="3"/>
  <c r="AN92" i="3"/>
  <c r="AN131" i="3"/>
  <c r="AO131" i="3"/>
  <c r="AR131" i="3"/>
  <c r="AS131" i="3"/>
  <c r="AM130" i="3"/>
  <c r="AN130" i="3"/>
  <c r="AO130" i="3"/>
  <c r="AQ130" i="3"/>
  <c r="AR130" i="3"/>
  <c r="AS130" i="3"/>
  <c r="AN136" i="3"/>
  <c r="AO136" i="3"/>
  <c r="AR136" i="3"/>
  <c r="AS136" i="3"/>
  <c r="AN134" i="3"/>
  <c r="AO134" i="3"/>
  <c r="AR134" i="3"/>
  <c r="AS134" i="3"/>
  <c r="AN132" i="3"/>
  <c r="AO132" i="3"/>
  <c r="AQ132" i="3"/>
  <c r="AR132" i="3"/>
  <c r="AS132" i="3"/>
  <c r="AN135" i="3"/>
  <c r="AO135" i="3"/>
  <c r="AR135" i="3"/>
  <c r="AS135" i="3"/>
  <c r="AN133" i="3"/>
  <c r="AO133" i="3"/>
  <c r="AQ133" i="3"/>
  <c r="AR133" i="3"/>
  <c r="AS133" i="3"/>
  <c r="AN137" i="3"/>
  <c r="AO137" i="3"/>
  <c r="AR137" i="3"/>
  <c r="AS137" i="3"/>
  <c r="AN138" i="3"/>
  <c r="AO138" i="3"/>
  <c r="AS138" i="3"/>
  <c r="AN141" i="3"/>
  <c r="AO141" i="3"/>
  <c r="AQ141" i="3"/>
  <c r="AR141" i="3"/>
  <c r="AS141" i="3"/>
  <c r="AN142" i="3"/>
  <c r="AO142" i="3"/>
  <c r="AS142" i="3"/>
  <c r="AN139" i="3"/>
  <c r="AO139" i="3"/>
  <c r="AR139" i="3"/>
  <c r="AS139" i="3"/>
  <c r="AN140" i="3"/>
  <c r="AO140" i="3"/>
  <c r="AR140" i="3"/>
  <c r="AS140" i="3"/>
  <c r="AM144" i="3"/>
  <c r="AN144" i="3"/>
  <c r="AO144" i="3"/>
  <c r="AQ144" i="3"/>
  <c r="AR144" i="3"/>
  <c r="AS144" i="3"/>
  <c r="AM145" i="3"/>
  <c r="AN145" i="3"/>
  <c r="AO145" i="3"/>
  <c r="AQ145" i="3"/>
  <c r="AR145" i="3"/>
  <c r="AS145" i="3"/>
  <c r="AM146" i="3"/>
  <c r="AN146" i="3"/>
  <c r="AO146" i="3"/>
  <c r="AQ146" i="3"/>
  <c r="AR146" i="3"/>
  <c r="AS146" i="3"/>
  <c r="AM147" i="3"/>
  <c r="AN147" i="3"/>
  <c r="AO147" i="3"/>
  <c r="AQ147" i="3"/>
  <c r="AR147" i="3"/>
  <c r="AS147" i="3"/>
  <c r="AM148" i="3"/>
  <c r="AN148" i="3"/>
  <c r="AO148" i="3"/>
  <c r="AQ148" i="3"/>
  <c r="AR148" i="3"/>
  <c r="AS148" i="3"/>
  <c r="AM149" i="3"/>
  <c r="AN149" i="3"/>
  <c r="AO149" i="3"/>
  <c r="AQ149" i="3"/>
  <c r="AR149" i="3"/>
  <c r="AS149" i="3"/>
  <c r="AM150" i="3"/>
  <c r="AN150" i="3"/>
  <c r="AO150" i="3"/>
  <c r="AQ150" i="3"/>
  <c r="AR150" i="3"/>
  <c r="AS150" i="3"/>
  <c r="AM151" i="3"/>
  <c r="AN151" i="3"/>
  <c r="AO151" i="3"/>
  <c r="AQ151" i="3"/>
  <c r="AR151" i="3"/>
  <c r="AS151" i="3"/>
  <c r="AM172" i="3"/>
  <c r="AN172" i="3"/>
  <c r="AO172" i="3"/>
  <c r="AQ172" i="3"/>
  <c r="AR172" i="3"/>
  <c r="AS172" i="3"/>
  <c r="AM173" i="3"/>
  <c r="AN173" i="3"/>
  <c r="AO173" i="3"/>
  <c r="AQ173" i="3"/>
  <c r="AR173" i="3"/>
  <c r="AS173" i="3"/>
  <c r="AM174" i="3"/>
  <c r="AN174" i="3"/>
  <c r="AO174" i="3"/>
  <c r="AQ174" i="3"/>
  <c r="AR174" i="3"/>
  <c r="AS174" i="3"/>
  <c r="AM175" i="3"/>
  <c r="AN175" i="3"/>
  <c r="AO175" i="3"/>
  <c r="AQ175" i="3"/>
  <c r="AR175" i="3"/>
  <c r="AS175" i="3"/>
  <c r="AM176" i="3"/>
  <c r="AN176" i="3"/>
  <c r="AO176" i="3"/>
  <c r="AQ176" i="3"/>
  <c r="AR176" i="3"/>
  <c r="AS176" i="3"/>
  <c r="AM177" i="3"/>
  <c r="AN177" i="3"/>
  <c r="AO177" i="3"/>
  <c r="AQ177" i="3"/>
  <c r="AR177" i="3"/>
  <c r="AS177" i="3"/>
  <c r="AM178" i="3"/>
  <c r="AN178" i="3"/>
  <c r="AO178" i="3"/>
  <c r="AQ178" i="3"/>
  <c r="AR178" i="3"/>
  <c r="AS178" i="3"/>
  <c r="AM179" i="3"/>
  <c r="AN179" i="3"/>
  <c r="AO179" i="3"/>
  <c r="AQ179" i="3"/>
  <c r="AR179" i="3"/>
  <c r="AS179" i="3"/>
  <c r="AM180" i="3"/>
  <c r="AN180" i="3"/>
  <c r="AO180" i="3"/>
  <c r="AQ180" i="3"/>
  <c r="AR180" i="3"/>
  <c r="AS180" i="3"/>
  <c r="AM181" i="3"/>
  <c r="AN181" i="3"/>
  <c r="AO181" i="3"/>
  <c r="AQ181" i="3"/>
  <c r="AR181" i="3"/>
  <c r="AS181" i="3"/>
  <c r="AM182" i="3"/>
  <c r="AN182" i="3"/>
  <c r="AO182" i="3"/>
  <c r="AQ182" i="3"/>
  <c r="AR182" i="3"/>
  <c r="AS182" i="3"/>
  <c r="AM183" i="3"/>
  <c r="AN183" i="3"/>
  <c r="AO183" i="3"/>
  <c r="AQ183" i="3"/>
  <c r="AR183" i="3"/>
  <c r="AS183" i="3"/>
  <c r="AM184" i="3"/>
  <c r="AN184" i="3"/>
  <c r="AO184" i="3"/>
  <c r="AQ184" i="3"/>
  <c r="AR184" i="3"/>
  <c r="AS184" i="3"/>
  <c r="AM185" i="3"/>
  <c r="AN185" i="3"/>
  <c r="AO185" i="3"/>
  <c r="AQ185" i="3"/>
  <c r="AR185" i="3"/>
  <c r="AS185" i="3"/>
  <c r="AM186" i="3"/>
  <c r="AN186" i="3"/>
  <c r="AO186" i="3"/>
  <c r="AQ186" i="3"/>
  <c r="AR186" i="3"/>
  <c r="AS186" i="3"/>
  <c r="AM187" i="3"/>
  <c r="AN187" i="3"/>
  <c r="AO187" i="3"/>
  <c r="AQ187" i="3"/>
  <c r="AR187" i="3"/>
  <c r="AS187" i="3"/>
  <c r="AM188" i="3"/>
  <c r="AN188" i="3"/>
  <c r="AO188" i="3"/>
  <c r="AQ188" i="3"/>
  <c r="AR188" i="3"/>
  <c r="AS188" i="3"/>
  <c r="AM189" i="3"/>
  <c r="AN189" i="3"/>
  <c r="AO189" i="3"/>
  <c r="AQ189" i="3"/>
  <c r="AR189" i="3"/>
  <c r="AS189" i="3"/>
  <c r="AM190" i="3"/>
  <c r="AN190" i="3"/>
  <c r="AO190" i="3"/>
  <c r="AQ190" i="3"/>
  <c r="AR190" i="3"/>
  <c r="AS190" i="3"/>
  <c r="AM191" i="3"/>
  <c r="AN191" i="3"/>
  <c r="AO191" i="3"/>
  <c r="AQ191" i="3"/>
  <c r="AR191" i="3"/>
  <c r="AS191" i="3"/>
  <c r="AR18" i="9"/>
  <c r="AR92" i="9"/>
  <c r="R92" i="9" s="1"/>
  <c r="AR91" i="9"/>
  <c r="AR90" i="9"/>
  <c r="AR83" i="9"/>
  <c r="S83" i="9" s="1"/>
  <c r="AR82" i="9"/>
  <c r="AR81" i="9"/>
  <c r="O81" i="9" s="1"/>
  <c r="AR74" i="9"/>
  <c r="Q74" i="9" s="1"/>
  <c r="AR75" i="9"/>
  <c r="AR67" i="9"/>
  <c r="T67" i="9" s="1"/>
  <c r="AR66" i="9"/>
  <c r="AR65" i="9"/>
  <c r="S65" i="9" s="1"/>
  <c r="AR59" i="9"/>
  <c r="AR57" i="9"/>
  <c r="AR50" i="9"/>
  <c r="AR49" i="9"/>
  <c r="AR51" i="9"/>
  <c r="Q51" i="9" s="1"/>
  <c r="AR43" i="9"/>
  <c r="AR33" i="9"/>
  <c r="AR35" i="9"/>
  <c r="AR34" i="9"/>
  <c r="U34" i="9" s="1"/>
  <c r="AR27" i="9"/>
  <c r="O27" i="9" s="1"/>
  <c r="AR26" i="9"/>
  <c r="AR25" i="9"/>
  <c r="AR19" i="9"/>
  <c r="AR11" i="9"/>
  <c r="I11" i="9" s="1"/>
  <c r="I93" i="9"/>
  <c r="AM26" i="3"/>
  <c r="AS128" i="3"/>
  <c r="AR128" i="3"/>
  <c r="AQ128" i="3"/>
  <c r="AO128" i="3"/>
  <c r="AN128" i="3"/>
  <c r="AM128" i="3"/>
  <c r="AS126" i="3"/>
  <c r="AR126" i="3"/>
  <c r="AQ126" i="3"/>
  <c r="AO126" i="3"/>
  <c r="AN126" i="3"/>
  <c r="AS129" i="3"/>
  <c r="AR129" i="3"/>
  <c r="AQ129" i="3"/>
  <c r="AO129" i="3"/>
  <c r="AN129" i="3"/>
  <c r="AM129" i="3"/>
  <c r="AS118" i="3"/>
  <c r="AR118" i="3"/>
  <c r="AQ118" i="3"/>
  <c r="AO118" i="3"/>
  <c r="AS143" i="3"/>
  <c r="AO143" i="3"/>
  <c r="AN143" i="3"/>
  <c r="AS127" i="3"/>
  <c r="AR127" i="3"/>
  <c r="AQ127" i="3"/>
  <c r="AO127" i="3"/>
  <c r="AN127" i="3"/>
  <c r="AS120" i="3"/>
  <c r="AR120" i="3"/>
  <c r="AQ120" i="3"/>
  <c r="AO120" i="3"/>
  <c r="AN120" i="3"/>
  <c r="AM120" i="3"/>
  <c r="AS121" i="3"/>
  <c r="AR121" i="3"/>
  <c r="AQ121" i="3"/>
  <c r="AO121" i="3"/>
  <c r="AN121" i="3"/>
  <c r="AS116" i="3"/>
  <c r="AR116" i="3"/>
  <c r="AQ116" i="3"/>
  <c r="AO116" i="3"/>
  <c r="AN116" i="3"/>
  <c r="AS119" i="3"/>
  <c r="AO119" i="3"/>
  <c r="AN119" i="3"/>
  <c r="AS124" i="3"/>
  <c r="AR124" i="3"/>
  <c r="AO124" i="3"/>
  <c r="AN124" i="3"/>
  <c r="AS122" i="3"/>
  <c r="AR122" i="3"/>
  <c r="AO122" i="3"/>
  <c r="AN122" i="3"/>
  <c r="AS123" i="3"/>
  <c r="AR123" i="3"/>
  <c r="AO123" i="3"/>
  <c r="AN123" i="3"/>
  <c r="AS125" i="3"/>
  <c r="AR125" i="3"/>
  <c r="AO125" i="3"/>
  <c r="AN125" i="3"/>
  <c r="AM125" i="3"/>
  <c r="AS117" i="3"/>
  <c r="AR117" i="3"/>
  <c r="AQ117" i="3"/>
  <c r="AO117" i="3"/>
  <c r="AN117" i="3"/>
  <c r="AS114" i="3"/>
  <c r="AR114" i="3"/>
  <c r="AQ114" i="3"/>
  <c r="AO114" i="3"/>
  <c r="AN114" i="3"/>
  <c r="AM114" i="3"/>
  <c r="AS115" i="3"/>
  <c r="AR115" i="3"/>
  <c r="AQ115" i="3"/>
  <c r="AO115" i="3"/>
  <c r="AN115" i="3"/>
  <c r="AS112" i="3"/>
  <c r="AR112" i="3"/>
  <c r="AQ112" i="3"/>
  <c r="AO112" i="3"/>
  <c r="AN112" i="3"/>
  <c r="AS113" i="3"/>
  <c r="AR113" i="3"/>
  <c r="AQ113" i="3"/>
  <c r="AO113" i="3"/>
  <c r="AN113" i="3"/>
  <c r="AM113" i="3"/>
  <c r="AO110" i="3"/>
  <c r="AN110" i="3"/>
  <c r="AS111" i="3"/>
  <c r="AR111" i="3"/>
  <c r="AO111" i="3"/>
  <c r="AN111" i="3"/>
  <c r="AS102" i="3"/>
  <c r="AR102" i="3"/>
  <c r="AQ102" i="3"/>
  <c r="AO102" i="3"/>
  <c r="AN102" i="3"/>
  <c r="AM102" i="3"/>
  <c r="AS104" i="3"/>
  <c r="AR104" i="3"/>
  <c r="AQ104" i="3"/>
  <c r="AO104" i="3"/>
  <c r="AN104" i="3"/>
  <c r="AM104" i="3"/>
  <c r="AS109" i="3"/>
  <c r="AR109" i="3"/>
  <c r="AQ109" i="3"/>
  <c r="AO109" i="3"/>
  <c r="AN109" i="3"/>
  <c r="AM109" i="3"/>
  <c r="AS108" i="3"/>
  <c r="AR108" i="3"/>
  <c r="AQ108" i="3"/>
  <c r="AO108" i="3"/>
  <c r="AN108" i="3"/>
  <c r="AM108" i="3"/>
  <c r="AS107" i="3"/>
  <c r="AR107" i="3"/>
  <c r="AQ107" i="3"/>
  <c r="AO107" i="3"/>
  <c r="AN107" i="3"/>
  <c r="AM107" i="3"/>
  <c r="AS105" i="3"/>
  <c r="AR105" i="3"/>
  <c r="AQ105" i="3"/>
  <c r="AO105" i="3"/>
  <c r="AN105" i="3"/>
  <c r="AM105" i="3"/>
  <c r="AS103" i="3"/>
  <c r="AR103" i="3"/>
  <c r="AQ103" i="3"/>
  <c r="AO103" i="3"/>
  <c r="AN103" i="3"/>
  <c r="AM103" i="3"/>
  <c r="AS106" i="3"/>
  <c r="AR106" i="3"/>
  <c r="AO106" i="3"/>
  <c r="AN106" i="3"/>
  <c r="AS101" i="3"/>
  <c r="AR101" i="3"/>
  <c r="AO101" i="3"/>
  <c r="AN101" i="3"/>
  <c r="AS99" i="3"/>
  <c r="AR99" i="3"/>
  <c r="AO99" i="3"/>
  <c r="AN99" i="3"/>
  <c r="AS100" i="3"/>
  <c r="AR100" i="3"/>
  <c r="AO100" i="3"/>
  <c r="AN100" i="3"/>
  <c r="AS98" i="3"/>
  <c r="AR98" i="3"/>
  <c r="AO98" i="3"/>
  <c r="AN98" i="3"/>
  <c r="AS95" i="3"/>
  <c r="AR95" i="3"/>
  <c r="AO95" i="3"/>
  <c r="AN95" i="3"/>
  <c r="AS94" i="3"/>
  <c r="AR94" i="3"/>
  <c r="AO94" i="3"/>
  <c r="AN94" i="3"/>
  <c r="AS96" i="3"/>
  <c r="AR96" i="3"/>
  <c r="AO96" i="3"/>
  <c r="AN96" i="3"/>
  <c r="AS97" i="3"/>
  <c r="AR97" i="3"/>
  <c r="AO97" i="3"/>
  <c r="AN97" i="3"/>
  <c r="AS93" i="3"/>
  <c r="AR93" i="3"/>
  <c r="AO93" i="3"/>
  <c r="AN93" i="3"/>
  <c r="AS88" i="3"/>
  <c r="AR88" i="3"/>
  <c r="AQ88" i="3"/>
  <c r="AO88" i="3"/>
  <c r="AN88" i="3"/>
  <c r="AM88" i="3"/>
  <c r="V88" i="3"/>
  <c r="T88" i="3"/>
  <c r="P88" i="3"/>
  <c r="N88" i="3"/>
  <c r="AS87" i="3"/>
  <c r="AR87" i="3"/>
  <c r="AQ87" i="3"/>
  <c r="AO87" i="3"/>
  <c r="AN87" i="3"/>
  <c r="AM87" i="3"/>
  <c r="V87" i="3"/>
  <c r="T87" i="3"/>
  <c r="P87" i="3"/>
  <c r="N87" i="3"/>
  <c r="AS86" i="3"/>
  <c r="AR86" i="3"/>
  <c r="AQ86" i="3"/>
  <c r="AO86" i="3"/>
  <c r="AN86" i="3"/>
  <c r="AM86" i="3"/>
  <c r="V86" i="3"/>
  <c r="T86" i="3"/>
  <c r="P86" i="3"/>
  <c r="N86" i="3"/>
  <c r="AS85" i="3"/>
  <c r="AR85" i="3"/>
  <c r="AQ85" i="3"/>
  <c r="AO85" i="3"/>
  <c r="AN85" i="3"/>
  <c r="AM85" i="3"/>
  <c r="V85" i="3"/>
  <c r="T85" i="3"/>
  <c r="P85" i="3"/>
  <c r="N85" i="3"/>
  <c r="AS84" i="3"/>
  <c r="AR84" i="3"/>
  <c r="AQ84" i="3"/>
  <c r="AO84" i="3"/>
  <c r="AN84" i="3"/>
  <c r="AM84" i="3"/>
  <c r="V84" i="3"/>
  <c r="T84" i="3"/>
  <c r="P84" i="3"/>
  <c r="N84" i="3"/>
  <c r="AS83" i="3"/>
  <c r="AR83" i="3"/>
  <c r="AQ83" i="3"/>
  <c r="AO83" i="3"/>
  <c r="AN83" i="3"/>
  <c r="AM83" i="3"/>
  <c r="V83" i="3"/>
  <c r="T83" i="3"/>
  <c r="P83" i="3"/>
  <c r="N83" i="3"/>
  <c r="AS82" i="3"/>
  <c r="AR82" i="3"/>
  <c r="AQ82" i="3"/>
  <c r="AO82" i="3"/>
  <c r="AN82" i="3"/>
  <c r="AM82" i="3"/>
  <c r="V82" i="3"/>
  <c r="T82" i="3"/>
  <c r="P82" i="3"/>
  <c r="N82" i="3"/>
  <c r="AS81" i="3"/>
  <c r="AR81" i="3"/>
  <c r="AQ81" i="3"/>
  <c r="AO81" i="3"/>
  <c r="AN81" i="3"/>
  <c r="AM81" i="3"/>
  <c r="V81" i="3"/>
  <c r="T81" i="3"/>
  <c r="P81" i="3"/>
  <c r="N81" i="3"/>
  <c r="AS80" i="3"/>
  <c r="AR80" i="3"/>
  <c r="AQ80" i="3"/>
  <c r="AO80" i="3"/>
  <c r="AN80" i="3"/>
  <c r="AM80" i="3"/>
  <c r="V80" i="3"/>
  <c r="T80" i="3"/>
  <c r="P80" i="3"/>
  <c r="N80" i="3"/>
  <c r="AS79" i="3"/>
  <c r="AR79" i="3"/>
  <c r="AQ79" i="3"/>
  <c r="AO79" i="3"/>
  <c r="AN79" i="3"/>
  <c r="AM79" i="3"/>
  <c r="V79" i="3"/>
  <c r="T79" i="3"/>
  <c r="P79" i="3"/>
  <c r="N79" i="3"/>
  <c r="AS78" i="3"/>
  <c r="AR78" i="3"/>
  <c r="AQ78" i="3"/>
  <c r="AO78" i="3"/>
  <c r="AN78" i="3"/>
  <c r="AM78" i="3"/>
  <c r="V78" i="3"/>
  <c r="T78" i="3"/>
  <c r="P78" i="3"/>
  <c r="N78" i="3"/>
  <c r="AS77" i="3"/>
  <c r="AR77" i="3"/>
  <c r="AQ77" i="3"/>
  <c r="AO77" i="3"/>
  <c r="AN77" i="3"/>
  <c r="AM77" i="3"/>
  <c r="V77" i="3"/>
  <c r="T77" i="3"/>
  <c r="P77" i="3"/>
  <c r="N77" i="3"/>
  <c r="AS76" i="3"/>
  <c r="AR76" i="3"/>
  <c r="AQ76" i="3"/>
  <c r="AO76" i="3"/>
  <c r="AN76" i="3"/>
  <c r="AM76" i="3"/>
  <c r="V76" i="3"/>
  <c r="T76" i="3"/>
  <c r="P76" i="3"/>
  <c r="N76" i="3"/>
  <c r="AS75" i="3"/>
  <c r="AR75" i="3"/>
  <c r="AQ75" i="3"/>
  <c r="AO75" i="3"/>
  <c r="AN75" i="3"/>
  <c r="AM75" i="3"/>
  <c r="V75" i="3"/>
  <c r="T75" i="3"/>
  <c r="P75" i="3"/>
  <c r="N75" i="3"/>
  <c r="AS74" i="3"/>
  <c r="AR74" i="3"/>
  <c r="AQ74" i="3"/>
  <c r="AO74" i="3"/>
  <c r="AN74" i="3"/>
  <c r="AM74" i="3"/>
  <c r="V74" i="3"/>
  <c r="T74" i="3"/>
  <c r="P74" i="3"/>
  <c r="N74" i="3"/>
  <c r="AS73" i="3"/>
  <c r="AR73" i="3"/>
  <c r="AQ73" i="3"/>
  <c r="AO73" i="3"/>
  <c r="AN73" i="3"/>
  <c r="AM73" i="3"/>
  <c r="V73" i="3"/>
  <c r="T73" i="3"/>
  <c r="P73" i="3"/>
  <c r="N73" i="3"/>
  <c r="AS72" i="3"/>
  <c r="AR72" i="3"/>
  <c r="AQ72" i="3"/>
  <c r="AO72" i="3"/>
  <c r="AN72" i="3"/>
  <c r="AM72" i="3"/>
  <c r="V72" i="3"/>
  <c r="T72" i="3"/>
  <c r="P72" i="3"/>
  <c r="N72" i="3"/>
  <c r="AS71" i="3"/>
  <c r="AR71" i="3"/>
  <c r="AQ71" i="3"/>
  <c r="AO71" i="3"/>
  <c r="AN71" i="3"/>
  <c r="AM71" i="3"/>
  <c r="V71" i="3"/>
  <c r="T71" i="3"/>
  <c r="P71" i="3"/>
  <c r="N71" i="3"/>
  <c r="AS70" i="3"/>
  <c r="AR70" i="3"/>
  <c r="AQ70" i="3"/>
  <c r="AO70" i="3"/>
  <c r="AN70" i="3"/>
  <c r="AM70" i="3"/>
  <c r="V70" i="3"/>
  <c r="T70" i="3"/>
  <c r="P70" i="3"/>
  <c r="N70" i="3"/>
  <c r="AS69" i="3"/>
  <c r="AR69" i="3"/>
  <c r="AQ69" i="3"/>
  <c r="AO69" i="3"/>
  <c r="AN69" i="3"/>
  <c r="AM69" i="3"/>
  <c r="AS9" i="3"/>
  <c r="AR9" i="3"/>
  <c r="AQ9" i="3"/>
  <c r="AO9" i="3"/>
  <c r="AS33" i="3"/>
  <c r="AR33" i="3"/>
  <c r="AQ33" i="3"/>
  <c r="AO33" i="3"/>
  <c r="AN33" i="3"/>
  <c r="AM33" i="3"/>
  <c r="AS18" i="3"/>
  <c r="AR18" i="3"/>
  <c r="AQ18" i="3"/>
  <c r="AO18" i="3"/>
  <c r="AN18" i="3"/>
  <c r="AM18" i="3"/>
  <c r="AS11" i="3"/>
  <c r="AR11" i="3"/>
  <c r="AQ11" i="3"/>
  <c r="AO11" i="3"/>
  <c r="AN11" i="3"/>
  <c r="AM11" i="3"/>
  <c r="AS25" i="3"/>
  <c r="AR25" i="3"/>
  <c r="AQ25" i="3"/>
  <c r="AO25" i="3"/>
  <c r="AN25" i="3"/>
  <c r="AM25" i="3"/>
  <c r="AS22" i="3"/>
  <c r="AR22" i="3"/>
  <c r="AQ22" i="3"/>
  <c r="AO22" i="3"/>
  <c r="AN22" i="3"/>
  <c r="AM22" i="3"/>
  <c r="AS12" i="3"/>
  <c r="AR12" i="3"/>
  <c r="AQ12" i="3"/>
  <c r="AO12" i="3"/>
  <c r="AN12" i="3"/>
  <c r="AM12" i="3"/>
  <c r="AS48" i="3"/>
  <c r="AR48" i="3"/>
  <c r="AQ48" i="3"/>
  <c r="AO48" i="3"/>
  <c r="AN48" i="3"/>
  <c r="AM48" i="3"/>
  <c r="AS44" i="3"/>
  <c r="AR44" i="3"/>
  <c r="AQ44" i="3"/>
  <c r="AO44" i="3"/>
  <c r="AN44" i="3"/>
  <c r="AM44" i="3"/>
  <c r="AS30" i="3"/>
  <c r="AR30" i="3"/>
  <c r="AQ30" i="3"/>
  <c r="AO30" i="3"/>
  <c r="AN30" i="3"/>
  <c r="AM30" i="3"/>
  <c r="AS47" i="3"/>
  <c r="AR47" i="3"/>
  <c r="AQ47" i="3"/>
  <c r="AO47" i="3"/>
  <c r="AN47" i="3"/>
  <c r="AM47" i="3"/>
  <c r="AS42" i="3"/>
  <c r="AR42" i="3"/>
  <c r="AQ42" i="3"/>
  <c r="AO42" i="3"/>
  <c r="AN42" i="3"/>
  <c r="AM42" i="3"/>
  <c r="AS41" i="3"/>
  <c r="AR41" i="3"/>
  <c r="AQ41" i="3"/>
  <c r="AO41" i="3"/>
  <c r="AN41" i="3"/>
  <c r="AM41" i="3"/>
  <c r="AS31" i="3"/>
  <c r="AR31" i="3"/>
  <c r="AQ31" i="3"/>
  <c r="AO31" i="3"/>
  <c r="AN31" i="3"/>
  <c r="AM31" i="3"/>
  <c r="AS32" i="3"/>
  <c r="AR32" i="3"/>
  <c r="AQ32" i="3"/>
  <c r="AO32" i="3"/>
  <c r="AN32" i="3"/>
  <c r="AM32" i="3"/>
  <c r="AS23" i="3"/>
  <c r="AR23" i="3"/>
  <c r="AQ23" i="3"/>
  <c r="AO23" i="3"/>
  <c r="AN23" i="3"/>
  <c r="AM23" i="3"/>
  <c r="AS21" i="3"/>
  <c r="AR21" i="3"/>
  <c r="AQ21" i="3"/>
  <c r="AO21" i="3"/>
  <c r="AN21" i="3"/>
  <c r="AM21" i="3"/>
  <c r="AS13" i="3"/>
  <c r="AR13" i="3"/>
  <c r="AQ13" i="3"/>
  <c r="AO13" i="3"/>
  <c r="AN13" i="3"/>
  <c r="AM13" i="3"/>
  <c r="AS46" i="3"/>
  <c r="AR46" i="3"/>
  <c r="AQ46" i="3"/>
  <c r="AO46" i="3"/>
  <c r="AN46" i="3"/>
  <c r="AM46" i="3"/>
  <c r="AS40" i="3"/>
  <c r="AR40" i="3"/>
  <c r="AQ40" i="3"/>
  <c r="AO40" i="3"/>
  <c r="AN40" i="3"/>
  <c r="AM40" i="3"/>
  <c r="AS39" i="3"/>
  <c r="AR39" i="3"/>
  <c r="AQ39" i="3"/>
  <c r="AO39" i="3"/>
  <c r="AN39" i="3"/>
  <c r="AM39" i="3"/>
  <c r="AS19" i="3"/>
  <c r="AR19" i="3"/>
  <c r="AQ19" i="3"/>
  <c r="AO19" i="3"/>
  <c r="AN19" i="3"/>
  <c r="AM19" i="3"/>
  <c r="AS43" i="3"/>
  <c r="AR43" i="3"/>
  <c r="AQ43" i="3"/>
  <c r="AO43" i="3"/>
  <c r="AN43" i="3"/>
  <c r="AM43" i="3"/>
  <c r="AS38" i="3"/>
  <c r="AR38" i="3"/>
  <c r="AQ38" i="3"/>
  <c r="AO38" i="3"/>
  <c r="AN38" i="3"/>
  <c r="AM38" i="3"/>
  <c r="AS34" i="3"/>
  <c r="AR34" i="3"/>
  <c r="AQ34" i="3"/>
  <c r="AO34" i="3"/>
  <c r="AN34" i="3"/>
  <c r="AM34" i="3"/>
  <c r="AS45" i="3"/>
  <c r="AR45" i="3"/>
  <c r="AQ45" i="3"/>
  <c r="AO45" i="3"/>
  <c r="AN45" i="3"/>
  <c r="AM45" i="3"/>
  <c r="AS37" i="3"/>
  <c r="AR37" i="3"/>
  <c r="AQ37" i="3"/>
  <c r="AO37" i="3"/>
  <c r="AN37" i="3"/>
  <c r="AM37" i="3"/>
  <c r="AS36" i="3"/>
  <c r="AR36" i="3"/>
  <c r="AQ36" i="3"/>
  <c r="AO36" i="3"/>
  <c r="AN36" i="3"/>
  <c r="AM36" i="3"/>
  <c r="AS29" i="3"/>
  <c r="AR29" i="3"/>
  <c r="AO29" i="3"/>
  <c r="AN29" i="3"/>
  <c r="AS16" i="3"/>
  <c r="AR16" i="3"/>
  <c r="AO16" i="3"/>
  <c r="AN16" i="3"/>
  <c r="AS26" i="3"/>
  <c r="AR26" i="3"/>
  <c r="AO26" i="3"/>
  <c r="AN26" i="3"/>
  <c r="AS15" i="3"/>
  <c r="AR15" i="3"/>
  <c r="AO15" i="3"/>
  <c r="AN15" i="3"/>
  <c r="AS14" i="3"/>
  <c r="AR14" i="3"/>
  <c r="AO14" i="3"/>
  <c r="AN14" i="3"/>
  <c r="AS35" i="3"/>
  <c r="AR35" i="3"/>
  <c r="AO35" i="3"/>
  <c r="AN35" i="3"/>
  <c r="AS28" i="3"/>
  <c r="AR28" i="3"/>
  <c r="AO28" i="3"/>
  <c r="AN28" i="3"/>
  <c r="AS27" i="3"/>
  <c r="AR27" i="3"/>
  <c r="AO27" i="3"/>
  <c r="AN27" i="3"/>
  <c r="AS24" i="3"/>
  <c r="AR24" i="3"/>
  <c r="AO24" i="3"/>
  <c r="AN24" i="3"/>
  <c r="AS17" i="3"/>
  <c r="AR17" i="3"/>
  <c r="AO17" i="3"/>
  <c r="AN17" i="3"/>
  <c r="AS20" i="3"/>
  <c r="AR20" i="3"/>
  <c r="AO20" i="3"/>
  <c r="AN20" i="3"/>
  <c r="AS10" i="3"/>
  <c r="AR10" i="3"/>
  <c r="AO10" i="3"/>
  <c r="AN10" i="3"/>
  <c r="A3" i="3"/>
  <c r="A3" i="5" s="1"/>
  <c r="A2" i="3"/>
  <c r="AH73" i="9" l="1"/>
  <c r="L83" i="9"/>
  <c r="T83" i="9"/>
  <c r="M83" i="9"/>
  <c r="U83" i="9"/>
  <c r="F83" i="9"/>
  <c r="AD83" i="9" s="1"/>
  <c r="N83" i="9"/>
  <c r="V83" i="9"/>
  <c r="G83" i="9"/>
  <c r="O83" i="9"/>
  <c r="W83" i="9"/>
  <c r="H83" i="9"/>
  <c r="P83" i="9"/>
  <c r="B83" i="9"/>
  <c r="I83" i="9"/>
  <c r="Q83" i="9"/>
  <c r="C83" i="9"/>
  <c r="J83" i="9"/>
  <c r="R83" i="9"/>
  <c r="AK83" i="9" s="1"/>
  <c r="D83" i="9"/>
  <c r="K83" i="9"/>
  <c r="P49" i="9"/>
  <c r="I49" i="9"/>
  <c r="W90" i="9"/>
  <c r="I90" i="9"/>
  <c r="F82" i="9"/>
  <c r="AD82" i="9" s="1"/>
  <c r="I82" i="9"/>
  <c r="J82" i="9"/>
  <c r="K82" i="9"/>
  <c r="AM139" i="3"/>
  <c r="AP139" i="3" s="1"/>
  <c r="AQ139" i="3"/>
  <c r="AT139" i="3" s="1"/>
  <c r="AV139" i="3" s="1"/>
  <c r="AM142" i="3"/>
  <c r="AP142" i="3" s="1"/>
  <c r="AM141" i="3"/>
  <c r="AP141" i="3" s="1"/>
  <c r="AJ138" i="3"/>
  <c r="AM138" i="3"/>
  <c r="AP138" i="3" s="1"/>
  <c r="AM137" i="3"/>
  <c r="AP137" i="3" s="1"/>
  <c r="AQ137" i="3"/>
  <c r="AT137" i="3" s="1"/>
  <c r="AV137" i="3" s="1"/>
  <c r="AM133" i="3"/>
  <c r="AP133" i="3" s="1"/>
  <c r="AJ135" i="3"/>
  <c r="AM135" i="3"/>
  <c r="AP135" i="3" s="1"/>
  <c r="AQ135" i="3"/>
  <c r="AT135" i="3" s="1"/>
  <c r="AV135" i="3" s="1"/>
  <c r="AM132" i="3"/>
  <c r="AP132" i="3" s="1"/>
  <c r="AQ122" i="3"/>
  <c r="AT122" i="3" s="1"/>
  <c r="AV122" i="3" s="1"/>
  <c r="AM122" i="3"/>
  <c r="AP122" i="3" s="1"/>
  <c r="R51" i="9"/>
  <c r="AM134" i="3"/>
  <c r="AP134" i="3" s="1"/>
  <c r="AQ134" i="3"/>
  <c r="AT134" i="3" s="1"/>
  <c r="AV134" i="3" s="1"/>
  <c r="AM116" i="3"/>
  <c r="AP116" i="3" s="1"/>
  <c r="AQ123" i="3"/>
  <c r="AT123" i="3" s="1"/>
  <c r="AV123" i="3" s="1"/>
  <c r="AM123" i="3"/>
  <c r="AP123" i="3" s="1"/>
  <c r="AM115" i="3"/>
  <c r="AP115" i="3" s="1"/>
  <c r="AQ111" i="3"/>
  <c r="AT111" i="3" s="1"/>
  <c r="AV111" i="3" s="1"/>
  <c r="AM111" i="3"/>
  <c r="AP111" i="3" s="1"/>
  <c r="R42" i="9"/>
  <c r="AK42" i="9" s="1"/>
  <c r="B42" i="9"/>
  <c r="L42" i="9"/>
  <c r="AG42" i="9" s="1"/>
  <c r="R41" i="9"/>
  <c r="AK41" i="9" s="1"/>
  <c r="L41" i="9"/>
  <c r="AG41" i="9" s="1"/>
  <c r="AM126" i="3"/>
  <c r="AP126" i="3" s="1"/>
  <c r="R11" i="9"/>
  <c r="AQ125" i="3"/>
  <c r="AT125" i="3" s="1"/>
  <c r="AV125" i="3" s="1"/>
  <c r="D9" i="9"/>
  <c r="L9" i="9"/>
  <c r="R9" i="9"/>
  <c r="L17" i="9"/>
  <c r="AG17" i="9" s="1"/>
  <c r="F17" i="9"/>
  <c r="AD17" i="9" s="1"/>
  <c r="R17" i="9"/>
  <c r="AK17" i="9" s="1"/>
  <c r="L58" i="9"/>
  <c r="AG58" i="9" s="1"/>
  <c r="AJ93" i="3"/>
  <c r="J58" i="9"/>
  <c r="R58" i="9"/>
  <c r="AK58" i="9" s="1"/>
  <c r="I58" i="9"/>
  <c r="AQ131" i="3"/>
  <c r="AT131" i="3" s="1"/>
  <c r="AV131" i="3" s="1"/>
  <c r="AM131" i="3"/>
  <c r="AP131" i="3" s="1"/>
  <c r="J33" i="9"/>
  <c r="R33" i="9"/>
  <c r="R49" i="9"/>
  <c r="AJ121" i="3"/>
  <c r="AM110" i="3"/>
  <c r="AP110" i="3" s="1"/>
  <c r="J57" i="9"/>
  <c r="R57" i="9"/>
  <c r="AJ103" i="3"/>
  <c r="L57" i="9"/>
  <c r="R26" i="9"/>
  <c r="L26" i="9"/>
  <c r="R10" i="9"/>
  <c r="AK10" i="9" s="1"/>
  <c r="L10" i="9"/>
  <c r="AG10" i="9" s="1"/>
  <c r="B10" i="9"/>
  <c r="AQ124" i="3"/>
  <c r="AT124" i="3" s="1"/>
  <c r="AV124" i="3" s="1"/>
  <c r="AM124" i="3"/>
  <c r="AP124" i="3" s="1"/>
  <c r="R59" i="9"/>
  <c r="AM117" i="3"/>
  <c r="AP117" i="3" s="1"/>
  <c r="G59" i="9"/>
  <c r="R43" i="9"/>
  <c r="L43" i="9"/>
  <c r="B43" i="9"/>
  <c r="L25" i="9"/>
  <c r="M11" i="9"/>
  <c r="U11" i="9"/>
  <c r="W11" i="9"/>
  <c r="S11" i="9"/>
  <c r="AD11" i="5"/>
  <c r="AD21" i="5"/>
  <c r="AD24" i="5"/>
  <c r="J67" i="9"/>
  <c r="AJ88" i="3"/>
  <c r="AJ86" i="3"/>
  <c r="AJ84" i="3"/>
  <c r="AJ82" i="3"/>
  <c r="AJ80" i="3"/>
  <c r="AJ78" i="3"/>
  <c r="AJ76" i="3"/>
  <c r="AJ74" i="3"/>
  <c r="AJ72" i="3"/>
  <c r="AJ70" i="3"/>
  <c r="AJ28" i="3"/>
  <c r="AJ87" i="3"/>
  <c r="AJ85" i="3"/>
  <c r="AJ83" i="3"/>
  <c r="AJ81" i="3"/>
  <c r="AJ79" i="3"/>
  <c r="AJ77" i="3"/>
  <c r="AJ75" i="3"/>
  <c r="AJ73" i="3"/>
  <c r="AJ71" i="3"/>
  <c r="AJ44" i="3"/>
  <c r="AJ14" i="3"/>
  <c r="AJ147" i="3"/>
  <c r="AJ33" i="3"/>
  <c r="AJ22" i="3"/>
  <c r="AJ30" i="3"/>
  <c r="AJ45" i="3"/>
  <c r="AJ191" i="3"/>
  <c r="AJ189" i="3"/>
  <c r="AJ187" i="3"/>
  <c r="AJ185" i="3"/>
  <c r="AJ183" i="3"/>
  <c r="AJ181" i="3"/>
  <c r="AJ179" i="3"/>
  <c r="AJ177" i="3"/>
  <c r="AJ151" i="3"/>
  <c r="AJ174" i="3"/>
  <c r="AJ173" i="3"/>
  <c r="AJ149" i="3"/>
  <c r="AJ11" i="3"/>
  <c r="AJ48" i="3"/>
  <c r="AJ42" i="3"/>
  <c r="AJ23" i="3"/>
  <c r="AJ40" i="3"/>
  <c r="AJ38" i="3"/>
  <c r="AJ36" i="3"/>
  <c r="AJ190" i="3"/>
  <c r="AJ188" i="3"/>
  <c r="AJ186" i="3"/>
  <c r="AJ184" i="3"/>
  <c r="AJ182" i="3"/>
  <c r="AJ180" i="3"/>
  <c r="AJ178" i="3"/>
  <c r="AJ176" i="3"/>
  <c r="AJ172" i="3"/>
  <c r="M67" i="9"/>
  <c r="U67" i="9"/>
  <c r="AL67" i="9" s="1"/>
  <c r="N67" i="9"/>
  <c r="V67" i="9"/>
  <c r="Q67" i="9"/>
  <c r="R67" i="9"/>
  <c r="O67" i="9"/>
  <c r="S67" i="9"/>
  <c r="W67" i="9"/>
  <c r="L67" i="9"/>
  <c r="P67" i="9"/>
  <c r="W65" i="9"/>
  <c r="P65" i="9"/>
  <c r="U65" i="9"/>
  <c r="Y87" i="3"/>
  <c r="Z87" i="3"/>
  <c r="Y81" i="3"/>
  <c r="Z81" i="3"/>
  <c r="Y79" i="3"/>
  <c r="Z79" i="3"/>
  <c r="Y75" i="3"/>
  <c r="Z75" i="3"/>
  <c r="Y71" i="3"/>
  <c r="Z71" i="3"/>
  <c r="Z88" i="3"/>
  <c r="Y88" i="3"/>
  <c r="Y86" i="3"/>
  <c r="Z86" i="3"/>
  <c r="Y84" i="3"/>
  <c r="Z84" i="3"/>
  <c r="Y82" i="3"/>
  <c r="Z82" i="3"/>
  <c r="Z80" i="3"/>
  <c r="Y80" i="3"/>
  <c r="Y78" i="3"/>
  <c r="Z78" i="3"/>
  <c r="Y76" i="3"/>
  <c r="Z76" i="3"/>
  <c r="Y74" i="3"/>
  <c r="Z74" i="3"/>
  <c r="Z72" i="3"/>
  <c r="Y72" i="3"/>
  <c r="Y85" i="3"/>
  <c r="Z85" i="3"/>
  <c r="Y83" i="3"/>
  <c r="Z83" i="3"/>
  <c r="Y77" i="3"/>
  <c r="Z77" i="3"/>
  <c r="Y73" i="3"/>
  <c r="Z73" i="3"/>
  <c r="AK87" i="3"/>
  <c r="AL87" i="3"/>
  <c r="AK85" i="3"/>
  <c r="AL85" i="3"/>
  <c r="AK83" i="3"/>
  <c r="AL83" i="3"/>
  <c r="AK81" i="3"/>
  <c r="AL81" i="3"/>
  <c r="AK79" i="3"/>
  <c r="AL79" i="3"/>
  <c r="AK77" i="3"/>
  <c r="AL77" i="3"/>
  <c r="AK75" i="3"/>
  <c r="AL75" i="3"/>
  <c r="AK73" i="3"/>
  <c r="AL73" i="3"/>
  <c r="AK71" i="3"/>
  <c r="AL71" i="3"/>
  <c r="AK88" i="3"/>
  <c r="AL88" i="3"/>
  <c r="AL86" i="3"/>
  <c r="AK86" i="3"/>
  <c r="AK84" i="3"/>
  <c r="AL84" i="3"/>
  <c r="AL82" i="3"/>
  <c r="AK82" i="3"/>
  <c r="AK80" i="3"/>
  <c r="AL80" i="3"/>
  <c r="AL78" i="3"/>
  <c r="AK78" i="3"/>
  <c r="AK76" i="3"/>
  <c r="AL76" i="3"/>
  <c r="AL74" i="3"/>
  <c r="AK74" i="3"/>
  <c r="AK72" i="3"/>
  <c r="AL72" i="3"/>
  <c r="AL70" i="3"/>
  <c r="AH10" i="9"/>
  <c r="W25" i="9"/>
  <c r="AM41" i="9"/>
  <c r="AI58" i="9"/>
  <c r="AH41" i="9"/>
  <c r="N11" i="9"/>
  <c r="V11" i="9"/>
  <c r="AI41" i="9"/>
  <c r="AL41" i="9"/>
  <c r="M33" i="9"/>
  <c r="Q33" i="9"/>
  <c r="U33" i="9"/>
  <c r="N33" i="9"/>
  <c r="V33" i="9"/>
  <c r="O33" i="9"/>
  <c r="S33" i="9"/>
  <c r="W33" i="9"/>
  <c r="P33" i="9"/>
  <c r="T33" i="9"/>
  <c r="O11" i="9"/>
  <c r="AM10" i="9"/>
  <c r="P11" i="9"/>
  <c r="T11" i="9"/>
  <c r="AI10" i="9"/>
  <c r="Q11" i="9"/>
  <c r="J92" i="9"/>
  <c r="AI42" i="9"/>
  <c r="AH58" i="9"/>
  <c r="AL58" i="9"/>
  <c r="W19" i="9"/>
  <c r="L19" i="9"/>
  <c r="Q59" i="9"/>
  <c r="AL42" i="9"/>
  <c r="AH17" i="9"/>
  <c r="W27" i="9"/>
  <c r="P34" i="9"/>
  <c r="S19" i="9"/>
  <c r="AM17" i="9"/>
  <c r="J19" i="9"/>
  <c r="M25" i="9"/>
  <c r="V25" i="9"/>
  <c r="S27" i="9"/>
  <c r="T49" i="9"/>
  <c r="N92" i="9"/>
  <c r="V92" i="9"/>
  <c r="S57" i="9"/>
  <c r="J35" i="9"/>
  <c r="V26" i="9"/>
  <c r="W26" i="9"/>
  <c r="O26" i="9"/>
  <c r="W57" i="9"/>
  <c r="O57" i="9"/>
  <c r="S26" i="9"/>
  <c r="M59" i="9"/>
  <c r="M19" i="9"/>
  <c r="S18" i="9"/>
  <c r="O19" i="9"/>
  <c r="U59" i="9"/>
  <c r="AM73" i="9"/>
  <c r="AH42" i="9"/>
  <c r="O92" i="9"/>
  <c r="S92" i="9"/>
  <c r="AK92" i="9" s="1"/>
  <c r="W92" i="9"/>
  <c r="L92" i="9"/>
  <c r="P92" i="9"/>
  <c r="T92" i="9"/>
  <c r="M92" i="9"/>
  <c r="Q92" i="9"/>
  <c r="U92" i="9"/>
  <c r="AI73" i="9"/>
  <c r="P57" i="9"/>
  <c r="T57" i="9"/>
  <c r="N59" i="9"/>
  <c r="V59" i="9"/>
  <c r="M57" i="9"/>
  <c r="Q57" i="9"/>
  <c r="U57" i="9"/>
  <c r="O59" i="9"/>
  <c r="S59" i="9"/>
  <c r="W59" i="9"/>
  <c r="N57" i="9"/>
  <c r="V57" i="9"/>
  <c r="P59" i="9"/>
  <c r="T59" i="9"/>
  <c r="N50" i="9"/>
  <c r="M49" i="9"/>
  <c r="Q49" i="9"/>
  <c r="U49" i="9"/>
  <c r="O50" i="9"/>
  <c r="S50" i="9"/>
  <c r="W50" i="9"/>
  <c r="N49" i="9"/>
  <c r="V49" i="9"/>
  <c r="P50" i="9"/>
  <c r="T50" i="9"/>
  <c r="V50" i="9"/>
  <c r="O49" i="9"/>
  <c r="S49" i="9"/>
  <c r="W49" i="9"/>
  <c r="M50" i="9"/>
  <c r="Q50" i="9"/>
  <c r="U50" i="9"/>
  <c r="P43" i="9"/>
  <c r="M43" i="9"/>
  <c r="Q43" i="9"/>
  <c r="U43" i="9"/>
  <c r="N43" i="9"/>
  <c r="V43" i="9"/>
  <c r="T43" i="9"/>
  <c r="O43" i="9"/>
  <c r="S43" i="9"/>
  <c r="W43" i="9"/>
  <c r="O34" i="9"/>
  <c r="W34" i="9"/>
  <c r="P26" i="9"/>
  <c r="T26" i="9"/>
  <c r="L27" i="9"/>
  <c r="P27" i="9"/>
  <c r="T27" i="9"/>
  <c r="M26" i="9"/>
  <c r="Q26" i="9"/>
  <c r="U26" i="9"/>
  <c r="M27" i="9"/>
  <c r="Q27" i="9"/>
  <c r="U27" i="9"/>
  <c r="N26" i="9"/>
  <c r="N27" i="9"/>
  <c r="AH27" i="9" s="1"/>
  <c r="R27" i="9"/>
  <c r="V27" i="9"/>
  <c r="P19" i="9"/>
  <c r="T19" i="9"/>
  <c r="Q19" i="9"/>
  <c r="U19" i="9"/>
  <c r="AI17" i="9"/>
  <c r="N19" i="9"/>
  <c r="R19" i="9"/>
  <c r="V19" i="9"/>
  <c r="AQ29" i="3"/>
  <c r="AT29" i="3" s="1"/>
  <c r="AV29" i="3" s="1"/>
  <c r="L75" i="9"/>
  <c r="R90" i="9"/>
  <c r="AM14" i="3"/>
  <c r="AP14" i="3" s="1"/>
  <c r="AU14" i="3" s="1"/>
  <c r="T34" i="9"/>
  <c r="AL34" i="9" s="1"/>
  <c r="AQ96" i="3"/>
  <c r="AT96" i="3" s="1"/>
  <c r="AV96" i="3" s="1"/>
  <c r="R66" i="9"/>
  <c r="L66" i="9"/>
  <c r="L91" i="9"/>
  <c r="AP174" i="3"/>
  <c r="AQ92" i="3"/>
  <c r="AT92" i="3" s="1"/>
  <c r="AV92" i="3" s="1"/>
  <c r="M82" i="9"/>
  <c r="M65" i="9"/>
  <c r="Q91" i="9"/>
  <c r="Q25" i="9"/>
  <c r="U91" i="9"/>
  <c r="U25" i="9"/>
  <c r="Q82" i="9"/>
  <c r="M90" i="9"/>
  <c r="Q34" i="9"/>
  <c r="Q65" i="9"/>
  <c r="W82" i="9"/>
  <c r="Q90" i="9"/>
  <c r="W91" i="9"/>
  <c r="V90" i="9"/>
  <c r="V82" i="9"/>
  <c r="P91" i="9"/>
  <c r="O91" i="9"/>
  <c r="AP180" i="3"/>
  <c r="AT184" i="3"/>
  <c r="AP184" i="3"/>
  <c r="AT148" i="3"/>
  <c r="AT191" i="3"/>
  <c r="AP176" i="3"/>
  <c r="AP150" i="3"/>
  <c r="AT188" i="3"/>
  <c r="AP179" i="3"/>
  <c r="AP172" i="3"/>
  <c r="AT150" i="3"/>
  <c r="AP190" i="3"/>
  <c r="AT174" i="3"/>
  <c r="AT147" i="3"/>
  <c r="AP146" i="3"/>
  <c r="AT179" i="3"/>
  <c r="AT190" i="3"/>
  <c r="AP182" i="3"/>
  <c r="AP178" i="3"/>
  <c r="AP173" i="3"/>
  <c r="AT146" i="3"/>
  <c r="AP186" i="3"/>
  <c r="AT182" i="3"/>
  <c r="AT178" i="3"/>
  <c r="AT187" i="3"/>
  <c r="AT186" i="3"/>
  <c r="AP183" i="3"/>
  <c r="AP175" i="3"/>
  <c r="AP151" i="3"/>
  <c r="AT132" i="3"/>
  <c r="AV132" i="3" s="1"/>
  <c r="L34" i="9"/>
  <c r="AP191" i="3"/>
  <c r="AP189" i="3"/>
  <c r="AP188" i="3"/>
  <c r="AP187" i="3"/>
  <c r="AT183" i="3"/>
  <c r="AT180" i="3"/>
  <c r="AT177" i="3"/>
  <c r="AT176" i="3"/>
  <c r="AT175" i="3"/>
  <c r="AT172" i="3"/>
  <c r="AT151" i="3"/>
  <c r="AP147" i="3"/>
  <c r="AP145" i="3"/>
  <c r="AP144" i="3"/>
  <c r="P35" i="9"/>
  <c r="V35" i="9"/>
  <c r="Q35" i="9"/>
  <c r="B35" i="9"/>
  <c r="U35" i="9"/>
  <c r="O35" i="9"/>
  <c r="P66" i="9"/>
  <c r="W66" i="9"/>
  <c r="M66" i="9"/>
  <c r="V66" i="9"/>
  <c r="Q66" i="9"/>
  <c r="P75" i="9"/>
  <c r="W75" i="9"/>
  <c r="R75" i="9"/>
  <c r="M75" i="9"/>
  <c r="V75" i="9"/>
  <c r="Q75" i="9"/>
  <c r="S35" i="9"/>
  <c r="V51" i="9"/>
  <c r="U51" i="9"/>
  <c r="P51" i="9"/>
  <c r="O51" i="9"/>
  <c r="V74" i="9"/>
  <c r="R74" i="9"/>
  <c r="N74" i="9"/>
  <c r="U74" i="9"/>
  <c r="P74" i="9"/>
  <c r="AI74" i="9" s="1"/>
  <c r="O74" i="9"/>
  <c r="V81" i="9"/>
  <c r="R81" i="9"/>
  <c r="W81" i="9"/>
  <c r="Q81" i="9"/>
  <c r="U81" i="9"/>
  <c r="V18" i="9"/>
  <c r="U18" i="9"/>
  <c r="Q18" i="9"/>
  <c r="M18" i="9"/>
  <c r="L18" i="9"/>
  <c r="M35" i="9"/>
  <c r="W35" i="9"/>
  <c r="S51" i="9"/>
  <c r="O66" i="9"/>
  <c r="O75" i="9"/>
  <c r="S74" i="9"/>
  <c r="S81" i="9"/>
  <c r="O18" i="9"/>
  <c r="W18" i="9"/>
  <c r="W51" i="9"/>
  <c r="S66" i="9"/>
  <c r="S75" i="9"/>
  <c r="L74" i="9"/>
  <c r="W74" i="9"/>
  <c r="P18" i="9"/>
  <c r="M51" i="9"/>
  <c r="U66" i="9"/>
  <c r="U75" i="9"/>
  <c r="M74" i="9"/>
  <c r="M81" i="9"/>
  <c r="P82" i="9"/>
  <c r="P90" i="9"/>
  <c r="L90" i="9"/>
  <c r="O25" i="9"/>
  <c r="S25" i="9"/>
  <c r="S82" i="9"/>
  <c r="S90" i="9"/>
  <c r="V34" i="9"/>
  <c r="R34" i="9"/>
  <c r="V65" i="9"/>
  <c r="R65" i="9"/>
  <c r="V91" i="9"/>
  <c r="R91" i="9"/>
  <c r="J91" i="9"/>
  <c r="P25" i="9"/>
  <c r="M34" i="9"/>
  <c r="S34" i="9"/>
  <c r="O65" i="9"/>
  <c r="O82" i="9"/>
  <c r="U82" i="9"/>
  <c r="O90" i="9"/>
  <c r="U90" i="9"/>
  <c r="M91" i="9"/>
  <c r="S91" i="9"/>
  <c r="AT189" i="3"/>
  <c r="AP185" i="3"/>
  <c r="AT173" i="3"/>
  <c r="AP149" i="3"/>
  <c r="AT145" i="3"/>
  <c r="AT144" i="3"/>
  <c r="AT133" i="3"/>
  <c r="AV133" i="3" s="1"/>
  <c r="AT185" i="3"/>
  <c r="AP181" i="3"/>
  <c r="AT149" i="3"/>
  <c r="AP148" i="3"/>
  <c r="AP130" i="3"/>
  <c r="AT181" i="3"/>
  <c r="AP177" i="3"/>
  <c r="AT141" i="3"/>
  <c r="AV141" i="3" s="1"/>
  <c r="AT130" i="3"/>
  <c r="AV130" i="3" s="1"/>
  <c r="T18" i="9"/>
  <c r="AT39" i="3"/>
  <c r="AT30" i="3"/>
  <c r="AV30" i="3" s="1"/>
  <c r="AP12" i="3"/>
  <c r="AU12" i="3" s="1"/>
  <c r="AP25" i="3"/>
  <c r="AU25" i="3" s="1"/>
  <c r="AP104" i="3"/>
  <c r="AM20" i="3"/>
  <c r="AP20" i="3" s="1"/>
  <c r="AU20" i="3" s="1"/>
  <c r="AT41" i="3"/>
  <c r="AT105" i="3"/>
  <c r="AV105" i="3" s="1"/>
  <c r="AP107" i="3"/>
  <c r="AP105" i="3"/>
  <c r="AT104" i="3"/>
  <c r="AV104" i="3" s="1"/>
  <c r="AT128" i="3"/>
  <c r="AV128" i="3" s="1"/>
  <c r="AP109" i="3"/>
  <c r="L35" i="9"/>
  <c r="R35" i="9"/>
  <c r="AT107" i="3"/>
  <c r="AV107" i="3" s="1"/>
  <c r="AP114" i="3"/>
  <c r="AP125" i="3"/>
  <c r="AT113" i="3"/>
  <c r="AV113" i="3" s="1"/>
  <c r="AT118" i="3"/>
  <c r="AV118" i="3" s="1"/>
  <c r="AT115" i="3"/>
  <c r="AT121" i="3"/>
  <c r="AV121" i="3" s="1"/>
  <c r="AT126" i="3"/>
  <c r="AV126" i="3" s="1"/>
  <c r="AT103" i="3"/>
  <c r="AV103" i="3" s="1"/>
  <c r="AT102" i="3"/>
  <c r="AV102" i="3" s="1"/>
  <c r="AT112" i="3"/>
  <c r="AV112" i="3" s="1"/>
  <c r="AT127" i="3"/>
  <c r="AV127" i="3" s="1"/>
  <c r="AT109" i="3"/>
  <c r="AV109" i="3" s="1"/>
  <c r="AT114" i="3"/>
  <c r="AV114" i="3" s="1"/>
  <c r="AT116" i="3"/>
  <c r="AV116" i="3" s="1"/>
  <c r="AT129" i="3"/>
  <c r="AV129" i="3" s="1"/>
  <c r="AP103" i="3"/>
  <c r="AP108" i="3"/>
  <c r="AP113" i="3"/>
  <c r="AP129" i="3"/>
  <c r="AT74" i="3"/>
  <c r="AP23" i="3"/>
  <c r="AU23" i="3" s="1"/>
  <c r="AP38" i="3"/>
  <c r="AP80" i="3"/>
  <c r="B92" i="9"/>
  <c r="AT18" i="3"/>
  <c r="AV18" i="3" s="1"/>
  <c r="AP79" i="3"/>
  <c r="AP85" i="3"/>
  <c r="AT88" i="3"/>
  <c r="AP40" i="3"/>
  <c r="AP22" i="3"/>
  <c r="AU22" i="3" s="1"/>
  <c r="AT79" i="3"/>
  <c r="AP86" i="3"/>
  <c r="AT19" i="3"/>
  <c r="AV19" i="3" s="1"/>
  <c r="AT31" i="3"/>
  <c r="AT38" i="3"/>
  <c r="AT23" i="3"/>
  <c r="AV23" i="3" s="1"/>
  <c r="AP41" i="3"/>
  <c r="AT47" i="3"/>
  <c r="AP30" i="3"/>
  <c r="AU30" i="3" s="1"/>
  <c r="AT71" i="3"/>
  <c r="AT72" i="3"/>
  <c r="AT77" i="3"/>
  <c r="AT86" i="3"/>
  <c r="AP48" i="3"/>
  <c r="AT37" i="3"/>
  <c r="AP43" i="3"/>
  <c r="AT13" i="3"/>
  <c r="AV13" i="3" s="1"/>
  <c r="AT42" i="3"/>
  <c r="AT48" i="3"/>
  <c r="AT25" i="3"/>
  <c r="AV25" i="3" s="1"/>
  <c r="AP33" i="3"/>
  <c r="AU33" i="3" s="1"/>
  <c r="AP69" i="3"/>
  <c r="AT69" i="3"/>
  <c r="AP70" i="3"/>
  <c r="AT75" i="3"/>
  <c r="AP77" i="3"/>
  <c r="AT80" i="3"/>
  <c r="AP83" i="3"/>
  <c r="AT85" i="3"/>
  <c r="AP88" i="3"/>
  <c r="AQ24" i="3"/>
  <c r="AT24" i="3" s="1"/>
  <c r="AV24" i="3" s="1"/>
  <c r="AM10" i="3"/>
  <c r="AP10" i="3" s="1"/>
  <c r="AU10" i="3" s="1"/>
  <c r="AT11" i="3"/>
  <c r="AV11" i="3" s="1"/>
  <c r="AT83" i="3"/>
  <c r="AT36" i="3"/>
  <c r="AV36" i="3" s="1"/>
  <c r="AT45" i="3"/>
  <c r="AT46" i="3"/>
  <c r="AT33" i="3"/>
  <c r="AV33" i="3" s="1"/>
  <c r="AT82" i="3"/>
  <c r="AT87" i="3"/>
  <c r="AT22" i="3"/>
  <c r="AV22" i="3" s="1"/>
  <c r="AT73" i="3"/>
  <c r="AT40" i="3"/>
  <c r="AT81" i="3"/>
  <c r="AT84" i="3"/>
  <c r="AP45" i="3"/>
  <c r="X45" i="3" s="1"/>
  <c r="AP39" i="3"/>
  <c r="AP13" i="3"/>
  <c r="AU13" i="3" s="1"/>
  <c r="AP31" i="3"/>
  <c r="AU31" i="3" s="1"/>
  <c r="AW31" i="3" s="1"/>
  <c r="AP42" i="3"/>
  <c r="AP11" i="3"/>
  <c r="AP72" i="3"/>
  <c r="AP78" i="3"/>
  <c r="AP82" i="3"/>
  <c r="AP36" i="3"/>
  <c r="AU36" i="3" s="1"/>
  <c r="AP19" i="3"/>
  <c r="AU19" i="3" s="1"/>
  <c r="AP71" i="3"/>
  <c r="AP73" i="3"/>
  <c r="AP87" i="3"/>
  <c r="AP32" i="3"/>
  <c r="AU32" i="3" s="1"/>
  <c r="AP75" i="3"/>
  <c r="AP81" i="3"/>
  <c r="AM27" i="3"/>
  <c r="AP27" i="3" s="1"/>
  <c r="AU27" i="3" s="1"/>
  <c r="AQ95" i="3"/>
  <c r="AT95" i="3" s="1"/>
  <c r="AV95" i="3" s="1"/>
  <c r="AJ35" i="3"/>
  <c r="AQ15" i="3"/>
  <c r="AT15" i="3" s="1"/>
  <c r="AV15" i="3" s="1"/>
  <c r="AQ101" i="3"/>
  <c r="AT101" i="3" s="1"/>
  <c r="AV101" i="3" s="1"/>
  <c r="AP26" i="3"/>
  <c r="AU26" i="3" s="1"/>
  <c r="AP37" i="3"/>
  <c r="AT34" i="3"/>
  <c r="AV34" i="3" s="1"/>
  <c r="AP46" i="3"/>
  <c r="AP34" i="3"/>
  <c r="AU34" i="3" s="1"/>
  <c r="AT43" i="3"/>
  <c r="AP21" i="3"/>
  <c r="AU21" i="3" s="1"/>
  <c r="AT32" i="3"/>
  <c r="AV32" i="3" s="1"/>
  <c r="AP44" i="3"/>
  <c r="AT12" i="3"/>
  <c r="AV12" i="3" s="1"/>
  <c r="AT70" i="3"/>
  <c r="AP76" i="3"/>
  <c r="AT78" i="3"/>
  <c r="AP84" i="3"/>
  <c r="AM100" i="3"/>
  <c r="AP100" i="3" s="1"/>
  <c r="AT108" i="3"/>
  <c r="AV108" i="3" s="1"/>
  <c r="AT21" i="3"/>
  <c r="AV21" i="3" s="1"/>
  <c r="AP47" i="3"/>
  <c r="AT44" i="3"/>
  <c r="AP18" i="3"/>
  <c r="AU18" i="3" s="1"/>
  <c r="AT9" i="3"/>
  <c r="AV9" i="3" s="1"/>
  <c r="AP74" i="3"/>
  <c r="AT76" i="3"/>
  <c r="AM98" i="3"/>
  <c r="AP98" i="3" s="1"/>
  <c r="AM106" i="3"/>
  <c r="AP106" i="3" s="1"/>
  <c r="AP102" i="3"/>
  <c r="AP120" i="3"/>
  <c r="AP128" i="3"/>
  <c r="AT117" i="3"/>
  <c r="AV117" i="3" s="1"/>
  <c r="AT120" i="3"/>
  <c r="AV120" i="3" s="1"/>
  <c r="AF82" i="9" l="1"/>
  <c r="AE82" i="9"/>
  <c r="AF83" i="9"/>
  <c r="AE83" i="9"/>
  <c r="AL83" i="9"/>
  <c r="AM83" i="9"/>
  <c r="AI83" i="9"/>
  <c r="AH43" i="9"/>
  <c r="AG83" i="9"/>
  <c r="AC83" i="9"/>
  <c r="AH83" i="9"/>
  <c r="AI49" i="9"/>
  <c r="AH67" i="9"/>
  <c r="AW19" i="3"/>
  <c r="AU98" i="3"/>
  <c r="AU120" i="3"/>
  <c r="AW120" i="3" s="1"/>
  <c r="X120" i="3"/>
  <c r="AU102" i="3"/>
  <c r="AW102" i="3" s="1"/>
  <c r="X102" i="3"/>
  <c r="AU129" i="3"/>
  <c r="AW129" i="3" s="1"/>
  <c r="X129" i="3"/>
  <c r="AU107" i="3"/>
  <c r="AW107" i="3" s="1"/>
  <c r="X107" i="3"/>
  <c r="AU104" i="3"/>
  <c r="AW104" i="3" s="1"/>
  <c r="X104" i="3"/>
  <c r="AU130" i="3"/>
  <c r="AW130" i="3" s="1"/>
  <c r="X130" i="3"/>
  <c r="AU122" i="3"/>
  <c r="AW122" i="3" s="1"/>
  <c r="X122" i="3"/>
  <c r="AU137" i="3"/>
  <c r="AW137" i="3" s="1"/>
  <c r="X137" i="3"/>
  <c r="AU109" i="3"/>
  <c r="AW109" i="3" s="1"/>
  <c r="X109" i="3"/>
  <c r="AU100" i="3"/>
  <c r="AU105" i="3"/>
  <c r="AW105" i="3" s="1"/>
  <c r="X105" i="3"/>
  <c r="AU106" i="3"/>
  <c r="AU113" i="3"/>
  <c r="AW113" i="3" s="1"/>
  <c r="X113" i="3"/>
  <c r="AU125" i="3"/>
  <c r="AW125" i="3" s="1"/>
  <c r="X125" i="3"/>
  <c r="AU124" i="3"/>
  <c r="AW124" i="3" s="1"/>
  <c r="X124" i="3"/>
  <c r="AU116" i="3"/>
  <c r="AW116" i="3" s="1"/>
  <c r="X116" i="3"/>
  <c r="AU133" i="3"/>
  <c r="AW133" i="3" s="1"/>
  <c r="X133" i="3"/>
  <c r="AU141" i="3"/>
  <c r="AW141" i="3" s="1"/>
  <c r="X141" i="3"/>
  <c r="AU128" i="3"/>
  <c r="AW128" i="3" s="1"/>
  <c r="X128" i="3"/>
  <c r="AU108" i="3"/>
  <c r="AW108" i="3" s="1"/>
  <c r="X108" i="3"/>
  <c r="AU114" i="3"/>
  <c r="AW114" i="3" s="1"/>
  <c r="X114" i="3"/>
  <c r="AU117" i="3"/>
  <c r="AW117" i="3" s="1"/>
  <c r="X117" i="3"/>
  <c r="AU131" i="3"/>
  <c r="AW131" i="3" s="1"/>
  <c r="X131" i="3"/>
  <c r="AU126" i="3"/>
  <c r="AW126" i="3" s="1"/>
  <c r="X126" i="3"/>
  <c r="AU111" i="3"/>
  <c r="AW111" i="3" s="1"/>
  <c r="X111" i="3"/>
  <c r="AU115" i="3"/>
  <c r="AW115" i="3" s="1"/>
  <c r="X115" i="3"/>
  <c r="AU123" i="3"/>
  <c r="AW123" i="3" s="1"/>
  <c r="X123" i="3"/>
  <c r="AU134" i="3"/>
  <c r="AW134" i="3" s="1"/>
  <c r="X134" i="3"/>
  <c r="AU135" i="3"/>
  <c r="AW135" i="3" s="1"/>
  <c r="X135" i="3"/>
  <c r="AU138" i="3"/>
  <c r="AU139" i="3"/>
  <c r="AW139" i="3" s="1"/>
  <c r="X139" i="3"/>
  <c r="AU103" i="3"/>
  <c r="AW103" i="3" s="1"/>
  <c r="X103" i="3"/>
  <c r="AU110" i="3"/>
  <c r="AU132" i="3"/>
  <c r="AW132" i="3" s="1"/>
  <c r="X132" i="3"/>
  <c r="AU142" i="3"/>
  <c r="AW21" i="3"/>
  <c r="AW34" i="3"/>
  <c r="AW22" i="3"/>
  <c r="AW32" i="3"/>
  <c r="AW13" i="3"/>
  <c r="AW12" i="3"/>
  <c r="AW30" i="3"/>
  <c r="X11" i="3"/>
  <c r="AU11" i="3"/>
  <c r="AW11" i="3" s="1"/>
  <c r="AW36" i="3"/>
  <c r="AW33" i="3"/>
  <c r="AW25" i="3"/>
  <c r="AW18" i="3"/>
  <c r="AW23" i="3"/>
  <c r="L82" i="9"/>
  <c r="AG82" i="9" s="1"/>
  <c r="H82" i="9"/>
  <c r="AM82" i="9"/>
  <c r="AI82" i="9"/>
  <c r="AM81" i="9"/>
  <c r="AR138" i="3"/>
  <c r="AQ138" i="3"/>
  <c r="AM140" i="3"/>
  <c r="AP140" i="3" s="1"/>
  <c r="AR142" i="3"/>
  <c r="AQ142" i="3"/>
  <c r="AQ140" i="3"/>
  <c r="AT140" i="3" s="1"/>
  <c r="AV140" i="3" s="1"/>
  <c r="R50" i="9"/>
  <c r="AK50" i="9" s="1"/>
  <c r="AQ136" i="3"/>
  <c r="AT136" i="3" s="1"/>
  <c r="AV136" i="3" s="1"/>
  <c r="L11" i="9"/>
  <c r="AG11" i="9" s="1"/>
  <c r="AM127" i="3"/>
  <c r="AP127" i="3" s="1"/>
  <c r="X127" i="3" s="1"/>
  <c r="L50" i="9"/>
  <c r="AG50" i="9" s="1"/>
  <c r="AM136" i="3"/>
  <c r="AP136" i="3" s="1"/>
  <c r="AQ110" i="3"/>
  <c r="AQ143" i="3"/>
  <c r="AM143" i="3"/>
  <c r="AP143" i="3" s="1"/>
  <c r="AM112" i="3"/>
  <c r="AP112" i="3" s="1"/>
  <c r="AR119" i="3"/>
  <c r="AQ119" i="3"/>
  <c r="AM119" i="3"/>
  <c r="AP119" i="3" s="1"/>
  <c r="L49" i="9"/>
  <c r="AG49" i="9" s="1"/>
  <c r="AM121" i="3"/>
  <c r="AP121" i="3" s="1"/>
  <c r="AM118" i="3"/>
  <c r="B50" i="9"/>
  <c r="C50" i="9"/>
  <c r="K50" i="9"/>
  <c r="I9" i="9"/>
  <c r="G49" i="9"/>
  <c r="D49" i="9"/>
  <c r="B11" i="9"/>
  <c r="F11" i="9"/>
  <c r="AD11" i="9" s="1"/>
  <c r="AK9" i="9"/>
  <c r="AN9" i="9" s="1"/>
  <c r="AP9" i="9" s="1"/>
  <c r="AG9" i="9"/>
  <c r="AJ9" i="9" s="1"/>
  <c r="AO9" i="9" s="1"/>
  <c r="AJ110" i="3"/>
  <c r="R73" i="9"/>
  <c r="L73" i="9"/>
  <c r="AG73" i="9" s="1"/>
  <c r="AJ73" i="9" s="1"/>
  <c r="AJ127" i="3"/>
  <c r="AC58" i="9"/>
  <c r="AJ95" i="3"/>
  <c r="L59" i="9"/>
  <c r="AG59" i="9" s="1"/>
  <c r="F58" i="9"/>
  <c r="AD58" i="9" s="1"/>
  <c r="AJ124" i="3"/>
  <c r="L33" i="9"/>
  <c r="AC33" i="9" s="1"/>
  <c r="X13" i="3"/>
  <c r="F74" i="9"/>
  <c r="AD74" i="9" s="1"/>
  <c r="X31" i="3"/>
  <c r="X34" i="3"/>
  <c r="X19" i="3"/>
  <c r="X30" i="3"/>
  <c r="X23" i="3"/>
  <c r="X46" i="3"/>
  <c r="X40" i="3"/>
  <c r="X12" i="3"/>
  <c r="X41" i="3"/>
  <c r="X44" i="3"/>
  <c r="X47" i="3"/>
  <c r="X32" i="3"/>
  <c r="X36" i="3"/>
  <c r="X48" i="3"/>
  <c r="X21" i="3"/>
  <c r="X39" i="3"/>
  <c r="X33" i="3"/>
  <c r="X18" i="3"/>
  <c r="X42" i="3"/>
  <c r="X43" i="3"/>
  <c r="X22" i="3"/>
  <c r="X38" i="3"/>
  <c r="X25" i="3"/>
  <c r="D19" i="9"/>
  <c r="AD58" i="5"/>
  <c r="AE11" i="5"/>
  <c r="AF58" i="5"/>
  <c r="AD47" i="5"/>
  <c r="AF33" i="5"/>
  <c r="AD13" i="5"/>
  <c r="AD22" i="5"/>
  <c r="AF43" i="5"/>
  <c r="AE13" i="5"/>
  <c r="AF21" i="5"/>
  <c r="AD33" i="5"/>
  <c r="AE47" i="5"/>
  <c r="AD44" i="5"/>
  <c r="AD43" i="5"/>
  <c r="AF24" i="5"/>
  <c r="AA24" i="5" s="1"/>
  <c r="AG119" i="3" s="1"/>
  <c r="AE22" i="5"/>
  <c r="AF44" i="5"/>
  <c r="G74" i="9"/>
  <c r="I19" i="9"/>
  <c r="D65" i="9"/>
  <c r="D66" i="9"/>
  <c r="AE21" i="5"/>
  <c r="G35" i="9"/>
  <c r="G65" i="9"/>
  <c r="C92" i="9"/>
  <c r="D92" i="9"/>
  <c r="B67" i="9"/>
  <c r="G66" i="9"/>
  <c r="I66" i="9"/>
  <c r="B66" i="9"/>
  <c r="C67" i="9"/>
  <c r="I81" i="9"/>
  <c r="C19" i="9"/>
  <c r="C74" i="9"/>
  <c r="G91" i="9"/>
  <c r="I91" i="9"/>
  <c r="G19" i="9"/>
  <c r="B19" i="9"/>
  <c r="I67" i="9"/>
  <c r="G92" i="9"/>
  <c r="D67" i="9"/>
  <c r="AE58" i="5"/>
  <c r="D81" i="9"/>
  <c r="I65" i="9"/>
  <c r="C91" i="9"/>
  <c r="K67" i="9"/>
  <c r="G67" i="9"/>
  <c r="B74" i="9"/>
  <c r="AE44" i="5"/>
  <c r="I92" i="9"/>
  <c r="AN10" i="9"/>
  <c r="AP10" i="9" s="1"/>
  <c r="J66" i="9"/>
  <c r="AC66" i="9" s="1"/>
  <c r="AI65" i="9"/>
  <c r="C65" i="9"/>
  <c r="AG67" i="9"/>
  <c r="AI67" i="9"/>
  <c r="AJ27" i="3"/>
  <c r="AJ29" i="3"/>
  <c r="AJ92" i="3"/>
  <c r="Y92" i="3" s="1"/>
  <c r="AJ25" i="3"/>
  <c r="AJ145" i="3"/>
  <c r="AJ17" i="3"/>
  <c r="J65" i="9"/>
  <c r="AJ26" i="3"/>
  <c r="C66" i="9"/>
  <c r="AJ104" i="3"/>
  <c r="AJ120" i="3"/>
  <c r="AJ141" i="3"/>
  <c r="AJ34" i="3"/>
  <c r="AJ133" i="3"/>
  <c r="AJ19" i="3"/>
  <c r="AJ125" i="3"/>
  <c r="AJ122" i="3"/>
  <c r="AJ114" i="3"/>
  <c r="AJ37" i="3"/>
  <c r="H66" i="9"/>
  <c r="AC67" i="9"/>
  <c r="AJ20" i="3"/>
  <c r="AJ96" i="3"/>
  <c r="AJ16" i="3"/>
  <c r="AJ115" i="3"/>
  <c r="AJ116" i="3"/>
  <c r="AJ128" i="3"/>
  <c r="AJ137" i="3"/>
  <c r="AJ146" i="3"/>
  <c r="AJ129" i="3"/>
  <c r="AJ21" i="3"/>
  <c r="AJ43" i="3"/>
  <c r="AJ46" i="3"/>
  <c r="AJ41" i="3"/>
  <c r="AJ13" i="3"/>
  <c r="AJ69" i="3"/>
  <c r="AJ112" i="3"/>
  <c r="AJ31" i="3"/>
  <c r="AJ118" i="3"/>
  <c r="AJ175" i="3"/>
  <c r="AJ105" i="3"/>
  <c r="AK67" i="9"/>
  <c r="AJ99" i="3"/>
  <c r="AJ32" i="3"/>
  <c r="AJ119" i="3"/>
  <c r="AJ132" i="3"/>
  <c r="AJ131" i="3"/>
  <c r="AJ10" i="3"/>
  <c r="AJ15" i="3"/>
  <c r="AJ100" i="3"/>
  <c r="AJ106" i="3"/>
  <c r="AJ98" i="3"/>
  <c r="AJ97" i="3"/>
  <c r="AJ111" i="3"/>
  <c r="AJ123" i="3"/>
  <c r="AJ143" i="3"/>
  <c r="AJ134" i="3"/>
  <c r="AJ150" i="3"/>
  <c r="AJ113" i="3"/>
  <c r="AJ144" i="3"/>
  <c r="AJ117" i="3"/>
  <c r="AJ148" i="3"/>
  <c r="AJ18" i="3"/>
  <c r="AJ39" i="3"/>
  <c r="AJ136" i="3"/>
  <c r="H41" i="9"/>
  <c r="AJ107" i="3"/>
  <c r="AJ142" i="3"/>
  <c r="AJ47" i="3"/>
  <c r="AJ101" i="3"/>
  <c r="AJ126" i="3"/>
  <c r="AJ109" i="3"/>
  <c r="AJ140" i="3"/>
  <c r="AM67" i="9"/>
  <c r="B65" i="9"/>
  <c r="AM65" i="9"/>
  <c r="AM66" i="9"/>
  <c r="AJ12" i="3"/>
  <c r="F67" i="9"/>
  <c r="AD67" i="9" s="1"/>
  <c r="B27" i="9"/>
  <c r="H67" i="9"/>
  <c r="G11" i="9"/>
  <c r="H19" i="9"/>
  <c r="H58" i="9"/>
  <c r="H92" i="9"/>
  <c r="H65" i="9"/>
  <c r="H81" i="9"/>
  <c r="G41" i="9"/>
  <c r="I57" i="9"/>
  <c r="J11" i="9"/>
  <c r="F10" i="9"/>
  <c r="AD10" i="9" s="1"/>
  <c r="D33" i="9"/>
  <c r="J41" i="9"/>
  <c r="AC41" i="9" s="1"/>
  <c r="D73" i="9"/>
  <c r="D50" i="9"/>
  <c r="F41" i="9"/>
  <c r="AD41" i="9" s="1"/>
  <c r="I42" i="9"/>
  <c r="D43" i="9"/>
  <c r="B49" i="9"/>
  <c r="G42" i="9"/>
  <c r="B33" i="9"/>
  <c r="H26" i="9"/>
  <c r="C57" i="9"/>
  <c r="C41" i="9"/>
  <c r="G73" i="9"/>
  <c r="G50" i="9"/>
  <c r="H57" i="9"/>
  <c r="B57" i="9"/>
  <c r="D26" i="9"/>
  <c r="D41" i="9"/>
  <c r="C33" i="9"/>
  <c r="I51" i="9"/>
  <c r="K27" i="9"/>
  <c r="G17" i="9"/>
  <c r="D57" i="9"/>
  <c r="G43" i="9"/>
  <c r="Y70" i="3"/>
  <c r="Z70" i="3"/>
  <c r="B73" i="9"/>
  <c r="D42" i="9"/>
  <c r="D59" i="9"/>
  <c r="B17" i="9"/>
  <c r="C59" i="9"/>
  <c r="Y69" i="3"/>
  <c r="Z69" i="3"/>
  <c r="H50" i="9"/>
  <c r="J50" i="9"/>
  <c r="I50" i="9"/>
  <c r="H73" i="9"/>
  <c r="I73" i="9"/>
  <c r="C73" i="9"/>
  <c r="I33" i="9"/>
  <c r="I10" i="9"/>
  <c r="I41" i="9"/>
  <c r="H33" i="9"/>
  <c r="H10" i="9"/>
  <c r="H11" i="9"/>
  <c r="D10" i="9"/>
  <c r="J10" i="9"/>
  <c r="AC10" i="9" s="1"/>
  <c r="C10" i="9"/>
  <c r="B41" i="9"/>
  <c r="G33" i="9"/>
  <c r="G10" i="9"/>
  <c r="D11" i="9"/>
  <c r="C11" i="9"/>
  <c r="J49" i="9"/>
  <c r="C49" i="9"/>
  <c r="H49" i="9"/>
  <c r="B59" i="9"/>
  <c r="H42" i="9"/>
  <c r="J42" i="9"/>
  <c r="AC42" i="9" s="1"/>
  <c r="I59" i="9"/>
  <c r="J59" i="9"/>
  <c r="C42" i="9"/>
  <c r="H59" i="9"/>
  <c r="C26" i="9"/>
  <c r="D27" i="9"/>
  <c r="C27" i="9"/>
  <c r="I27" i="9"/>
  <c r="H43" i="9"/>
  <c r="I26" i="9"/>
  <c r="G27" i="9"/>
  <c r="I43" i="9"/>
  <c r="C43" i="9"/>
  <c r="F26" i="9"/>
  <c r="AD26" i="9" s="1"/>
  <c r="B26" i="9"/>
  <c r="G26" i="9"/>
  <c r="H27" i="9"/>
  <c r="G57" i="9"/>
  <c r="H9" i="9"/>
  <c r="G9" i="9"/>
  <c r="H17" i="9"/>
  <c r="D17" i="9"/>
  <c r="J17" i="9"/>
  <c r="AC17" i="9" s="1"/>
  <c r="C17" i="9"/>
  <c r="I17" i="9"/>
  <c r="K43" i="9"/>
  <c r="K57" i="9"/>
  <c r="K58" i="9"/>
  <c r="K26" i="9"/>
  <c r="J9" i="9"/>
  <c r="K9" i="9"/>
  <c r="K17" i="9"/>
  <c r="K73" i="9"/>
  <c r="B9" i="9"/>
  <c r="K59" i="9"/>
  <c r="AJ102" i="3"/>
  <c r="AD9" i="9"/>
  <c r="C9" i="9"/>
  <c r="X70" i="3"/>
  <c r="AK70" i="3"/>
  <c r="I68" i="9"/>
  <c r="K65" i="9"/>
  <c r="AK40" i="3"/>
  <c r="AL40" i="3"/>
  <c r="AK43" i="3"/>
  <c r="AL43" i="3"/>
  <c r="AL44" i="3"/>
  <c r="AK44" i="3"/>
  <c r="AK33" i="3"/>
  <c r="AL33" i="3"/>
  <c r="AM9" i="3"/>
  <c r="AK35" i="3"/>
  <c r="AL35" i="3"/>
  <c r="AK36" i="3"/>
  <c r="AL36" i="3"/>
  <c r="AK46" i="3"/>
  <c r="AL46" i="3"/>
  <c r="AK31" i="3"/>
  <c r="AL31" i="3"/>
  <c r="AK45" i="3"/>
  <c r="AL45" i="3"/>
  <c r="AK37" i="3"/>
  <c r="AL37" i="3"/>
  <c r="AK38" i="3"/>
  <c r="AL38" i="3"/>
  <c r="AK42" i="3"/>
  <c r="AL42" i="3"/>
  <c r="AL39" i="3"/>
  <c r="AK39" i="3"/>
  <c r="AL41" i="3"/>
  <c r="AK41" i="3"/>
  <c r="AK47" i="3"/>
  <c r="AL47" i="3"/>
  <c r="AK32" i="3"/>
  <c r="AL32" i="3"/>
  <c r="AK69" i="3"/>
  <c r="AL69" i="3"/>
  <c r="AL34" i="3"/>
  <c r="AK34" i="3"/>
  <c r="K41" i="9"/>
  <c r="AK48" i="3"/>
  <c r="AL48" i="3"/>
  <c r="J26" i="9"/>
  <c r="AC26" i="9" s="1"/>
  <c r="K10" i="9"/>
  <c r="C18" i="9"/>
  <c r="D51" i="9"/>
  <c r="G34" i="9"/>
  <c r="F59" i="9"/>
  <c r="AD59" i="9" s="1"/>
  <c r="F33" i="9"/>
  <c r="AD33" i="9" s="1"/>
  <c r="I18" i="9"/>
  <c r="I44" i="9"/>
  <c r="D91" i="9"/>
  <c r="K35" i="9"/>
  <c r="J51" i="9"/>
  <c r="AI33" i="9"/>
  <c r="G51" i="9"/>
  <c r="AG25" i="9"/>
  <c r="K74" i="9"/>
  <c r="K42" i="9"/>
  <c r="K33" i="9"/>
  <c r="F57" i="9"/>
  <c r="AD57" i="9" s="1"/>
  <c r="AH74" i="9"/>
  <c r="F42" i="9"/>
  <c r="AD42" i="9" s="1"/>
  <c r="AK11" i="9"/>
  <c r="AN41" i="9"/>
  <c r="AP41" i="9" s="1"/>
  <c r="I35" i="9"/>
  <c r="B91" i="9"/>
  <c r="K92" i="9"/>
  <c r="AL11" i="9"/>
  <c r="AM11" i="9"/>
  <c r="AK43" i="9"/>
  <c r="AH11" i="9"/>
  <c r="F92" i="9"/>
  <c r="AD92" i="9" s="1"/>
  <c r="AH33" i="9"/>
  <c r="D74" i="9"/>
  <c r="AI11" i="9"/>
  <c r="C51" i="9"/>
  <c r="D35" i="9"/>
  <c r="AM33" i="9"/>
  <c r="AJ10" i="9"/>
  <c r="K11" i="9"/>
  <c r="AK33" i="9"/>
  <c r="AJ41" i="9"/>
  <c r="AL33" i="9"/>
  <c r="H74" i="9"/>
  <c r="B51" i="9"/>
  <c r="AJ58" i="9"/>
  <c r="G25" i="9"/>
  <c r="AN58" i="9"/>
  <c r="AP58" i="9" s="1"/>
  <c r="F91" i="9"/>
  <c r="AD91" i="9" s="1"/>
  <c r="I25" i="9"/>
  <c r="H34" i="9"/>
  <c r="J18" i="9"/>
  <c r="I74" i="9"/>
  <c r="H18" i="9"/>
  <c r="J25" i="9"/>
  <c r="I34" i="9"/>
  <c r="I36" i="9" s="1"/>
  <c r="AI59" i="9"/>
  <c r="C25" i="9"/>
  <c r="B18" i="9"/>
  <c r="H25" i="9"/>
  <c r="AG19" i="9"/>
  <c r="AJ94" i="3"/>
  <c r="F25" i="9"/>
  <c r="AD25" i="9" s="1"/>
  <c r="F27" i="9"/>
  <c r="AD27" i="9" s="1"/>
  <c r="AM49" i="9"/>
  <c r="AN42" i="9"/>
  <c r="AP42" i="9" s="1"/>
  <c r="AM19" i="9"/>
  <c r="AG27" i="9"/>
  <c r="AL50" i="9"/>
  <c r="AM50" i="9"/>
  <c r="I60" i="9"/>
  <c r="AK49" i="9"/>
  <c r="J27" i="9"/>
  <c r="AC27" i="9" s="1"/>
  <c r="AI50" i="9"/>
  <c r="AJ42" i="9"/>
  <c r="AL49" i="9"/>
  <c r="AK19" i="9"/>
  <c r="AG26" i="9"/>
  <c r="AL92" i="9"/>
  <c r="AM92" i="9"/>
  <c r="H51" i="9"/>
  <c r="AL27" i="9"/>
  <c r="AI26" i="9"/>
  <c r="AM26" i="9"/>
  <c r="G18" i="9"/>
  <c r="AM27" i="9"/>
  <c r="AK57" i="9"/>
  <c r="AN17" i="9"/>
  <c r="AP17" i="9" s="1"/>
  <c r="D25" i="9"/>
  <c r="AI75" i="9"/>
  <c r="AI34" i="9"/>
  <c r="AM57" i="9"/>
  <c r="AH49" i="9"/>
  <c r="AC92" i="9"/>
  <c r="H90" i="9"/>
  <c r="AL19" i="9"/>
  <c r="K49" i="9"/>
  <c r="F49" i="9"/>
  <c r="AD49" i="9" s="1"/>
  <c r="AH92" i="9"/>
  <c r="C35" i="9"/>
  <c r="AH59" i="9"/>
  <c r="B25" i="9"/>
  <c r="D18" i="9"/>
  <c r="AH26" i="9"/>
  <c r="AI57" i="9"/>
  <c r="C90" i="9"/>
  <c r="AM51" i="9"/>
  <c r="K91" i="9"/>
  <c r="F19" i="9"/>
  <c r="AD19" i="9" s="1"/>
  <c r="F50" i="9"/>
  <c r="AD50" i="9" s="1"/>
  <c r="AC57" i="9"/>
  <c r="AG57" i="9"/>
  <c r="AI92" i="9"/>
  <c r="AH19" i="9"/>
  <c r="AI19" i="9"/>
  <c r="AK59" i="9"/>
  <c r="AC19" i="9"/>
  <c r="AM25" i="9"/>
  <c r="AL59" i="9"/>
  <c r="AM59" i="9"/>
  <c r="AG92" i="9"/>
  <c r="AI35" i="9"/>
  <c r="AK26" i="9"/>
  <c r="AI43" i="9"/>
  <c r="AH57" i="9"/>
  <c r="H91" i="9"/>
  <c r="G82" i="9"/>
  <c r="G58" i="9"/>
  <c r="J75" i="9"/>
  <c r="AC75" i="9" s="1"/>
  <c r="G75" i="9"/>
  <c r="H75" i="9"/>
  <c r="K75" i="9"/>
  <c r="C34" i="9"/>
  <c r="AH50" i="9"/>
  <c r="F34" i="9"/>
  <c r="AD34" i="9" s="1"/>
  <c r="J34" i="9"/>
  <c r="AC34" i="9" s="1"/>
  <c r="C82" i="9"/>
  <c r="C58" i="9"/>
  <c r="H35" i="9"/>
  <c r="AJ139" i="3"/>
  <c r="F73" i="9"/>
  <c r="AD73" i="9" s="1"/>
  <c r="K18" i="9"/>
  <c r="D90" i="9"/>
  <c r="C75" i="9"/>
  <c r="F90" i="9"/>
  <c r="AD90" i="9" s="1"/>
  <c r="G90" i="9"/>
  <c r="D82" i="9"/>
  <c r="D58" i="9"/>
  <c r="K90" i="9"/>
  <c r="B34" i="9"/>
  <c r="J90" i="9"/>
  <c r="AC90" i="9" s="1"/>
  <c r="I75" i="9"/>
  <c r="I76" i="9" s="1"/>
  <c r="J73" i="9"/>
  <c r="J43" i="9"/>
  <c r="AC43" i="9" s="1"/>
  <c r="K19" i="9"/>
  <c r="B75" i="9"/>
  <c r="AM75" i="9"/>
  <c r="D34" i="9"/>
  <c r="AM91" i="9"/>
  <c r="B82" i="9"/>
  <c r="B58" i="9"/>
  <c r="D75" i="9"/>
  <c r="B90" i="9"/>
  <c r="AJ108" i="3"/>
  <c r="F43" i="9"/>
  <c r="AD43" i="9" s="1"/>
  <c r="AJ130" i="3"/>
  <c r="AI91" i="9"/>
  <c r="AM74" i="9"/>
  <c r="AL57" i="9"/>
  <c r="AM43" i="9"/>
  <c r="AG43" i="9"/>
  <c r="AL43" i="9"/>
  <c r="AM34" i="9"/>
  <c r="AK27" i="9"/>
  <c r="AI27" i="9"/>
  <c r="AL26" i="9"/>
  <c r="AL18" i="9"/>
  <c r="AJ17" i="9"/>
  <c r="AM97" i="3"/>
  <c r="AP97" i="3" s="1"/>
  <c r="AM92" i="3"/>
  <c r="AP92" i="3" s="1"/>
  <c r="AU92" i="3" s="1"/>
  <c r="AW92" i="3" s="1"/>
  <c r="F75" i="9"/>
  <c r="AD75" i="9" s="1"/>
  <c r="K34" i="9"/>
  <c r="AM29" i="3"/>
  <c r="AP29" i="3" s="1"/>
  <c r="AQ14" i="3"/>
  <c r="AT14" i="3" s="1"/>
  <c r="AG91" i="9"/>
  <c r="J74" i="9"/>
  <c r="AC74" i="9" s="1"/>
  <c r="F66" i="9"/>
  <c r="AD66" i="9" s="1"/>
  <c r="K66" i="9"/>
  <c r="AK66" i="9"/>
  <c r="F35" i="9"/>
  <c r="AD35" i="9" s="1"/>
  <c r="T65" i="9"/>
  <c r="AL65" i="9" s="1"/>
  <c r="F81" i="9"/>
  <c r="AD81" i="9" s="1"/>
  <c r="K25" i="9"/>
  <c r="AK75" i="9"/>
  <c r="F18" i="9"/>
  <c r="AD18" i="9" s="1"/>
  <c r="K81" i="9"/>
  <c r="F65" i="9"/>
  <c r="AD65" i="9" s="1"/>
  <c r="N18" i="9"/>
  <c r="AH18" i="9" s="1"/>
  <c r="N34" i="9"/>
  <c r="AH34" i="9" s="1"/>
  <c r="AQ28" i="3"/>
  <c r="AT28" i="3" s="1"/>
  <c r="AV28" i="3" s="1"/>
  <c r="R25" i="9"/>
  <c r="G81" i="9"/>
  <c r="J81" i="9"/>
  <c r="C81" i="9"/>
  <c r="B81" i="9"/>
  <c r="AM17" i="3"/>
  <c r="AP17" i="3" s="1"/>
  <c r="AU17" i="3" s="1"/>
  <c r="L81" i="9"/>
  <c r="AG81" i="9" s="1"/>
  <c r="AQ100" i="3"/>
  <c r="AT100" i="3" s="1"/>
  <c r="X100" i="3" s="1"/>
  <c r="N25" i="9"/>
  <c r="AH25" i="9" s="1"/>
  <c r="AQ93" i="3"/>
  <c r="AT93" i="3" s="1"/>
  <c r="AV93" i="3" s="1"/>
  <c r="R82" i="9"/>
  <c r="AK82" i="9" s="1"/>
  <c r="AM15" i="3"/>
  <c r="AP15" i="3" s="1"/>
  <c r="L65" i="9"/>
  <c r="AG65" i="9" s="1"/>
  <c r="AG74" i="9"/>
  <c r="AM96" i="3"/>
  <c r="AP96" i="3" s="1"/>
  <c r="X96" i="3" s="1"/>
  <c r="AK34" i="9"/>
  <c r="L51" i="9"/>
  <c r="AG51" i="9" s="1"/>
  <c r="T91" i="9"/>
  <c r="AL91" i="9" s="1"/>
  <c r="AJ24" i="3"/>
  <c r="R18" i="9"/>
  <c r="K51" i="9"/>
  <c r="F51" i="9"/>
  <c r="AD51" i="9" s="1"/>
  <c r="AK91" i="9"/>
  <c r="AK35" i="9"/>
  <c r="AQ26" i="3"/>
  <c r="AT26" i="3" s="1"/>
  <c r="AM99" i="3"/>
  <c r="AP99" i="3" s="1"/>
  <c r="AU99" i="3" s="1"/>
  <c r="AG35" i="9"/>
  <c r="AG34" i="9"/>
  <c r="AG66" i="9"/>
  <c r="AK81" i="9"/>
  <c r="AK90" i="9"/>
  <c r="AG75" i="9"/>
  <c r="AK51" i="9"/>
  <c r="AM28" i="3"/>
  <c r="AP28" i="3" s="1"/>
  <c r="AQ20" i="3"/>
  <c r="AT20" i="3" s="1"/>
  <c r="AC91" i="9"/>
  <c r="AM35" i="9"/>
  <c r="AC35" i="9"/>
  <c r="AG18" i="9"/>
  <c r="AK74" i="9"/>
  <c r="AI25" i="9"/>
  <c r="I20" i="9"/>
  <c r="I52" i="9"/>
  <c r="AM90" i="9"/>
  <c r="AI90" i="9"/>
  <c r="I84" i="9"/>
  <c r="AM18" i="9"/>
  <c r="I12" i="9"/>
  <c r="AK65" i="9"/>
  <c r="AI66" i="9"/>
  <c r="AG90" i="9"/>
  <c r="AI18" i="9"/>
  <c r="AI51" i="9"/>
  <c r="AM94" i="3"/>
  <c r="AP94" i="3" s="1"/>
  <c r="AM24" i="3"/>
  <c r="AP24" i="3" s="1"/>
  <c r="AM95" i="3"/>
  <c r="AP95" i="3" s="1"/>
  <c r="X95" i="3" s="1"/>
  <c r="AQ35" i="3"/>
  <c r="AT35" i="3" s="1"/>
  <c r="AV35" i="3" s="1"/>
  <c r="AQ99" i="3"/>
  <c r="AT99" i="3" s="1"/>
  <c r="AV99" i="3" s="1"/>
  <c r="AQ94" i="3"/>
  <c r="AT94" i="3" s="1"/>
  <c r="AV94" i="3" s="1"/>
  <c r="AM35" i="3"/>
  <c r="AP35" i="3" s="1"/>
  <c r="AU35" i="3" s="1"/>
  <c r="AQ17" i="3"/>
  <c r="AT17" i="3" s="1"/>
  <c r="AV17" i="3" s="1"/>
  <c r="T81" i="9"/>
  <c r="AL81" i="9" s="1"/>
  <c r="AQ10" i="3"/>
  <c r="AT10" i="3" s="1"/>
  <c r="AQ16" i="3"/>
  <c r="AT16" i="3" s="1"/>
  <c r="AV16" i="3" s="1"/>
  <c r="AQ98" i="3"/>
  <c r="AT98" i="3" s="1"/>
  <c r="X98" i="3" s="1"/>
  <c r="AQ27" i="3"/>
  <c r="AT27" i="3" s="1"/>
  <c r="AM16" i="3"/>
  <c r="AP16" i="3" s="1"/>
  <c r="AU16" i="3" s="1"/>
  <c r="AQ106" i="3"/>
  <c r="AT106" i="3" s="1"/>
  <c r="X106" i="3" s="1"/>
  <c r="AM101" i="3"/>
  <c r="AP101" i="3" s="1"/>
  <c r="X101" i="3" s="1"/>
  <c r="AQ97" i="3"/>
  <c r="AT97" i="3" s="1"/>
  <c r="AV97" i="3" s="1"/>
  <c r="AM93" i="3"/>
  <c r="AP93" i="3" s="1"/>
  <c r="AF26" i="9" l="1"/>
  <c r="AE26" i="9"/>
  <c r="AF51" i="9"/>
  <c r="AE51" i="9"/>
  <c r="AF33" i="9"/>
  <c r="AE33" i="9"/>
  <c r="AF43" i="9"/>
  <c r="AE43" i="9"/>
  <c r="AF49" i="9"/>
  <c r="AE49" i="9"/>
  <c r="AF58" i="9"/>
  <c r="AE58" i="9"/>
  <c r="AE66" i="9"/>
  <c r="AF66" i="9"/>
  <c r="AF91" i="9"/>
  <c r="AE91" i="9"/>
  <c r="AF92" i="9"/>
  <c r="AE92" i="9"/>
  <c r="AF65" i="9"/>
  <c r="AE65" i="9"/>
  <c r="AF18" i="9"/>
  <c r="AE18" i="9"/>
  <c r="AE41" i="9"/>
  <c r="AF41" i="9"/>
  <c r="AF42" i="9"/>
  <c r="AE42" i="9"/>
  <c r="AE74" i="9"/>
  <c r="AF74" i="9"/>
  <c r="AF73" i="9"/>
  <c r="AE73" i="9"/>
  <c r="AE75" i="9"/>
  <c r="AF75" i="9"/>
  <c r="AF35" i="9"/>
  <c r="AE35" i="9"/>
  <c r="AE90" i="9"/>
  <c r="AF90" i="9"/>
  <c r="AF27" i="9"/>
  <c r="AE27" i="9"/>
  <c r="AF57" i="9"/>
  <c r="AE57" i="9"/>
  <c r="AF67" i="9"/>
  <c r="AE67" i="9"/>
  <c r="AF59" i="9"/>
  <c r="AE59" i="9"/>
  <c r="AF34" i="9"/>
  <c r="AE34" i="9"/>
  <c r="AF17" i="9"/>
  <c r="AE17" i="9"/>
  <c r="AF81" i="9"/>
  <c r="AE81" i="9"/>
  <c r="AF19" i="9"/>
  <c r="AE19" i="9"/>
  <c r="AE25" i="9"/>
  <c r="AF25" i="9"/>
  <c r="AE50" i="9"/>
  <c r="AF50" i="9"/>
  <c r="AF10" i="9"/>
  <c r="AE10" i="9"/>
  <c r="AF11" i="9"/>
  <c r="AE11" i="9"/>
  <c r="AE9" i="9"/>
  <c r="AF9" i="9"/>
  <c r="AN83" i="9"/>
  <c r="AP83" i="9" s="1"/>
  <c r="AK73" i="9"/>
  <c r="AN73" i="9" s="1"/>
  <c r="X73" i="9" s="1"/>
  <c r="AJ83" i="9"/>
  <c r="AO83" i="9" s="1"/>
  <c r="AW99" i="3"/>
  <c r="Y99" i="3" s="1"/>
  <c r="Y13" i="3"/>
  <c r="Z125" i="3"/>
  <c r="Y117" i="3"/>
  <c r="Y125" i="3"/>
  <c r="Z117" i="3"/>
  <c r="AU94" i="3"/>
  <c r="AW94" i="3" s="1"/>
  <c r="Y94" i="3" s="1"/>
  <c r="X94" i="3"/>
  <c r="X99" i="3"/>
  <c r="Z129" i="3"/>
  <c r="Y129" i="3"/>
  <c r="Y103" i="3"/>
  <c r="Z103" i="3"/>
  <c r="Y105" i="3"/>
  <c r="Z105" i="3"/>
  <c r="Z95" i="3"/>
  <c r="Z127" i="3"/>
  <c r="Y115" i="3"/>
  <c r="Z115" i="3"/>
  <c r="Z131" i="3"/>
  <c r="Y131" i="3"/>
  <c r="Y132" i="3"/>
  <c r="Z132" i="3"/>
  <c r="Z104" i="3"/>
  <c r="Y104" i="3"/>
  <c r="Y111" i="3"/>
  <c r="Z111" i="3"/>
  <c r="Y124" i="3"/>
  <c r="Z124" i="3"/>
  <c r="Z116" i="3"/>
  <c r="Y116" i="3"/>
  <c r="Z123" i="3"/>
  <c r="Y123" i="3"/>
  <c r="Z100" i="3"/>
  <c r="Z130" i="3"/>
  <c r="Y130" i="3"/>
  <c r="Y126" i="3"/>
  <c r="Z126" i="3"/>
  <c r="AU119" i="3"/>
  <c r="AU143" i="3"/>
  <c r="AU140" i="3"/>
  <c r="X140" i="3"/>
  <c r="Z140" i="3" s="1"/>
  <c r="Y133" i="3"/>
  <c r="Z133" i="3"/>
  <c r="Z113" i="3"/>
  <c r="Y113" i="3"/>
  <c r="Z107" i="3"/>
  <c r="Y107" i="3"/>
  <c r="Z109" i="3"/>
  <c r="Y109" i="3"/>
  <c r="Z101" i="3"/>
  <c r="Z137" i="3"/>
  <c r="Y137" i="3"/>
  <c r="Y114" i="3"/>
  <c r="Z114" i="3"/>
  <c r="Z120" i="3"/>
  <c r="Y120" i="3"/>
  <c r="Y134" i="3"/>
  <c r="Z134" i="3"/>
  <c r="Z98" i="3"/>
  <c r="AU112" i="3"/>
  <c r="AW112" i="3" s="1"/>
  <c r="Y112" i="3" s="1"/>
  <c r="X112" i="3"/>
  <c r="AU93" i="3"/>
  <c r="AW93" i="3" s="1"/>
  <c r="Y93" i="3" s="1"/>
  <c r="X93" i="3"/>
  <c r="AU97" i="3"/>
  <c r="AW97" i="3" s="1"/>
  <c r="Y97" i="3" s="1"/>
  <c r="X97" i="3"/>
  <c r="Y128" i="3"/>
  <c r="Z128" i="3"/>
  <c r="Z141" i="3"/>
  <c r="Y141" i="3"/>
  <c r="Z139" i="3"/>
  <c r="Y139" i="3"/>
  <c r="Z106" i="3"/>
  <c r="Y102" i="3"/>
  <c r="Z102" i="3"/>
  <c r="Y135" i="3"/>
  <c r="Z135" i="3"/>
  <c r="Z108" i="3"/>
  <c r="Y108" i="3"/>
  <c r="Z96" i="3"/>
  <c r="Z122" i="3"/>
  <c r="Y122" i="3"/>
  <c r="AU121" i="3"/>
  <c r="AW121" i="3" s="1"/>
  <c r="Y121" i="3" s="1"/>
  <c r="X121" i="3"/>
  <c r="AU136" i="3"/>
  <c r="AW136" i="3" s="1"/>
  <c r="Y136" i="3" s="1"/>
  <c r="X136" i="3"/>
  <c r="AC9" i="9"/>
  <c r="AW35" i="3"/>
  <c r="X14" i="3"/>
  <c r="AV14" i="3"/>
  <c r="AW14" i="3" s="1"/>
  <c r="Y14" i="3" s="1"/>
  <c r="AW16" i="3"/>
  <c r="X10" i="3"/>
  <c r="Z10" i="3" s="1"/>
  <c r="AV10" i="3"/>
  <c r="AW10" i="3" s="1"/>
  <c r="AW17" i="3"/>
  <c r="X27" i="3"/>
  <c r="Z27" i="3" s="1"/>
  <c r="AV27" i="3"/>
  <c r="AW27" i="3" s="1"/>
  <c r="Y27" i="3" s="1"/>
  <c r="X20" i="3"/>
  <c r="Z20" i="3" s="1"/>
  <c r="AV20" i="3"/>
  <c r="AW20" i="3" s="1"/>
  <c r="X24" i="3"/>
  <c r="AU24" i="3"/>
  <c r="AW24" i="3" s="1"/>
  <c r="Y24" i="3" s="1"/>
  <c r="X28" i="3"/>
  <c r="AU28" i="3"/>
  <c r="AW28" i="3" s="1"/>
  <c r="X26" i="3"/>
  <c r="AV26" i="3"/>
  <c r="AW26" i="3" s="1"/>
  <c r="Y26" i="3" s="1"/>
  <c r="X29" i="3"/>
  <c r="AU29" i="3"/>
  <c r="AW29" i="3" s="1"/>
  <c r="Y29" i="3" s="1"/>
  <c r="X15" i="3"/>
  <c r="AU15" i="3"/>
  <c r="AW15" i="3" s="1"/>
  <c r="Y15" i="3" s="1"/>
  <c r="AW140" i="3"/>
  <c r="Y140" i="3" s="1"/>
  <c r="AV100" i="3"/>
  <c r="AW100" i="3" s="1"/>
  <c r="Y100" i="3" s="1"/>
  <c r="AV98" i="3"/>
  <c r="AW98" i="3" s="1"/>
  <c r="Y98" i="3" s="1"/>
  <c r="AV106" i="3"/>
  <c r="AW106" i="3" s="1"/>
  <c r="Y106" i="3" s="1"/>
  <c r="AU96" i="3"/>
  <c r="AW96" i="3" s="1"/>
  <c r="Y96" i="3" s="1"/>
  <c r="AU95" i="3"/>
  <c r="AW95" i="3" s="1"/>
  <c r="Y95" i="3" s="1"/>
  <c r="AU101" i="3"/>
  <c r="AW101" i="3" s="1"/>
  <c r="Y101" i="3" s="1"/>
  <c r="AU127" i="3"/>
  <c r="AW127" i="3" s="1"/>
  <c r="Y127" i="3" s="1"/>
  <c r="AC11" i="9"/>
  <c r="AT138" i="3"/>
  <c r="AT142" i="3"/>
  <c r="AC50" i="9"/>
  <c r="AR110" i="3"/>
  <c r="AR143" i="3"/>
  <c r="AT143" i="3" s="1"/>
  <c r="AV143" i="3" s="1"/>
  <c r="AC49" i="9"/>
  <c r="AT119" i="3"/>
  <c r="AV119" i="3" s="1"/>
  <c r="AN118" i="3"/>
  <c r="AP118" i="3" s="1"/>
  <c r="AG33" i="9"/>
  <c r="AJ33" i="9" s="1"/>
  <c r="X9" i="9"/>
  <c r="AQ9" i="9"/>
  <c r="AC59" i="9"/>
  <c r="Y25" i="3"/>
  <c r="Z25" i="3"/>
  <c r="X92" i="3"/>
  <c r="Y48" i="3"/>
  <c r="Z48" i="3"/>
  <c r="Y34" i="3"/>
  <c r="Z34" i="3"/>
  <c r="Y47" i="3"/>
  <c r="Z47" i="3"/>
  <c r="Y42" i="3"/>
  <c r="Z42" i="3"/>
  <c r="Y22" i="3"/>
  <c r="Z22" i="3"/>
  <c r="Y31" i="3"/>
  <c r="Z31" i="3"/>
  <c r="Y23" i="3"/>
  <c r="Z23" i="3"/>
  <c r="Y19" i="3"/>
  <c r="Z19" i="3"/>
  <c r="Y33" i="3"/>
  <c r="Z33" i="3"/>
  <c r="Y43" i="3"/>
  <c r="Z43" i="3"/>
  <c r="Y40" i="3"/>
  <c r="Z40" i="3"/>
  <c r="X17" i="3"/>
  <c r="Z17" i="3" s="1"/>
  <c r="Y18" i="3"/>
  <c r="Z18" i="3"/>
  <c r="Y21" i="3"/>
  <c r="Z21" i="3"/>
  <c r="Y41" i="3"/>
  <c r="Z41" i="3"/>
  <c r="Y44" i="3"/>
  <c r="Z44" i="3"/>
  <c r="Y11" i="3"/>
  <c r="Z11" i="3"/>
  <c r="X35" i="3"/>
  <c r="Z35" i="3" s="1"/>
  <c r="Y32" i="3"/>
  <c r="Z32" i="3"/>
  <c r="Y12" i="3"/>
  <c r="Z12" i="3"/>
  <c r="Y38" i="3"/>
  <c r="Z38" i="3"/>
  <c r="Y37" i="3"/>
  <c r="Z37" i="3"/>
  <c r="Y45" i="3"/>
  <c r="Z45" i="3"/>
  <c r="Y46" i="3"/>
  <c r="Z46" i="3"/>
  <c r="Y36" i="3"/>
  <c r="Z36" i="3"/>
  <c r="Y30" i="3"/>
  <c r="Z30" i="3"/>
  <c r="X16" i="3"/>
  <c r="Z16" i="3" s="1"/>
  <c r="Z13" i="3"/>
  <c r="Y39" i="3"/>
  <c r="Z39" i="3"/>
  <c r="AE43" i="5"/>
  <c r="AE24" i="5"/>
  <c r="AA43" i="5"/>
  <c r="AG138" i="3" s="1"/>
  <c r="AF11" i="5"/>
  <c r="Z11" i="5" s="1"/>
  <c r="AF23" i="3" s="1"/>
  <c r="AF47" i="5"/>
  <c r="AA47" i="5" s="1"/>
  <c r="AG122" i="3" s="1"/>
  <c r="AE33" i="5"/>
  <c r="AF13" i="5"/>
  <c r="Z13" i="5" s="1"/>
  <c r="AF120" i="3" s="1"/>
  <c r="AF22" i="5"/>
  <c r="AA22" i="5" s="1"/>
  <c r="AG113" i="3" s="1"/>
  <c r="Z58" i="5"/>
  <c r="Z59" i="5" s="1"/>
  <c r="AN81" i="9"/>
  <c r="AP81" i="9" s="1"/>
  <c r="AA33" i="5"/>
  <c r="AG112" i="3" s="1"/>
  <c r="Z44" i="5"/>
  <c r="AF139" i="3" s="1"/>
  <c r="Z43" i="5"/>
  <c r="AF138" i="3" s="1"/>
  <c r="Z33" i="5"/>
  <c r="Z21" i="5"/>
  <c r="AF110" i="3" s="1"/>
  <c r="X10" i="9"/>
  <c r="AA44" i="5"/>
  <c r="AG139" i="3" s="1"/>
  <c r="AA58" i="5"/>
  <c r="AA59" i="5" s="1"/>
  <c r="Z24" i="5"/>
  <c r="AF119" i="3" s="1"/>
  <c r="AA21" i="5"/>
  <c r="AG110" i="3" s="1"/>
  <c r="AJ67" i="9"/>
  <c r="AO67" i="9" s="1"/>
  <c r="AN67" i="9"/>
  <c r="AP67" i="9" s="1"/>
  <c r="AN65" i="9"/>
  <c r="AP65" i="9" s="1"/>
  <c r="X42" i="9"/>
  <c r="X58" i="9"/>
  <c r="AC73" i="9"/>
  <c r="I28" i="9"/>
  <c r="X41" i="9"/>
  <c r="X17" i="9"/>
  <c r="AN9" i="3"/>
  <c r="AP9" i="3" s="1"/>
  <c r="AJ74" i="9"/>
  <c r="AJ11" i="9"/>
  <c r="AJ25" i="9"/>
  <c r="AO58" i="9"/>
  <c r="AO42" i="9"/>
  <c r="AQ42" i="9" s="1"/>
  <c r="AN11" i="9"/>
  <c r="AO73" i="9"/>
  <c r="AN33" i="9"/>
  <c r="AP33" i="9" s="1"/>
  <c r="AO10" i="9"/>
  <c r="AO41" i="9"/>
  <c r="AJ59" i="9"/>
  <c r="AJ19" i="9"/>
  <c r="AJ49" i="9"/>
  <c r="AN49" i="9"/>
  <c r="AP49" i="9" s="1"/>
  <c r="AN50" i="9"/>
  <c r="AP50" i="9" s="1"/>
  <c r="AJ26" i="9"/>
  <c r="AJ27" i="9"/>
  <c r="AN92" i="9"/>
  <c r="AP92" i="9" s="1"/>
  <c r="AN57" i="9"/>
  <c r="AP57" i="9" s="1"/>
  <c r="AN27" i="9"/>
  <c r="AP27" i="9" s="1"/>
  <c r="AJ50" i="9"/>
  <c r="AN19" i="9"/>
  <c r="AP19" i="9" s="1"/>
  <c r="AJ57" i="9"/>
  <c r="AJ92" i="9"/>
  <c r="AN59" i="9"/>
  <c r="AP59" i="9" s="1"/>
  <c r="AN26" i="9"/>
  <c r="AJ43" i="9"/>
  <c r="AN43" i="9"/>
  <c r="AP43" i="9" s="1"/>
  <c r="AN91" i="9"/>
  <c r="AP91" i="9" s="1"/>
  <c r="AJ34" i="9"/>
  <c r="AN34" i="9"/>
  <c r="AP34" i="9" s="1"/>
  <c r="AO17" i="9"/>
  <c r="AC25" i="9"/>
  <c r="T66" i="9"/>
  <c r="AC51" i="9"/>
  <c r="AK18" i="9"/>
  <c r="AN18" i="9" s="1"/>
  <c r="AP18" i="9" s="1"/>
  <c r="AC81" i="9"/>
  <c r="AC82" i="9"/>
  <c r="AC18" i="9"/>
  <c r="AK25" i="9"/>
  <c r="N66" i="9"/>
  <c r="AH66" i="9" s="1"/>
  <c r="AJ66" i="9" s="1"/>
  <c r="N65" i="9"/>
  <c r="T75" i="9"/>
  <c r="T90" i="9"/>
  <c r="AL90" i="9" s="1"/>
  <c r="AN90" i="9" s="1"/>
  <c r="T51" i="9"/>
  <c r="T74" i="9"/>
  <c r="N91" i="9"/>
  <c r="AC65" i="9"/>
  <c r="N81" i="9"/>
  <c r="AH81" i="9" s="1"/>
  <c r="N51" i="9"/>
  <c r="AH51" i="9" s="1"/>
  <c r="AJ51" i="9" s="1"/>
  <c r="T82" i="9"/>
  <c r="N75" i="9"/>
  <c r="N35" i="9"/>
  <c r="T35" i="9"/>
  <c r="AL35" i="9" s="1"/>
  <c r="AN35" i="9" s="1"/>
  <c r="N82" i="9"/>
  <c r="T25" i="9"/>
  <c r="AL25" i="9" s="1"/>
  <c r="N90" i="9"/>
  <c r="AH90" i="9" s="1"/>
  <c r="AJ90" i="9" s="1"/>
  <c r="AJ18" i="9"/>
  <c r="Z17" i="9" l="1"/>
  <c r="Z41" i="9"/>
  <c r="Z73" i="9"/>
  <c r="Z42" i="9"/>
  <c r="Z58" i="9"/>
  <c r="AQ83" i="9"/>
  <c r="Y83" i="9" s="1"/>
  <c r="AB112" i="3" s="1"/>
  <c r="AP73" i="9"/>
  <c r="AQ73" i="9" s="1"/>
  <c r="Y73" i="9" s="1"/>
  <c r="AB113" i="3" s="1"/>
  <c r="X83" i="9"/>
  <c r="Y9" i="9"/>
  <c r="AB21" i="3" s="1"/>
  <c r="AT54" i="5"/>
  <c r="AT58" i="5"/>
  <c r="AT55" i="5"/>
  <c r="AT53" i="5"/>
  <c r="AT57" i="5"/>
  <c r="AT56" i="5"/>
  <c r="Z37" i="5"/>
  <c r="K101" i="5" s="1"/>
  <c r="AF112" i="3"/>
  <c r="Y42" i="9"/>
  <c r="AB110" i="3" s="1"/>
  <c r="AA37" i="5"/>
  <c r="Z136" i="3"/>
  <c r="Z10" i="9"/>
  <c r="Z93" i="3"/>
  <c r="Z94" i="3"/>
  <c r="Z99" i="3"/>
  <c r="Z121" i="3"/>
  <c r="Z97" i="3"/>
  <c r="Z112" i="3"/>
  <c r="Z9" i="9"/>
  <c r="AW119" i="3"/>
  <c r="Y119" i="3" s="1"/>
  <c r="AW143" i="3"/>
  <c r="Y143" i="3" s="1"/>
  <c r="AU118" i="3"/>
  <c r="AW118" i="3" s="1"/>
  <c r="Y118" i="3" s="1"/>
  <c r="X118" i="3"/>
  <c r="X119" i="3"/>
  <c r="AV142" i="3"/>
  <c r="AW142" i="3" s="1"/>
  <c r="Y142" i="3" s="1"/>
  <c r="X142" i="3"/>
  <c r="Z142" i="3" s="1"/>
  <c r="X143" i="3"/>
  <c r="Z143" i="3" s="1"/>
  <c r="AV138" i="3"/>
  <c r="AW138" i="3" s="1"/>
  <c r="Y138" i="3" s="1"/>
  <c r="X138" i="3"/>
  <c r="Z14" i="3"/>
  <c r="Z24" i="3"/>
  <c r="Z26" i="3"/>
  <c r="Z15" i="3"/>
  <c r="Z29" i="3"/>
  <c r="Z28" i="3"/>
  <c r="X9" i="3"/>
  <c r="AU9" i="3"/>
  <c r="AW9" i="3" s="1"/>
  <c r="Y9" i="3" s="1"/>
  <c r="AL82" i="9"/>
  <c r="AN82" i="9" s="1"/>
  <c r="AP82" i="9" s="1"/>
  <c r="AH82" i="9"/>
  <c r="AJ82" i="9" s="1"/>
  <c r="AS110" i="3"/>
  <c r="AT110" i="3" s="1"/>
  <c r="Z92" i="3"/>
  <c r="Z47" i="5"/>
  <c r="AA11" i="5"/>
  <c r="AG23" i="3" s="1"/>
  <c r="Z15" i="5"/>
  <c r="K99" i="5" s="1"/>
  <c r="P81" i="9"/>
  <c r="AA13" i="5"/>
  <c r="AG120" i="3" s="1"/>
  <c r="Z22" i="5"/>
  <c r="AA26" i="5"/>
  <c r="AA48" i="5"/>
  <c r="X67" i="9"/>
  <c r="Z67" i="9" s="1"/>
  <c r="AQ67" i="9"/>
  <c r="Y67" i="9" s="1"/>
  <c r="AL66" i="9"/>
  <c r="AN66" i="9" s="1"/>
  <c r="X66" i="9" s="1"/>
  <c r="Z66" i="9" s="1"/>
  <c r="AH65" i="9"/>
  <c r="AJ65" i="9" s="1"/>
  <c r="X65" i="9" s="1"/>
  <c r="Z65" i="9" s="1"/>
  <c r="Y20" i="3"/>
  <c r="X18" i="9"/>
  <c r="Z18" i="9" s="1"/>
  <c r="Y28" i="3"/>
  <c r="X92" i="9"/>
  <c r="Z92" i="9" s="1"/>
  <c r="X27" i="9"/>
  <c r="Z27" i="9" s="1"/>
  <c r="X19" i="9"/>
  <c r="Z19" i="9" s="1"/>
  <c r="X34" i="9"/>
  <c r="Z34" i="9" s="1"/>
  <c r="X43" i="9"/>
  <c r="Z43" i="9" s="1"/>
  <c r="X50" i="9"/>
  <c r="Z50" i="9" s="1"/>
  <c r="X26" i="9"/>
  <c r="Z26" i="9" s="1"/>
  <c r="X49" i="9"/>
  <c r="Z49" i="9" s="1"/>
  <c r="X59" i="9"/>
  <c r="Z59" i="9" s="1"/>
  <c r="AO25" i="9"/>
  <c r="AO33" i="9"/>
  <c r="AQ33" i="9" s="1"/>
  <c r="Y33" i="9" s="1"/>
  <c r="X33" i="9"/>
  <c r="Z33" i="9" s="1"/>
  <c r="AO74" i="9"/>
  <c r="X90" i="9"/>
  <c r="Z90" i="9" s="1"/>
  <c r="X57" i="9"/>
  <c r="Z57" i="9" s="1"/>
  <c r="AO11" i="9"/>
  <c r="X11" i="9"/>
  <c r="Z11" i="9" s="1"/>
  <c r="Y10" i="3"/>
  <c r="AO59" i="9"/>
  <c r="AQ59" i="9" s="1"/>
  <c r="Y59" i="9" s="1"/>
  <c r="AO50" i="9"/>
  <c r="AQ50" i="9" s="1"/>
  <c r="Y50" i="9" s="1"/>
  <c r="AB15" i="3" s="1"/>
  <c r="AO27" i="9"/>
  <c r="AQ27" i="9" s="1"/>
  <c r="Y27" i="9" s="1"/>
  <c r="AB97" i="3" s="1"/>
  <c r="AQ58" i="9"/>
  <c r="Y58" i="9" s="1"/>
  <c r="AB115" i="3" s="1"/>
  <c r="AQ17" i="9"/>
  <c r="AO18" i="9"/>
  <c r="AQ18" i="9" s="1"/>
  <c r="Y18" i="9" s="1"/>
  <c r="AO26" i="9"/>
  <c r="AO49" i="9"/>
  <c r="AQ49" i="9" s="1"/>
  <c r="Y49" i="9" s="1"/>
  <c r="AO19" i="9"/>
  <c r="AP11" i="9"/>
  <c r="AO34" i="9"/>
  <c r="AQ34" i="9" s="1"/>
  <c r="AO57" i="9"/>
  <c r="AQ57" i="9" s="1"/>
  <c r="Y57" i="9" s="1"/>
  <c r="AQ41" i="9"/>
  <c r="Y41" i="9" s="1"/>
  <c r="AQ10" i="9"/>
  <c r="Y10" i="9" s="1"/>
  <c r="AB124" i="3" s="1"/>
  <c r="AP26" i="9"/>
  <c r="AO92" i="9"/>
  <c r="AO43" i="9"/>
  <c r="AN25" i="9"/>
  <c r="X25" i="9" s="1"/>
  <c r="Z25" i="9" s="1"/>
  <c r="AH91" i="9"/>
  <c r="AJ91" i="9" s="1"/>
  <c r="X91" i="9" s="1"/>
  <c r="Z91" i="9" s="1"/>
  <c r="AH75" i="9"/>
  <c r="AJ75" i="9" s="1"/>
  <c r="AL74" i="9"/>
  <c r="AN74" i="9" s="1"/>
  <c r="X74" i="9" s="1"/>
  <c r="Z74" i="9" s="1"/>
  <c r="AL75" i="9"/>
  <c r="AN75" i="9" s="1"/>
  <c r="AP75" i="9" s="1"/>
  <c r="AL51" i="9"/>
  <c r="AN51" i="9" s="1"/>
  <c r="X51" i="9" s="1"/>
  <c r="Z51" i="9" s="1"/>
  <c r="AH35" i="9"/>
  <c r="AJ35" i="9" s="1"/>
  <c r="X35" i="9" s="1"/>
  <c r="Z35" i="9" s="1"/>
  <c r="AP35" i="9"/>
  <c r="Y35" i="3"/>
  <c r="AP90" i="9"/>
  <c r="AO90" i="9"/>
  <c r="AO66" i="9"/>
  <c r="AO51" i="9"/>
  <c r="Y17" i="3"/>
  <c r="Y16" i="3"/>
  <c r="AB96" i="3" l="1"/>
  <c r="AB100" i="3"/>
  <c r="AB10" i="3"/>
  <c r="AB99" i="3"/>
  <c r="Z83" i="9"/>
  <c r="AB107" i="3"/>
  <c r="AB98" i="3"/>
  <c r="AB116" i="3"/>
  <c r="AB132" i="3"/>
  <c r="AB102" i="3"/>
  <c r="AB11" i="3"/>
  <c r="L101" i="5"/>
  <c r="AT34" i="5"/>
  <c r="AH116" i="3" s="1"/>
  <c r="AT31" i="5"/>
  <c r="AH109" i="3" s="1"/>
  <c r="AT35" i="5"/>
  <c r="AH100" i="3" s="1"/>
  <c r="AT32" i="5"/>
  <c r="AH111" i="3" s="1"/>
  <c r="AT36" i="5"/>
  <c r="AH21" i="3" s="1"/>
  <c r="AT33" i="5"/>
  <c r="AH112" i="3" s="1"/>
  <c r="L102" i="5"/>
  <c r="AT46" i="5"/>
  <c r="AH117" i="3" s="1"/>
  <c r="AT42" i="5"/>
  <c r="AH20" i="3" s="1"/>
  <c r="AT45" i="5"/>
  <c r="AH115" i="3" s="1"/>
  <c r="AT43" i="5"/>
  <c r="AH138" i="3" s="1"/>
  <c r="AT47" i="5"/>
  <c r="AH122" i="3" s="1"/>
  <c r="AT44" i="5"/>
  <c r="AH139" i="3" s="1"/>
  <c r="L100" i="5"/>
  <c r="AT23" i="5"/>
  <c r="AH118" i="3" s="1"/>
  <c r="AT22" i="5"/>
  <c r="AH113" i="3" s="1"/>
  <c r="AT24" i="5"/>
  <c r="AH119" i="3" s="1"/>
  <c r="AT21" i="5"/>
  <c r="AH110" i="3" s="1"/>
  <c r="AT25" i="5"/>
  <c r="AH123" i="3" s="1"/>
  <c r="AT20" i="5"/>
  <c r="AH95" i="3" s="1"/>
  <c r="Z26" i="5"/>
  <c r="K100" i="5" s="1"/>
  <c r="AF113" i="3"/>
  <c r="AD23" i="3"/>
  <c r="AC23" i="3"/>
  <c r="Z48" i="5"/>
  <c r="K102" i="5" s="1"/>
  <c r="AF122" i="3"/>
  <c r="Y34" i="9"/>
  <c r="AB12" i="3" s="1"/>
  <c r="Z138" i="3"/>
  <c r="Y17" i="9"/>
  <c r="Z119" i="3"/>
  <c r="Z118" i="3"/>
  <c r="Z9" i="3"/>
  <c r="J37" i="17" s="1"/>
  <c r="K37" i="17" s="1"/>
  <c r="AV110" i="3"/>
  <c r="AW110" i="3" s="1"/>
  <c r="Y110" i="3" s="1"/>
  <c r="X110" i="3"/>
  <c r="X82" i="9"/>
  <c r="Z82" i="9" s="1"/>
  <c r="AO82" i="9"/>
  <c r="AQ82" i="9" s="1"/>
  <c r="Y82" i="9" s="1"/>
  <c r="AB119" i="3" s="1"/>
  <c r="AI81" i="9"/>
  <c r="AJ81" i="9" s="1"/>
  <c r="X81" i="9" s="1"/>
  <c r="Z81" i="9" s="1"/>
  <c r="AA15" i="5"/>
  <c r="AP66" i="9"/>
  <c r="AQ66" i="9" s="1"/>
  <c r="Y66" i="9" s="1"/>
  <c r="AB105" i="3" s="1"/>
  <c r="AO65" i="9"/>
  <c r="AQ65" i="9" s="1"/>
  <c r="Y65" i="9" s="1"/>
  <c r="AB104" i="3" s="1"/>
  <c r="Z68" i="9"/>
  <c r="Z28" i="9"/>
  <c r="Z60" i="9"/>
  <c r="Z44" i="9"/>
  <c r="X75" i="9"/>
  <c r="Z75" i="9" s="1"/>
  <c r="Z93" i="9"/>
  <c r="Z36" i="9"/>
  <c r="AQ19" i="9"/>
  <c r="Y19" i="9" s="1"/>
  <c r="AB114" i="3" s="1"/>
  <c r="AQ26" i="9"/>
  <c r="Y26" i="9" s="1"/>
  <c r="AB106" i="3" s="1"/>
  <c r="AQ43" i="9"/>
  <c r="Y43" i="9" s="1"/>
  <c r="AB17" i="3" s="1"/>
  <c r="AQ92" i="9"/>
  <c r="Y92" i="9" s="1"/>
  <c r="AB117" i="3" s="1"/>
  <c r="AQ11" i="9"/>
  <c r="Y11" i="9" s="1"/>
  <c r="AB123" i="3" s="1"/>
  <c r="AP25" i="9"/>
  <c r="AO91" i="9"/>
  <c r="AP74" i="9"/>
  <c r="AO75" i="9"/>
  <c r="AP51" i="9"/>
  <c r="AQ51" i="9" s="1"/>
  <c r="Y51" i="9" s="1"/>
  <c r="AB16" i="3" s="1"/>
  <c r="AO35" i="9"/>
  <c r="AQ90" i="9"/>
  <c r="Y90" i="9" s="1"/>
  <c r="AB14" i="3" s="1"/>
  <c r="AB22" i="3" l="1"/>
  <c r="AB108" i="3"/>
  <c r="AB35" i="9"/>
  <c r="AB34" i="9"/>
  <c r="AB33" i="9"/>
  <c r="AB58" i="9"/>
  <c r="AD115" i="3" s="1"/>
  <c r="AB59" i="9"/>
  <c r="AB57" i="9"/>
  <c r="AB90" i="9"/>
  <c r="AB92" i="9"/>
  <c r="AB91" i="9"/>
  <c r="AD93" i="3" s="1"/>
  <c r="AB25" i="9"/>
  <c r="AB27" i="9"/>
  <c r="AB26" i="9"/>
  <c r="AB120" i="3"/>
  <c r="AB94" i="3"/>
  <c r="K87" i="5"/>
  <c r="L87" i="5" s="1"/>
  <c r="G87" i="5" s="1"/>
  <c r="K86" i="5"/>
  <c r="L86" i="5" s="1"/>
  <c r="G86" i="5" s="1"/>
  <c r="K90" i="5"/>
  <c r="L90" i="5" s="1"/>
  <c r="G90" i="5" s="1"/>
  <c r="K91" i="5"/>
  <c r="L91" i="5" s="1"/>
  <c r="G91" i="5" s="1"/>
  <c r="K89" i="5"/>
  <c r="L89" i="5" s="1"/>
  <c r="G89" i="5" s="1"/>
  <c r="L99" i="5"/>
  <c r="K78" i="5" s="1"/>
  <c r="L78" i="5" s="1"/>
  <c r="G78" i="5" s="1"/>
  <c r="AT10" i="5"/>
  <c r="AH22" i="3" s="1"/>
  <c r="AT14" i="5"/>
  <c r="AT13" i="5"/>
  <c r="AH120" i="3" s="1"/>
  <c r="AT11" i="5"/>
  <c r="AH23" i="3" s="1"/>
  <c r="AT9" i="5"/>
  <c r="AH14" i="3" s="1"/>
  <c r="AT12" i="5"/>
  <c r="AH114" i="3" s="1"/>
  <c r="K88" i="5"/>
  <c r="L88" i="5" s="1"/>
  <c r="G88" i="5" s="1"/>
  <c r="H37" i="17"/>
  <c r="E37" i="17"/>
  <c r="AB66" i="9"/>
  <c r="AB67" i="9"/>
  <c r="AD107" i="3" s="1"/>
  <c r="AB65" i="9"/>
  <c r="Z110" i="3"/>
  <c r="J112" i="17" s="1"/>
  <c r="K112" i="17" s="1"/>
  <c r="E112" i="17" s="1"/>
  <c r="AB43" i="9"/>
  <c r="AB42" i="9"/>
  <c r="AB41" i="9"/>
  <c r="J66" i="17"/>
  <c r="K66" i="17" s="1"/>
  <c r="J61" i="17"/>
  <c r="K61" i="17" s="1"/>
  <c r="J57" i="17"/>
  <c r="K57" i="17" s="1"/>
  <c r="J50" i="17"/>
  <c r="K50" i="17" s="1"/>
  <c r="J77" i="17"/>
  <c r="K77" i="17" s="1"/>
  <c r="J85" i="17"/>
  <c r="K85" i="17" s="1"/>
  <c r="J79" i="17"/>
  <c r="K79" i="17" s="1"/>
  <c r="J30" i="17"/>
  <c r="K30" i="17" s="1"/>
  <c r="E30" i="17" s="1"/>
  <c r="J49" i="17"/>
  <c r="K49" i="17" s="1"/>
  <c r="J19" i="17"/>
  <c r="K19" i="17" s="1"/>
  <c r="E19" i="17" s="1"/>
  <c r="J13" i="17"/>
  <c r="K13" i="17" s="1"/>
  <c r="E13" i="17" s="1"/>
  <c r="J20" i="17"/>
  <c r="K20" i="17" s="1"/>
  <c r="E20" i="17" s="1"/>
  <c r="J80" i="17"/>
  <c r="K80" i="17" s="1"/>
  <c r="J23" i="17"/>
  <c r="K23" i="17" s="1"/>
  <c r="E23" i="17" s="1"/>
  <c r="J36" i="17"/>
  <c r="K36" i="17" s="1"/>
  <c r="J81" i="17"/>
  <c r="K81" i="17" s="1"/>
  <c r="J55" i="17"/>
  <c r="K55" i="17" s="1"/>
  <c r="J60" i="17"/>
  <c r="K60" i="17" s="1"/>
  <c r="J45" i="17"/>
  <c r="K45" i="17" s="1"/>
  <c r="J68" i="17"/>
  <c r="K68" i="17" s="1"/>
  <c r="J32" i="17"/>
  <c r="K32" i="17" s="1"/>
  <c r="J67" i="17"/>
  <c r="K67" i="17" s="1"/>
  <c r="J24" i="17"/>
  <c r="K24" i="17" s="1"/>
  <c r="E24" i="17" s="1"/>
  <c r="J48" i="17"/>
  <c r="K48" i="17" s="1"/>
  <c r="J73" i="17"/>
  <c r="K73" i="17" s="1"/>
  <c r="J52" i="17"/>
  <c r="K52" i="17" s="1"/>
  <c r="J44" i="17"/>
  <c r="K44" i="17" s="1"/>
  <c r="J65" i="17"/>
  <c r="K65" i="17" s="1"/>
  <c r="J72" i="17"/>
  <c r="K72" i="17" s="1"/>
  <c r="J69" i="17"/>
  <c r="K69" i="17" s="1"/>
  <c r="J59" i="17"/>
  <c r="K59" i="17" s="1"/>
  <c r="J62" i="17"/>
  <c r="K62" i="17" s="1"/>
  <c r="J78" i="17"/>
  <c r="K78" i="17" s="1"/>
  <c r="J10" i="17"/>
  <c r="K10" i="17" s="1"/>
  <c r="E10" i="17" s="1"/>
  <c r="J58" i="17"/>
  <c r="K58" i="17" s="1"/>
  <c r="J43" i="17"/>
  <c r="K43" i="17" s="1"/>
  <c r="J31" i="17"/>
  <c r="K31" i="17" s="1"/>
  <c r="E31" i="17" s="1"/>
  <c r="J33" i="17"/>
  <c r="K33" i="17" s="1"/>
  <c r="J15" i="17"/>
  <c r="K15" i="17" s="1"/>
  <c r="E15" i="17" s="1"/>
  <c r="J42" i="17"/>
  <c r="K42" i="17" s="1"/>
  <c r="J17" i="17"/>
  <c r="K17" i="17" s="1"/>
  <c r="E17" i="17" s="1"/>
  <c r="J41" i="17"/>
  <c r="K41" i="17" s="1"/>
  <c r="J70" i="17"/>
  <c r="K70" i="17" s="1"/>
  <c r="J16" i="17"/>
  <c r="K16" i="17" s="1"/>
  <c r="E16" i="17" s="1"/>
  <c r="J82" i="17"/>
  <c r="K82" i="17" s="1"/>
  <c r="J35" i="17"/>
  <c r="K35" i="17" s="1"/>
  <c r="J75" i="17"/>
  <c r="K75" i="17" s="1"/>
  <c r="J25" i="17"/>
  <c r="K25" i="17" s="1"/>
  <c r="E25" i="17" s="1"/>
  <c r="J51" i="17"/>
  <c r="K51" i="17" s="1"/>
  <c r="J63" i="17"/>
  <c r="K63" i="17" s="1"/>
  <c r="J11" i="17"/>
  <c r="K11" i="17" s="1"/>
  <c r="E11" i="17" s="1"/>
  <c r="J18" i="17"/>
  <c r="K18" i="17" s="1"/>
  <c r="E18" i="17" s="1"/>
  <c r="J28" i="17"/>
  <c r="K28" i="17" s="1"/>
  <c r="E28" i="17" s="1"/>
  <c r="J26" i="17"/>
  <c r="K26" i="17" s="1"/>
  <c r="E26" i="17" s="1"/>
  <c r="J86" i="17"/>
  <c r="K86" i="17" s="1"/>
  <c r="J14" i="17"/>
  <c r="K14" i="17" s="1"/>
  <c r="E14" i="17" s="1"/>
  <c r="J83" i="17"/>
  <c r="K83" i="17" s="1"/>
  <c r="J9" i="17"/>
  <c r="K9" i="17" s="1"/>
  <c r="E9" i="17" s="1"/>
  <c r="J56" i="17"/>
  <c r="K56" i="17" s="1"/>
  <c r="J22" i="17"/>
  <c r="K22" i="17" s="1"/>
  <c r="E22" i="17" s="1"/>
  <c r="J39" i="17"/>
  <c r="K39" i="17" s="1"/>
  <c r="J71" i="17"/>
  <c r="K71" i="17" s="1"/>
  <c r="J47" i="17"/>
  <c r="K47" i="17" s="1"/>
  <c r="J87" i="17"/>
  <c r="K87" i="17" s="1"/>
  <c r="J12" i="17"/>
  <c r="K12" i="17" s="1"/>
  <c r="E12" i="17" s="1"/>
  <c r="J46" i="17"/>
  <c r="K46" i="17" s="1"/>
  <c r="J64" i="17"/>
  <c r="K64" i="17" s="1"/>
  <c r="J21" i="17"/>
  <c r="K21" i="17" s="1"/>
  <c r="E21" i="17" s="1"/>
  <c r="J34" i="17"/>
  <c r="K34" i="17" s="1"/>
  <c r="J53" i="17"/>
  <c r="K53" i="17" s="1"/>
  <c r="J38" i="17"/>
  <c r="K38" i="17" s="1"/>
  <c r="J40" i="17"/>
  <c r="K40" i="17" s="1"/>
  <c r="J76" i="17"/>
  <c r="K76" i="17" s="1"/>
  <c r="J29" i="17"/>
  <c r="K29" i="17" s="1"/>
  <c r="E29" i="17" s="1"/>
  <c r="J54" i="17"/>
  <c r="K54" i="17" s="1"/>
  <c r="J27" i="17"/>
  <c r="K27" i="17" s="1"/>
  <c r="E27" i="17" s="1"/>
  <c r="J84" i="17"/>
  <c r="K84" i="17" s="1"/>
  <c r="J8" i="17"/>
  <c r="J74" i="17"/>
  <c r="K74" i="17" s="1"/>
  <c r="E74" i="17" s="1"/>
  <c r="Z84" i="9"/>
  <c r="AO81" i="9"/>
  <c r="AQ81" i="9" s="1"/>
  <c r="Z52" i="9"/>
  <c r="D37" i="17"/>
  <c r="I37" i="17"/>
  <c r="C37" i="17"/>
  <c r="M37" i="17" s="1"/>
  <c r="G37" i="17"/>
  <c r="F37" i="17"/>
  <c r="B37" i="17"/>
  <c r="Z20" i="9"/>
  <c r="Y68" i="9"/>
  <c r="Z76" i="9"/>
  <c r="Z12" i="9"/>
  <c r="Y60" i="9"/>
  <c r="Y44" i="9"/>
  <c r="Y20" i="9"/>
  <c r="AQ91" i="9"/>
  <c r="Y91" i="9" s="1"/>
  <c r="AB93" i="3" s="1"/>
  <c r="AQ25" i="9"/>
  <c r="Y25" i="9" s="1"/>
  <c r="AB23" i="3" s="1"/>
  <c r="AQ35" i="9"/>
  <c r="Y35" i="9" s="1"/>
  <c r="AQ75" i="9"/>
  <c r="Y75" i="9" s="1"/>
  <c r="AQ74" i="9"/>
  <c r="Y74" i="9" s="1"/>
  <c r="AB13" i="3" s="1"/>
  <c r="AC93" i="3" l="1"/>
  <c r="AD117" i="3"/>
  <c r="AC117" i="3"/>
  <c r="AC115" i="3"/>
  <c r="AB74" i="9"/>
  <c r="AB75" i="9"/>
  <c r="AB73" i="9"/>
  <c r="AB51" i="9"/>
  <c r="AB49" i="9"/>
  <c r="AB50" i="9"/>
  <c r="AB83" i="9"/>
  <c r="AB81" i="9"/>
  <c r="AB82" i="9"/>
  <c r="AC107" i="3"/>
  <c r="AC104" i="3"/>
  <c r="AD104" i="3"/>
  <c r="AD105" i="3"/>
  <c r="AC105" i="3"/>
  <c r="AC116" i="3"/>
  <c r="AD116" i="3"/>
  <c r="AC121" i="3"/>
  <c r="AD121" i="3"/>
  <c r="AB9" i="3"/>
  <c r="AC110" i="3"/>
  <c r="AD110" i="3"/>
  <c r="AC102" i="3"/>
  <c r="AD102" i="3"/>
  <c r="K80" i="5"/>
  <c r="L80" i="5" s="1"/>
  <c r="G80" i="5" s="1"/>
  <c r="K82" i="5"/>
  <c r="L82" i="5" s="1"/>
  <c r="G82" i="5" s="1"/>
  <c r="K77" i="5"/>
  <c r="L77" i="5" s="1"/>
  <c r="G77" i="5" s="1"/>
  <c r="K81" i="5"/>
  <c r="L81" i="5" s="1"/>
  <c r="G81" i="5" s="1"/>
  <c r="AH135" i="3"/>
  <c r="AH121" i="3"/>
  <c r="K79" i="5"/>
  <c r="L79" i="5" s="1"/>
  <c r="G79" i="5" s="1"/>
  <c r="AD17" i="3"/>
  <c r="AC17" i="3"/>
  <c r="AB121" i="3"/>
  <c r="AB135" i="3"/>
  <c r="AD98" i="3"/>
  <c r="AC98" i="3"/>
  <c r="AC132" i="3"/>
  <c r="AD132" i="3"/>
  <c r="Y81" i="9"/>
  <c r="AB18" i="3" s="1"/>
  <c r="C29" i="17"/>
  <c r="M29" i="17" s="1"/>
  <c r="C46" i="17"/>
  <c r="M46" i="17" s="1"/>
  <c r="E46" i="17"/>
  <c r="B26" i="17"/>
  <c r="B10" i="17"/>
  <c r="B52" i="17"/>
  <c r="E52" i="17"/>
  <c r="B67" i="17"/>
  <c r="E67" i="17"/>
  <c r="I19" i="17"/>
  <c r="B85" i="17"/>
  <c r="E85" i="17"/>
  <c r="B61" i="17"/>
  <c r="E61" i="17"/>
  <c r="B84" i="17"/>
  <c r="E84" i="17"/>
  <c r="G76" i="17"/>
  <c r="E76" i="17"/>
  <c r="B34" i="17"/>
  <c r="E34" i="17"/>
  <c r="C12" i="17"/>
  <c r="M12" i="17" s="1"/>
  <c r="H39" i="17"/>
  <c r="E39" i="17"/>
  <c r="F83" i="17"/>
  <c r="E83" i="17"/>
  <c r="G28" i="17"/>
  <c r="G51" i="17"/>
  <c r="E51" i="17"/>
  <c r="I82" i="17"/>
  <c r="E82" i="17"/>
  <c r="G17" i="17"/>
  <c r="B31" i="17"/>
  <c r="C78" i="17"/>
  <c r="M78" i="17" s="1"/>
  <c r="E78" i="17"/>
  <c r="F72" i="17"/>
  <c r="E72" i="17"/>
  <c r="F73" i="17"/>
  <c r="E73" i="17"/>
  <c r="B32" i="17"/>
  <c r="E32" i="17"/>
  <c r="C55" i="17"/>
  <c r="M55" i="17" s="1"/>
  <c r="E55" i="17"/>
  <c r="I80" i="17"/>
  <c r="E80" i="17"/>
  <c r="G49" i="17"/>
  <c r="E49" i="17"/>
  <c r="C77" i="17"/>
  <c r="M77" i="17" s="1"/>
  <c r="E77" i="17"/>
  <c r="I66" i="17"/>
  <c r="E66" i="17"/>
  <c r="B53" i="17"/>
  <c r="E53" i="17"/>
  <c r="C71" i="17"/>
  <c r="M71" i="17" s="1"/>
  <c r="E71" i="17"/>
  <c r="G63" i="17"/>
  <c r="E63" i="17"/>
  <c r="F41" i="17"/>
  <c r="E41" i="17"/>
  <c r="B69" i="17"/>
  <c r="E69" i="17"/>
  <c r="C60" i="17"/>
  <c r="M60" i="17" s="1"/>
  <c r="E60" i="17"/>
  <c r="B21" i="17"/>
  <c r="I22" i="17"/>
  <c r="B14" i="17"/>
  <c r="H18" i="17"/>
  <c r="F25" i="17"/>
  <c r="I16" i="17"/>
  <c r="H42" i="17"/>
  <c r="E42" i="17"/>
  <c r="D43" i="17"/>
  <c r="E43" i="17"/>
  <c r="C62" i="17"/>
  <c r="M62" i="17" s="1"/>
  <c r="E62" i="17"/>
  <c r="D65" i="17"/>
  <c r="E65" i="17"/>
  <c r="C48" i="17"/>
  <c r="M48" i="17" s="1"/>
  <c r="E48" i="17"/>
  <c r="C68" i="17"/>
  <c r="M68" i="17" s="1"/>
  <c r="E68" i="17"/>
  <c r="G81" i="17"/>
  <c r="E81" i="17"/>
  <c r="C20" i="17"/>
  <c r="M20" i="17" s="1"/>
  <c r="D30" i="17"/>
  <c r="H50" i="17"/>
  <c r="E50" i="17"/>
  <c r="C9" i="17"/>
  <c r="M9" i="17" s="1"/>
  <c r="F35" i="17"/>
  <c r="E35" i="17"/>
  <c r="G33" i="17"/>
  <c r="E33" i="17"/>
  <c r="B23" i="17"/>
  <c r="G27" i="17"/>
  <c r="B40" i="17"/>
  <c r="E40" i="17"/>
  <c r="B87" i="17"/>
  <c r="E87" i="17"/>
  <c r="C54" i="17"/>
  <c r="M54" i="17" s="1"/>
  <c r="E54" i="17"/>
  <c r="F38" i="17"/>
  <c r="E38" i="17"/>
  <c r="H64" i="17"/>
  <c r="E64" i="17"/>
  <c r="B47" i="17"/>
  <c r="E47" i="17"/>
  <c r="F56" i="17"/>
  <c r="E56" i="17"/>
  <c r="C86" i="17"/>
  <c r="M86" i="17" s="1"/>
  <c r="E86" i="17"/>
  <c r="I11" i="17"/>
  <c r="D75" i="17"/>
  <c r="E75" i="17"/>
  <c r="C70" i="17"/>
  <c r="M70" i="17" s="1"/>
  <c r="E70" i="17"/>
  <c r="B15" i="17"/>
  <c r="C58" i="17"/>
  <c r="M58" i="17" s="1"/>
  <c r="E58" i="17"/>
  <c r="C59" i="17"/>
  <c r="M59" i="17" s="1"/>
  <c r="E59" i="17"/>
  <c r="G44" i="17"/>
  <c r="E44" i="17"/>
  <c r="C24" i="17"/>
  <c r="M24" i="17" s="1"/>
  <c r="F45" i="17"/>
  <c r="E45" i="17"/>
  <c r="G36" i="17"/>
  <c r="E36" i="17"/>
  <c r="C13" i="17"/>
  <c r="M13" i="17" s="1"/>
  <c r="I79" i="17"/>
  <c r="E79" i="17"/>
  <c r="D57" i="17"/>
  <c r="E57" i="17"/>
  <c r="G19" i="17"/>
  <c r="H85" i="17"/>
  <c r="B80" i="17"/>
  <c r="K154" i="9"/>
  <c r="L154" i="9" s="1"/>
  <c r="G154" i="9" s="1"/>
  <c r="K141" i="9"/>
  <c r="L141" i="9" s="1"/>
  <c r="G141" i="9" s="1"/>
  <c r="K146" i="9"/>
  <c r="L146" i="9" s="1"/>
  <c r="G146" i="9" s="1"/>
  <c r="K152" i="9"/>
  <c r="L152" i="9" s="1"/>
  <c r="G152" i="9" s="1"/>
  <c r="K147" i="9"/>
  <c r="L147" i="9" s="1"/>
  <c r="G147" i="9" s="1"/>
  <c r="K148" i="9"/>
  <c r="L148" i="9" s="1"/>
  <c r="G148" i="9" s="1"/>
  <c r="K142" i="9"/>
  <c r="L142" i="9" s="1"/>
  <c r="G142" i="9" s="1"/>
  <c r="AB11" i="9"/>
  <c r="AB10" i="9"/>
  <c r="AB9" i="9"/>
  <c r="K155" i="9"/>
  <c r="L155" i="9" s="1"/>
  <c r="G155" i="9" s="1"/>
  <c r="K153" i="9"/>
  <c r="L153" i="9" s="1"/>
  <c r="G153" i="9" s="1"/>
  <c r="K150" i="9"/>
  <c r="L150" i="9" s="1"/>
  <c r="G150" i="9" s="1"/>
  <c r="K145" i="9"/>
  <c r="L145" i="9" s="1"/>
  <c r="G145" i="9" s="1"/>
  <c r="K151" i="9"/>
  <c r="L151" i="9" s="1"/>
  <c r="G151" i="9" s="1"/>
  <c r="K156" i="9"/>
  <c r="L156" i="9" s="1"/>
  <c r="G156" i="9" s="1"/>
  <c r="AB17" i="9"/>
  <c r="AB19" i="9"/>
  <c r="AB18" i="9"/>
  <c r="K149" i="9"/>
  <c r="L149" i="9" s="1"/>
  <c r="G149" i="9" s="1"/>
  <c r="K144" i="9"/>
  <c r="L144" i="9" s="1"/>
  <c r="G144" i="9" s="1"/>
  <c r="K143" i="9"/>
  <c r="L143" i="9" s="1"/>
  <c r="G143" i="9" s="1"/>
  <c r="G61" i="17"/>
  <c r="F61" i="17"/>
  <c r="H61" i="17"/>
  <c r="H23" i="17"/>
  <c r="G57" i="17"/>
  <c r="D60" i="17"/>
  <c r="C61" i="17"/>
  <c r="M61" i="17" s="1"/>
  <c r="F19" i="17"/>
  <c r="I85" i="17"/>
  <c r="I61" i="17"/>
  <c r="D61" i="17"/>
  <c r="F33" i="17"/>
  <c r="B66" i="17"/>
  <c r="G66" i="17"/>
  <c r="I77" i="17"/>
  <c r="I49" i="17"/>
  <c r="C66" i="17"/>
  <c r="M66" i="17" s="1"/>
  <c r="D66" i="17"/>
  <c r="D77" i="17"/>
  <c r="C57" i="17"/>
  <c r="M57" i="17" s="1"/>
  <c r="F66" i="17"/>
  <c r="H66" i="17"/>
  <c r="H80" i="17"/>
  <c r="D40" i="17"/>
  <c r="B79" i="17"/>
  <c r="B57" i="17"/>
  <c r="F79" i="17"/>
  <c r="D79" i="17"/>
  <c r="G79" i="17"/>
  <c r="H79" i="17"/>
  <c r="F57" i="17"/>
  <c r="I57" i="17"/>
  <c r="C79" i="17"/>
  <c r="M79" i="17" s="1"/>
  <c r="H57" i="17"/>
  <c r="F30" i="17"/>
  <c r="F65" i="17"/>
  <c r="D81" i="17"/>
  <c r="F50" i="17"/>
  <c r="I30" i="17"/>
  <c r="G43" i="17"/>
  <c r="I20" i="17"/>
  <c r="D50" i="17"/>
  <c r="B30" i="17"/>
  <c r="F16" i="17"/>
  <c r="B20" i="17"/>
  <c r="B50" i="17"/>
  <c r="H30" i="17"/>
  <c r="I42" i="17"/>
  <c r="I81" i="17"/>
  <c r="I50" i="17"/>
  <c r="I65" i="17"/>
  <c r="G30" i="17"/>
  <c r="B81" i="17"/>
  <c r="F20" i="17"/>
  <c r="D20" i="17"/>
  <c r="H20" i="17"/>
  <c r="G80" i="17"/>
  <c r="F77" i="17"/>
  <c r="G77" i="17"/>
  <c r="C85" i="17"/>
  <c r="M85" i="17" s="1"/>
  <c r="D19" i="17"/>
  <c r="H19" i="17"/>
  <c r="G41" i="17"/>
  <c r="I9" i="17"/>
  <c r="H49" i="17"/>
  <c r="B19" i="17"/>
  <c r="D80" i="17"/>
  <c r="F49" i="17"/>
  <c r="F80" i="17"/>
  <c r="G60" i="17"/>
  <c r="C23" i="17"/>
  <c r="M23" i="17" s="1"/>
  <c r="D85" i="17"/>
  <c r="I23" i="17"/>
  <c r="G85" i="17"/>
  <c r="F85" i="17"/>
  <c r="H77" i="17"/>
  <c r="B63" i="17"/>
  <c r="H60" i="17"/>
  <c r="C30" i="17"/>
  <c r="M30" i="17" s="1"/>
  <c r="F23" i="17"/>
  <c r="F43" i="17"/>
  <c r="H81" i="17"/>
  <c r="B49" i="17"/>
  <c r="G20" i="17"/>
  <c r="F81" i="17"/>
  <c r="D49" i="17"/>
  <c r="C49" i="17"/>
  <c r="M49" i="17" s="1"/>
  <c r="C81" i="17"/>
  <c r="M81" i="17" s="1"/>
  <c r="F40" i="17"/>
  <c r="C50" i="17"/>
  <c r="M50" i="17" s="1"/>
  <c r="C80" i="17"/>
  <c r="M80" i="17" s="1"/>
  <c r="B77" i="17"/>
  <c r="G50" i="17"/>
  <c r="C19" i="17"/>
  <c r="M19" i="17" s="1"/>
  <c r="D71" i="17"/>
  <c r="B46" i="17"/>
  <c r="D53" i="17"/>
  <c r="H71" i="17"/>
  <c r="D15" i="17"/>
  <c r="B59" i="17"/>
  <c r="H36" i="17"/>
  <c r="B75" i="17"/>
  <c r="H45" i="17"/>
  <c r="I13" i="17"/>
  <c r="F70" i="17"/>
  <c r="D11" i="17"/>
  <c r="G86" i="17"/>
  <c r="I47" i="17"/>
  <c r="H59" i="17"/>
  <c r="F36" i="17"/>
  <c r="D86" i="17"/>
  <c r="D58" i="17"/>
  <c r="I56" i="17"/>
  <c r="G11" i="17"/>
  <c r="G59" i="17"/>
  <c r="H75" i="17"/>
  <c r="C47" i="17"/>
  <c r="M47" i="17" s="1"/>
  <c r="C15" i="17"/>
  <c r="M15" i="17" s="1"/>
  <c r="B45" i="17"/>
  <c r="G56" i="17"/>
  <c r="D56" i="17"/>
  <c r="C75" i="17"/>
  <c r="M75" i="17" s="1"/>
  <c r="G15" i="17"/>
  <c r="D13" i="17"/>
  <c r="H86" i="17"/>
  <c r="B58" i="17"/>
  <c r="G45" i="17"/>
  <c r="H13" i="17"/>
  <c r="D47" i="17"/>
  <c r="B70" i="17"/>
  <c r="H11" i="17"/>
  <c r="H70" i="17"/>
  <c r="I86" i="17"/>
  <c r="G26" i="17"/>
  <c r="I15" i="17"/>
  <c r="F15" i="17"/>
  <c r="G58" i="17"/>
  <c r="I58" i="17"/>
  <c r="I45" i="17"/>
  <c r="D45" i="17"/>
  <c r="I60" i="17"/>
  <c r="B60" i="17"/>
  <c r="D23" i="17"/>
  <c r="B13" i="17"/>
  <c r="G13" i="17"/>
  <c r="B56" i="17"/>
  <c r="B35" i="17"/>
  <c r="F63" i="17"/>
  <c r="C36" i="17"/>
  <c r="M36" i="17" s="1"/>
  <c r="I64" i="17"/>
  <c r="G47" i="17"/>
  <c r="F64" i="17"/>
  <c r="D59" i="17"/>
  <c r="C11" i="17"/>
  <c r="M11" i="17" s="1"/>
  <c r="G70" i="17"/>
  <c r="D64" i="17"/>
  <c r="I44" i="17"/>
  <c r="I24" i="17"/>
  <c r="F44" i="17"/>
  <c r="I75" i="17"/>
  <c r="F11" i="17"/>
  <c r="B24" i="17"/>
  <c r="H24" i="17"/>
  <c r="F86" i="17"/>
  <c r="H15" i="17"/>
  <c r="H58" i="17"/>
  <c r="C45" i="17"/>
  <c r="M45" i="17" s="1"/>
  <c r="G64" i="17"/>
  <c r="B11" i="17"/>
  <c r="I59" i="17"/>
  <c r="D24" i="17"/>
  <c r="B44" i="17"/>
  <c r="D70" i="17"/>
  <c r="H44" i="17"/>
  <c r="F75" i="17"/>
  <c r="B86" i="17"/>
  <c r="I26" i="17"/>
  <c r="D33" i="17"/>
  <c r="F58" i="17"/>
  <c r="F60" i="17"/>
  <c r="G23" i="17"/>
  <c r="F13" i="17"/>
  <c r="H56" i="17"/>
  <c r="I36" i="17"/>
  <c r="C64" i="17"/>
  <c r="M64" i="17" s="1"/>
  <c r="F47" i="17"/>
  <c r="B64" i="17"/>
  <c r="B36" i="17"/>
  <c r="I70" i="17"/>
  <c r="D36" i="17"/>
  <c r="H47" i="17"/>
  <c r="F59" i="17"/>
  <c r="C56" i="17"/>
  <c r="M56" i="17" s="1"/>
  <c r="G75" i="17"/>
  <c r="G24" i="17"/>
  <c r="F24" i="17"/>
  <c r="I10" i="17"/>
  <c r="H9" i="17"/>
  <c r="H10" i="17"/>
  <c r="D44" i="17"/>
  <c r="C44" i="17"/>
  <c r="M44" i="17" s="1"/>
  <c r="H87" i="17"/>
  <c r="I71" i="17"/>
  <c r="F10" i="17"/>
  <c r="H35" i="17"/>
  <c r="I67" i="17"/>
  <c r="H26" i="17"/>
  <c r="B33" i="17"/>
  <c r="C33" i="17"/>
  <c r="M33" i="17" s="1"/>
  <c r="G9" i="17"/>
  <c r="D63" i="17"/>
  <c r="C63" i="17"/>
  <c r="M63" i="17" s="1"/>
  <c r="I40" i="17"/>
  <c r="G67" i="17"/>
  <c r="B27" i="17"/>
  <c r="H27" i="17"/>
  <c r="B9" i="17"/>
  <c r="G10" i="17"/>
  <c r="D52" i="17"/>
  <c r="G35" i="17"/>
  <c r="I41" i="17"/>
  <c r="F46" i="17"/>
  <c r="C52" i="17"/>
  <c r="M52" i="17" s="1"/>
  <c r="H52" i="17"/>
  <c r="C10" i="17"/>
  <c r="M10" i="17" s="1"/>
  <c r="G52" i="17"/>
  <c r="B41" i="17"/>
  <c r="H46" i="17"/>
  <c r="G71" i="17"/>
  <c r="H67" i="17"/>
  <c r="F26" i="17"/>
  <c r="D26" i="17"/>
  <c r="I33" i="17"/>
  <c r="H33" i="17"/>
  <c r="D9" i="17"/>
  <c r="C69" i="17"/>
  <c r="M69" i="17" s="1"/>
  <c r="F67" i="17"/>
  <c r="F71" i="17"/>
  <c r="H63" i="17"/>
  <c r="D41" i="17"/>
  <c r="C40" i="17"/>
  <c r="M40" i="17" s="1"/>
  <c r="H69" i="17"/>
  <c r="C67" i="17"/>
  <c r="M67" i="17" s="1"/>
  <c r="H40" i="17"/>
  <c r="D27" i="17"/>
  <c r="F52" i="17"/>
  <c r="I52" i="17"/>
  <c r="C27" i="17"/>
  <c r="M27" i="17" s="1"/>
  <c r="H53" i="17"/>
  <c r="I53" i="17"/>
  <c r="F69" i="17"/>
  <c r="F53" i="17"/>
  <c r="G53" i="17"/>
  <c r="I27" i="17"/>
  <c r="C26" i="17"/>
  <c r="M26" i="17" s="1"/>
  <c r="F9" i="17"/>
  <c r="G69" i="17"/>
  <c r="I35" i="17"/>
  <c r="B71" i="17"/>
  <c r="I69" i="17"/>
  <c r="C41" i="17"/>
  <c r="M41" i="17" s="1"/>
  <c r="D69" i="17"/>
  <c r="G40" i="17"/>
  <c r="H41" i="17"/>
  <c r="I63" i="17"/>
  <c r="D46" i="17"/>
  <c r="C35" i="17"/>
  <c r="M35" i="17" s="1"/>
  <c r="D10" i="17"/>
  <c r="C53" i="17"/>
  <c r="M53" i="17" s="1"/>
  <c r="F27" i="17"/>
  <c r="G46" i="17"/>
  <c r="D67" i="17"/>
  <c r="D35" i="17"/>
  <c r="I46" i="17"/>
  <c r="D55" i="17"/>
  <c r="H55" i="17"/>
  <c r="B55" i="17"/>
  <c r="I55" i="17"/>
  <c r="F55" i="17"/>
  <c r="G55" i="17"/>
  <c r="B83" i="17"/>
  <c r="H28" i="17"/>
  <c r="C31" i="17"/>
  <c r="M31" i="17" s="1"/>
  <c r="I14" i="17"/>
  <c r="B42" i="17"/>
  <c r="F51" i="17"/>
  <c r="C17" i="17"/>
  <c r="M17" i="17" s="1"/>
  <c r="D31" i="17"/>
  <c r="D72" i="17"/>
  <c r="F32" i="17"/>
  <c r="I72" i="17"/>
  <c r="C32" i="17"/>
  <c r="M32" i="17" s="1"/>
  <c r="H17" i="17"/>
  <c r="C51" i="17"/>
  <c r="M51" i="17" s="1"/>
  <c r="D28" i="17"/>
  <c r="F82" i="17"/>
  <c r="H83" i="17"/>
  <c r="G12" i="17"/>
  <c r="F78" i="17"/>
  <c r="G82" i="17"/>
  <c r="D78" i="17"/>
  <c r="I28" i="17"/>
  <c r="G72" i="17"/>
  <c r="G32" i="17"/>
  <c r="D82" i="17"/>
  <c r="D83" i="17"/>
  <c r="C83" i="17"/>
  <c r="M83" i="17" s="1"/>
  <c r="F28" i="17"/>
  <c r="I31" i="17"/>
  <c r="F31" i="17"/>
  <c r="B72" i="17"/>
  <c r="H72" i="17"/>
  <c r="B82" i="17"/>
  <c r="B22" i="17"/>
  <c r="I32" i="17"/>
  <c r="B39" i="17"/>
  <c r="D12" i="17"/>
  <c r="H78" i="17"/>
  <c r="B38" i="17"/>
  <c r="C18" i="17"/>
  <c r="M18" i="17" s="1"/>
  <c r="I17" i="17"/>
  <c r="C73" i="17"/>
  <c r="M73" i="17" s="1"/>
  <c r="I39" i="17"/>
  <c r="H73" i="17"/>
  <c r="I21" i="17"/>
  <c r="D39" i="17"/>
  <c r="D34" i="17"/>
  <c r="D51" i="17"/>
  <c r="H51" i="17"/>
  <c r="G73" i="17"/>
  <c r="B51" i="17"/>
  <c r="D54" i="17"/>
  <c r="I83" i="17"/>
  <c r="G83" i="17"/>
  <c r="B28" i="17"/>
  <c r="G31" i="17"/>
  <c r="H31" i="17"/>
  <c r="F12" i="17"/>
  <c r="D38" i="17"/>
  <c r="C82" i="17"/>
  <c r="M82" i="17" s="1"/>
  <c r="D73" i="17"/>
  <c r="B78" i="17"/>
  <c r="G38" i="17"/>
  <c r="F54" i="17"/>
  <c r="H14" i="17"/>
  <c r="C28" i="17"/>
  <c r="M28" i="17" s="1"/>
  <c r="C72" i="17"/>
  <c r="M72" i="17" s="1"/>
  <c r="H32" i="17"/>
  <c r="C39" i="17"/>
  <c r="M39" i="17" s="1"/>
  <c r="H82" i="17"/>
  <c r="G39" i="17"/>
  <c r="H12" i="17"/>
  <c r="H25" i="17"/>
  <c r="F21" i="17"/>
  <c r="I78" i="17"/>
  <c r="H34" i="17"/>
  <c r="D32" i="17"/>
  <c r="G78" i="17"/>
  <c r="F17" i="17"/>
  <c r="G54" i="17"/>
  <c r="B17" i="17"/>
  <c r="I51" i="17"/>
  <c r="I73" i="17"/>
  <c r="G62" i="17"/>
  <c r="B12" i="17"/>
  <c r="B73" i="17"/>
  <c r="D17" i="17"/>
  <c r="F18" i="17"/>
  <c r="F34" i="17"/>
  <c r="I34" i="17"/>
  <c r="I38" i="17"/>
  <c r="C38" i="17"/>
  <c r="M38" i="17" s="1"/>
  <c r="G34" i="17"/>
  <c r="B54" i="17"/>
  <c r="H38" i="17"/>
  <c r="C34" i="17"/>
  <c r="M34" i="17" s="1"/>
  <c r="H54" i="17"/>
  <c r="I12" i="17"/>
  <c r="I54" i="17"/>
  <c r="F39" i="17"/>
  <c r="D14" i="17"/>
  <c r="G65" i="17"/>
  <c r="F22" i="17"/>
  <c r="B68" i="17"/>
  <c r="I62" i="17"/>
  <c r="F48" i="17"/>
  <c r="F14" i="17"/>
  <c r="C65" i="17"/>
  <c r="M65" i="17" s="1"/>
  <c r="H65" i="17"/>
  <c r="B43" i="17"/>
  <c r="I43" i="17"/>
  <c r="H22" i="17"/>
  <c r="D48" i="17"/>
  <c r="B25" i="17"/>
  <c r="G25" i="17"/>
  <c r="G87" i="17"/>
  <c r="I68" i="17"/>
  <c r="B62" i="17"/>
  <c r="I18" i="17"/>
  <c r="D16" i="17"/>
  <c r="D87" i="17"/>
  <c r="H62" i="17"/>
  <c r="B48" i="17"/>
  <c r="C16" i="17"/>
  <c r="M16" i="17" s="1"/>
  <c r="F68" i="17"/>
  <c r="B16" i="17"/>
  <c r="C25" i="17"/>
  <c r="M25" i="17" s="1"/>
  <c r="G21" i="17"/>
  <c r="G16" i="17"/>
  <c r="H16" i="17"/>
  <c r="B18" i="17"/>
  <c r="H68" i="17"/>
  <c r="C14" i="17"/>
  <c r="M14" i="17" s="1"/>
  <c r="C43" i="17"/>
  <c r="M43" i="17" s="1"/>
  <c r="H43" i="17"/>
  <c r="C87" i="17"/>
  <c r="M87" i="17" s="1"/>
  <c r="F42" i="17"/>
  <c r="C21" i="17"/>
  <c r="M21" i="17" s="1"/>
  <c r="I25" i="17"/>
  <c r="D68" i="17"/>
  <c r="D21" i="17"/>
  <c r="D25" i="17"/>
  <c r="G14" i="17"/>
  <c r="B65" i="17"/>
  <c r="G22" i="17"/>
  <c r="D22" i="17"/>
  <c r="I48" i="17"/>
  <c r="G68" i="17"/>
  <c r="F87" i="17"/>
  <c r="I87" i="17"/>
  <c r="C22" i="17"/>
  <c r="M22" i="17" s="1"/>
  <c r="H21" i="17"/>
  <c r="D42" i="17"/>
  <c r="G42" i="17"/>
  <c r="F62" i="17"/>
  <c r="C42" i="17"/>
  <c r="M42" i="17" s="1"/>
  <c r="G48" i="17"/>
  <c r="D18" i="17"/>
  <c r="G18" i="17"/>
  <c r="D62" i="17"/>
  <c r="H48" i="17"/>
  <c r="C84" i="17"/>
  <c r="M84" i="17" s="1"/>
  <c r="F84" i="17"/>
  <c r="G84" i="17"/>
  <c r="I84" i="17"/>
  <c r="F76" i="17"/>
  <c r="D76" i="17"/>
  <c r="C76" i="17"/>
  <c r="M76" i="17" s="1"/>
  <c r="B76" i="17"/>
  <c r="D84" i="17"/>
  <c r="I76" i="17"/>
  <c r="H76" i="17"/>
  <c r="H84" i="17"/>
  <c r="K8" i="17"/>
  <c r="E8" i="17" s="1"/>
  <c r="H29" i="17"/>
  <c r="D29" i="17"/>
  <c r="F29" i="17"/>
  <c r="G29" i="17"/>
  <c r="I29" i="17"/>
  <c r="B29" i="17"/>
  <c r="C74" i="17"/>
  <c r="M74" i="17" s="1"/>
  <c r="F74" i="17"/>
  <c r="I74" i="17"/>
  <c r="D74" i="17"/>
  <c r="G74" i="17"/>
  <c r="H74" i="17"/>
  <c r="B74" i="17"/>
  <c r="J159" i="17"/>
  <c r="K159" i="17" s="1"/>
  <c r="J166" i="17"/>
  <c r="K166" i="17" s="1"/>
  <c r="J128" i="17"/>
  <c r="K128" i="17" s="1"/>
  <c r="J137" i="17"/>
  <c r="K137" i="17" s="1"/>
  <c r="J114" i="17"/>
  <c r="K114" i="17" s="1"/>
  <c r="J130" i="17"/>
  <c r="K130" i="17" s="1"/>
  <c r="J115" i="17"/>
  <c r="K115" i="17" s="1"/>
  <c r="J135" i="17"/>
  <c r="K135" i="17" s="1"/>
  <c r="J133" i="17"/>
  <c r="K133" i="17" s="1"/>
  <c r="J155" i="17"/>
  <c r="K155" i="17" s="1"/>
  <c r="J110" i="17"/>
  <c r="K110" i="17" s="1"/>
  <c r="J160" i="17"/>
  <c r="K160" i="17" s="1"/>
  <c r="J184" i="17"/>
  <c r="K184" i="17" s="1"/>
  <c r="J164" i="17"/>
  <c r="K164" i="17" s="1"/>
  <c r="J120" i="17"/>
  <c r="K120" i="17" s="1"/>
  <c r="J186" i="17"/>
  <c r="K186" i="17" s="1"/>
  <c r="J126" i="17"/>
  <c r="K126" i="17" s="1"/>
  <c r="J189" i="17"/>
  <c r="K189" i="17" s="1"/>
  <c r="J107" i="17"/>
  <c r="K107" i="17" s="1"/>
  <c r="J102" i="17"/>
  <c r="K102" i="17" s="1"/>
  <c r="J145" i="17"/>
  <c r="K145" i="17" s="1"/>
  <c r="J122" i="17"/>
  <c r="K122" i="17" s="1"/>
  <c r="J127" i="17"/>
  <c r="K127" i="17" s="1"/>
  <c r="J169" i="17"/>
  <c r="K169" i="17" s="1"/>
  <c r="J136" i="17"/>
  <c r="K136" i="17" s="1"/>
  <c r="J175" i="17"/>
  <c r="K175" i="17" s="1"/>
  <c r="J144" i="17"/>
  <c r="K144" i="17" s="1"/>
  <c r="J183" i="17"/>
  <c r="K183" i="17" s="1"/>
  <c r="J167" i="17"/>
  <c r="K167" i="17" s="1"/>
  <c r="J124" i="17"/>
  <c r="K124" i="17" s="1"/>
  <c r="J97" i="17"/>
  <c r="K97" i="17" s="1"/>
  <c r="J158" i="17"/>
  <c r="K158" i="17" s="1"/>
  <c r="J138" i="17"/>
  <c r="K138" i="17" s="1"/>
  <c r="J100" i="17"/>
  <c r="K100" i="17" s="1"/>
  <c r="J134" i="17"/>
  <c r="K134" i="17" s="1"/>
  <c r="J116" i="17"/>
  <c r="K116" i="17" s="1"/>
  <c r="J178" i="17"/>
  <c r="K178" i="17" s="1"/>
  <c r="J129" i="17"/>
  <c r="K129" i="17" s="1"/>
  <c r="J132" i="17"/>
  <c r="K132" i="17" s="1"/>
  <c r="J140" i="17"/>
  <c r="K140" i="17" s="1"/>
  <c r="J181" i="17"/>
  <c r="K181" i="17" s="1"/>
  <c r="J182" i="17"/>
  <c r="K182" i="17" s="1"/>
  <c r="J190" i="17"/>
  <c r="K190" i="17" s="1"/>
  <c r="J146" i="17"/>
  <c r="K146" i="17" s="1"/>
  <c r="J101" i="17"/>
  <c r="K101" i="17" s="1"/>
  <c r="J171" i="17"/>
  <c r="K171" i="17" s="1"/>
  <c r="J172" i="17"/>
  <c r="K172" i="17" s="1"/>
  <c r="J188" i="17"/>
  <c r="K188" i="17" s="1"/>
  <c r="J147" i="17"/>
  <c r="K147" i="17" s="1"/>
  <c r="J92" i="17"/>
  <c r="K92" i="17" s="1"/>
  <c r="J148" i="17"/>
  <c r="K148" i="17" s="1"/>
  <c r="J185" i="17"/>
  <c r="K185" i="17" s="1"/>
  <c r="J168" i="17"/>
  <c r="K168" i="17" s="1"/>
  <c r="J141" i="17"/>
  <c r="K141" i="17" s="1"/>
  <c r="J157" i="17"/>
  <c r="K157" i="17" s="1"/>
  <c r="J174" i="17"/>
  <c r="K174" i="17" s="1"/>
  <c r="J152" i="17"/>
  <c r="K152" i="17" s="1"/>
  <c r="J98" i="17"/>
  <c r="K98" i="17" s="1"/>
  <c r="J99" i="17"/>
  <c r="K99" i="17" s="1"/>
  <c r="J153" i="17"/>
  <c r="K153" i="17" s="1"/>
  <c r="J95" i="17"/>
  <c r="K95" i="17" s="1"/>
  <c r="J142" i="17"/>
  <c r="K142" i="17" s="1"/>
  <c r="J119" i="17"/>
  <c r="K119" i="17" s="1"/>
  <c r="J162" i="17"/>
  <c r="K162" i="17" s="1"/>
  <c r="J125" i="17"/>
  <c r="K125" i="17" s="1"/>
  <c r="J108" i="17"/>
  <c r="K108" i="17" s="1"/>
  <c r="J105" i="17"/>
  <c r="K105" i="17" s="1"/>
  <c r="J103" i="17"/>
  <c r="K103" i="17" s="1"/>
  <c r="J163" i="17"/>
  <c r="K163" i="17" s="1"/>
  <c r="J117" i="17"/>
  <c r="K117" i="17" s="1"/>
  <c r="J139" i="17"/>
  <c r="K139" i="17" s="1"/>
  <c r="J177" i="17"/>
  <c r="K177" i="17" s="1"/>
  <c r="J121" i="17"/>
  <c r="K121" i="17" s="1"/>
  <c r="J93" i="17"/>
  <c r="K93" i="17" s="1"/>
  <c r="J143" i="17"/>
  <c r="K143" i="17" s="1"/>
  <c r="J109" i="17"/>
  <c r="K109" i="17" s="1"/>
  <c r="J106" i="17"/>
  <c r="K106" i="17" s="1"/>
  <c r="J165" i="17"/>
  <c r="K165" i="17" s="1"/>
  <c r="J149" i="17"/>
  <c r="K149" i="17" s="1"/>
  <c r="J170" i="17"/>
  <c r="K170" i="17" s="1"/>
  <c r="J179" i="17"/>
  <c r="K179" i="17" s="1"/>
  <c r="J161" i="17"/>
  <c r="K161" i="17" s="1"/>
  <c r="J180" i="17"/>
  <c r="K180" i="17" s="1"/>
  <c r="J104" i="17"/>
  <c r="K104" i="17" s="1"/>
  <c r="J150" i="17"/>
  <c r="K150" i="17" s="1"/>
  <c r="J151" i="17"/>
  <c r="K151" i="17" s="1"/>
  <c r="J131" i="17"/>
  <c r="K131" i="17" s="1"/>
  <c r="C112" i="17"/>
  <c r="M112" i="17" s="1"/>
  <c r="H112" i="17"/>
  <c r="F112" i="17"/>
  <c r="I112" i="17"/>
  <c r="B112" i="17"/>
  <c r="D112" i="17"/>
  <c r="G112" i="17"/>
  <c r="J156" i="17"/>
  <c r="K156" i="17" s="1"/>
  <c r="E156" i="17" s="1"/>
  <c r="J187" i="17"/>
  <c r="K187" i="17" s="1"/>
  <c r="E187" i="17" s="1"/>
  <c r="J154" i="17"/>
  <c r="K154" i="17" s="1"/>
  <c r="E154" i="17" s="1"/>
  <c r="J94" i="17"/>
  <c r="K94" i="17" s="1"/>
  <c r="E94" i="17" s="1"/>
  <c r="J96" i="17"/>
  <c r="K96" i="17" s="1"/>
  <c r="E96" i="17" s="1"/>
  <c r="J173" i="17"/>
  <c r="K173" i="17" s="1"/>
  <c r="E173" i="17" s="1"/>
  <c r="J113" i="17"/>
  <c r="K113" i="17" s="1"/>
  <c r="E113" i="17" s="1"/>
  <c r="J111" i="17"/>
  <c r="K111" i="17" s="1"/>
  <c r="E111" i="17" s="1"/>
  <c r="J123" i="17"/>
  <c r="K123" i="17" s="1"/>
  <c r="E123" i="17" s="1"/>
  <c r="J176" i="17"/>
  <c r="K176" i="17" s="1"/>
  <c r="E176" i="17" s="1"/>
  <c r="J91" i="17"/>
  <c r="K91" i="17" s="1"/>
  <c r="E91" i="17" s="1"/>
  <c r="J118" i="17"/>
  <c r="K118" i="17" s="1"/>
  <c r="E118" i="17" s="1"/>
  <c r="Y93" i="9"/>
  <c r="Y36" i="9"/>
  <c r="Y52" i="9"/>
  <c r="Y76" i="9"/>
  <c r="Y12" i="9"/>
  <c r="AC124" i="3" l="1"/>
  <c r="AD124" i="3"/>
  <c r="AC123" i="3"/>
  <c r="AD123" i="3"/>
  <c r="AC100" i="3"/>
  <c r="AD100" i="3"/>
  <c r="AC99" i="3"/>
  <c r="AD99" i="3"/>
  <c r="AD108" i="3"/>
  <c r="AC108" i="3"/>
  <c r="AD21" i="3"/>
  <c r="AC21" i="3"/>
  <c r="AC119" i="3"/>
  <c r="AD119" i="3"/>
  <c r="AC18" i="3"/>
  <c r="AD18" i="3"/>
  <c r="AD112" i="3"/>
  <c r="AC112" i="3"/>
  <c r="AC15" i="3"/>
  <c r="AD15" i="3"/>
  <c r="AD12" i="3"/>
  <c r="AC12" i="3"/>
  <c r="AD16" i="3"/>
  <c r="AC16" i="3"/>
  <c r="AD113" i="3"/>
  <c r="AC113" i="3"/>
  <c r="AC118" i="3"/>
  <c r="AD118" i="3"/>
  <c r="AD13" i="3"/>
  <c r="AC13" i="3"/>
  <c r="AD94" i="3"/>
  <c r="AC94" i="3"/>
  <c r="AC9" i="3"/>
  <c r="AD9" i="3"/>
  <c r="AC10" i="3"/>
  <c r="AD10" i="3"/>
  <c r="Y84" i="9"/>
  <c r="AB118" i="3"/>
  <c r="AD22" i="3"/>
  <c r="AC22" i="3"/>
  <c r="AD14" i="3"/>
  <c r="AC14" i="3"/>
  <c r="AC120" i="3"/>
  <c r="AD120" i="3"/>
  <c r="AD96" i="3"/>
  <c r="AC96" i="3"/>
  <c r="AC114" i="3"/>
  <c r="AD114" i="3"/>
  <c r="AD11" i="3"/>
  <c r="AC11" i="3"/>
  <c r="F106" i="17"/>
  <c r="E106" i="17"/>
  <c r="I125" i="17"/>
  <c r="E125" i="17"/>
  <c r="G168" i="17"/>
  <c r="E168" i="17"/>
  <c r="H136" i="17"/>
  <c r="E136" i="17"/>
  <c r="H114" i="17"/>
  <c r="E114" i="17"/>
  <c r="G104" i="17"/>
  <c r="E104" i="17"/>
  <c r="I170" i="17"/>
  <c r="E170" i="17"/>
  <c r="F109" i="17"/>
  <c r="E109" i="17"/>
  <c r="D177" i="17"/>
  <c r="E177" i="17"/>
  <c r="H103" i="17"/>
  <c r="E103" i="17"/>
  <c r="D162" i="17"/>
  <c r="E162" i="17"/>
  <c r="F153" i="17"/>
  <c r="E153" i="17"/>
  <c r="H174" i="17"/>
  <c r="E174" i="17"/>
  <c r="C185" i="17"/>
  <c r="M185" i="17" s="1"/>
  <c r="E185" i="17"/>
  <c r="G188" i="17"/>
  <c r="E188" i="17"/>
  <c r="C146" i="17"/>
  <c r="M146" i="17" s="1"/>
  <c r="E146" i="17"/>
  <c r="F140" i="17"/>
  <c r="E140" i="17"/>
  <c r="G116" i="17"/>
  <c r="E116" i="17"/>
  <c r="D158" i="17"/>
  <c r="E158" i="17"/>
  <c r="F183" i="17"/>
  <c r="E183" i="17"/>
  <c r="H169" i="17"/>
  <c r="E169" i="17"/>
  <c r="H102" i="17"/>
  <c r="E102" i="17"/>
  <c r="F186" i="17"/>
  <c r="E186" i="17"/>
  <c r="D160" i="17"/>
  <c r="E160" i="17"/>
  <c r="G135" i="17"/>
  <c r="E135" i="17"/>
  <c r="G137" i="17"/>
  <c r="E137" i="17"/>
  <c r="D150" i="17"/>
  <c r="E150" i="17"/>
  <c r="H179" i="17"/>
  <c r="E179" i="17"/>
  <c r="G95" i="17"/>
  <c r="E95" i="17"/>
  <c r="D152" i="17"/>
  <c r="E152" i="17"/>
  <c r="B147" i="17"/>
  <c r="E147" i="17"/>
  <c r="B138" i="17"/>
  <c r="E138" i="17"/>
  <c r="G126" i="17"/>
  <c r="E126" i="17"/>
  <c r="D184" i="17"/>
  <c r="E184" i="17"/>
  <c r="G131" i="17"/>
  <c r="E131" i="17"/>
  <c r="I149" i="17"/>
  <c r="E149" i="17"/>
  <c r="I105" i="17"/>
  <c r="E105" i="17"/>
  <c r="D119" i="17"/>
  <c r="E119" i="17"/>
  <c r="B99" i="17"/>
  <c r="E99" i="17"/>
  <c r="B157" i="17"/>
  <c r="E157" i="17"/>
  <c r="H148" i="17"/>
  <c r="E148" i="17"/>
  <c r="F172" i="17"/>
  <c r="E172" i="17"/>
  <c r="B190" i="17"/>
  <c r="E190" i="17"/>
  <c r="I132" i="17"/>
  <c r="E132" i="17"/>
  <c r="I134" i="17"/>
  <c r="E134" i="17"/>
  <c r="B97" i="17"/>
  <c r="E97" i="17"/>
  <c r="G144" i="17"/>
  <c r="E144" i="17"/>
  <c r="F127" i="17"/>
  <c r="E127" i="17"/>
  <c r="H107" i="17"/>
  <c r="E107" i="17"/>
  <c r="F120" i="17"/>
  <c r="E120" i="17"/>
  <c r="G110" i="17"/>
  <c r="E110" i="17"/>
  <c r="B115" i="17"/>
  <c r="E115" i="17"/>
  <c r="H128" i="17"/>
  <c r="E128" i="17"/>
  <c r="G121" i="17"/>
  <c r="E121" i="17"/>
  <c r="H163" i="17"/>
  <c r="E163" i="17"/>
  <c r="C101" i="17"/>
  <c r="M101" i="17" s="1"/>
  <c r="E101" i="17"/>
  <c r="I181" i="17"/>
  <c r="E181" i="17"/>
  <c r="C178" i="17"/>
  <c r="M178" i="17" s="1"/>
  <c r="E178" i="17"/>
  <c r="B167" i="17"/>
  <c r="E167" i="17"/>
  <c r="F145" i="17"/>
  <c r="E145" i="17"/>
  <c r="D133" i="17"/>
  <c r="E133" i="17"/>
  <c r="H159" i="17"/>
  <c r="E159" i="17"/>
  <c r="I180" i="17"/>
  <c r="E180" i="17"/>
  <c r="D143" i="17"/>
  <c r="E143" i="17"/>
  <c r="G139" i="17"/>
  <c r="E139" i="17"/>
  <c r="I151" i="17"/>
  <c r="E151" i="17"/>
  <c r="I161" i="17"/>
  <c r="E161" i="17"/>
  <c r="C165" i="17"/>
  <c r="M165" i="17" s="1"/>
  <c r="E165" i="17"/>
  <c r="I93" i="17"/>
  <c r="E93" i="17"/>
  <c r="B117" i="17"/>
  <c r="E117" i="17"/>
  <c r="F108" i="17"/>
  <c r="E108" i="17"/>
  <c r="H142" i="17"/>
  <c r="E142" i="17"/>
  <c r="H98" i="17"/>
  <c r="E98" i="17"/>
  <c r="D141" i="17"/>
  <c r="E141" i="17"/>
  <c r="D92" i="17"/>
  <c r="E92" i="17"/>
  <c r="G171" i="17"/>
  <c r="E171" i="17"/>
  <c r="B182" i="17"/>
  <c r="E182" i="17"/>
  <c r="G129" i="17"/>
  <c r="E129" i="17"/>
  <c r="I100" i="17"/>
  <c r="E100" i="17"/>
  <c r="H124" i="17"/>
  <c r="E124" i="17"/>
  <c r="G175" i="17"/>
  <c r="E175" i="17"/>
  <c r="D122" i="17"/>
  <c r="E122" i="17"/>
  <c r="B189" i="17"/>
  <c r="E189" i="17"/>
  <c r="C164" i="17"/>
  <c r="M164" i="17" s="1"/>
  <c r="E164" i="17"/>
  <c r="C155" i="17"/>
  <c r="M155" i="17" s="1"/>
  <c r="E155" i="17"/>
  <c r="C130" i="17"/>
  <c r="M130" i="17" s="1"/>
  <c r="E130" i="17"/>
  <c r="B166" i="17"/>
  <c r="E166" i="17"/>
  <c r="H8" i="17"/>
  <c r="Y28" i="9"/>
  <c r="F137" i="17"/>
  <c r="B177" i="17"/>
  <c r="B8" i="17"/>
  <c r="D8" i="17"/>
  <c r="I8" i="17"/>
  <c r="F8" i="17"/>
  <c r="G8" i="17"/>
  <c r="C8" i="17"/>
  <c r="M8" i="17" s="1"/>
  <c r="G107" i="17"/>
  <c r="B103" i="17"/>
  <c r="D159" i="17"/>
  <c r="B159" i="17"/>
  <c r="I159" i="17"/>
  <c r="G159" i="17"/>
  <c r="H120" i="17"/>
  <c r="B164" i="17"/>
  <c r="H130" i="17"/>
  <c r="H164" i="17"/>
  <c r="G160" i="17"/>
  <c r="C126" i="17"/>
  <c r="M126" i="17" s="1"/>
  <c r="C102" i="17"/>
  <c r="M102" i="17" s="1"/>
  <c r="D135" i="17"/>
  <c r="H160" i="17"/>
  <c r="B116" i="17"/>
  <c r="D126" i="17"/>
  <c r="G146" i="17"/>
  <c r="C169" i="17"/>
  <c r="M169" i="17" s="1"/>
  <c r="F128" i="17"/>
  <c r="F146" i="17"/>
  <c r="G128" i="17"/>
  <c r="F126" i="17"/>
  <c r="B146" i="17"/>
  <c r="I137" i="17"/>
  <c r="I169" i="17"/>
  <c r="B188" i="17"/>
  <c r="B169" i="17"/>
  <c r="D169" i="17"/>
  <c r="I126" i="17"/>
  <c r="C160" i="17"/>
  <c r="M160" i="17" s="1"/>
  <c r="F135" i="17"/>
  <c r="H137" i="17"/>
  <c r="H135" i="17"/>
  <c r="H146" i="17"/>
  <c r="G169" i="17"/>
  <c r="F102" i="17"/>
  <c r="G158" i="17"/>
  <c r="B162" i="17"/>
  <c r="H153" i="17"/>
  <c r="I160" i="17"/>
  <c r="C137" i="17"/>
  <c r="M137" i="17" s="1"/>
  <c r="H126" i="17"/>
  <c r="B128" i="17"/>
  <c r="I158" i="17"/>
  <c r="D116" i="17"/>
  <c r="D146" i="17"/>
  <c r="F116" i="17"/>
  <c r="G174" i="17"/>
  <c r="B181" i="17"/>
  <c r="B135" i="17"/>
  <c r="B185" i="17"/>
  <c r="G102" i="17"/>
  <c r="D137" i="17"/>
  <c r="F160" i="17"/>
  <c r="C135" i="17"/>
  <c r="M135" i="17" s="1"/>
  <c r="G140" i="17"/>
  <c r="B126" i="17"/>
  <c r="I140" i="17"/>
  <c r="B160" i="17"/>
  <c r="I102" i="17"/>
  <c r="C116" i="17"/>
  <c r="M116" i="17" s="1"/>
  <c r="C183" i="17"/>
  <c r="M183" i="17" s="1"/>
  <c r="D183" i="17"/>
  <c r="B183" i="17"/>
  <c r="B102" i="17"/>
  <c r="H158" i="17"/>
  <c r="F158" i="17"/>
  <c r="I116" i="17"/>
  <c r="G185" i="17"/>
  <c r="C128" i="17"/>
  <c r="M128" i="17" s="1"/>
  <c r="D102" i="17"/>
  <c r="I128" i="17"/>
  <c r="I135" i="17"/>
  <c r="B137" i="17"/>
  <c r="D128" i="17"/>
  <c r="H183" i="17"/>
  <c r="C158" i="17"/>
  <c r="M158" i="17" s="1"/>
  <c r="D153" i="17"/>
  <c r="H116" i="17"/>
  <c r="G183" i="17"/>
  <c r="F169" i="17"/>
  <c r="B158" i="17"/>
  <c r="I183" i="17"/>
  <c r="C188" i="17"/>
  <c r="M188" i="17" s="1"/>
  <c r="G130" i="17"/>
  <c r="D164" i="17"/>
  <c r="F159" i="17"/>
  <c r="H100" i="17"/>
  <c r="D155" i="17"/>
  <c r="B107" i="17"/>
  <c r="C159" i="17"/>
  <c r="M159" i="17" s="1"/>
  <c r="G164" i="17"/>
  <c r="B130" i="17"/>
  <c r="H162" i="17"/>
  <c r="G153" i="17"/>
  <c r="I185" i="17"/>
  <c r="G162" i="17"/>
  <c r="C174" i="17"/>
  <c r="M174" i="17" s="1"/>
  <c r="I174" i="17"/>
  <c r="G166" i="17"/>
  <c r="D166" i="17"/>
  <c r="I110" i="17"/>
  <c r="G122" i="17"/>
  <c r="F115" i="17"/>
  <c r="I166" i="17"/>
  <c r="B186" i="17"/>
  <c r="B110" i="17"/>
  <c r="F110" i="17"/>
  <c r="C115" i="17"/>
  <c r="M115" i="17" s="1"/>
  <c r="G186" i="17"/>
  <c r="H186" i="17"/>
  <c r="H99" i="17"/>
  <c r="C166" i="17"/>
  <c r="M166" i="17" s="1"/>
  <c r="D186" i="17"/>
  <c r="D110" i="17"/>
  <c r="D115" i="17"/>
  <c r="I186" i="17"/>
  <c r="H110" i="17"/>
  <c r="C110" i="17"/>
  <c r="M110" i="17" s="1"/>
  <c r="F134" i="17"/>
  <c r="H115" i="17"/>
  <c r="I115" i="17"/>
  <c r="C186" i="17"/>
  <c r="M186" i="17" s="1"/>
  <c r="F166" i="17"/>
  <c r="G115" i="17"/>
  <c r="H166" i="17"/>
  <c r="I97" i="17"/>
  <c r="F190" i="17"/>
  <c r="I114" i="17"/>
  <c r="F184" i="17"/>
  <c r="H133" i="17"/>
  <c r="F114" i="17"/>
  <c r="G177" i="17"/>
  <c r="F162" i="17"/>
  <c r="I109" i="17"/>
  <c r="I136" i="17"/>
  <c r="I103" i="17"/>
  <c r="H140" i="17"/>
  <c r="B140" i="17"/>
  <c r="C136" i="17"/>
  <c r="M136" i="17" s="1"/>
  <c r="H188" i="17"/>
  <c r="F188" i="17"/>
  <c r="I95" i="17"/>
  <c r="B153" i="17"/>
  <c r="B152" i="17"/>
  <c r="I153" i="17"/>
  <c r="F177" i="17"/>
  <c r="C184" i="17"/>
  <c r="M184" i="17" s="1"/>
  <c r="B133" i="17"/>
  <c r="C114" i="17"/>
  <c r="M114" i="17" s="1"/>
  <c r="F181" i="17"/>
  <c r="H145" i="17"/>
  <c r="C168" i="17"/>
  <c r="M168" i="17" s="1"/>
  <c r="B184" i="17"/>
  <c r="I189" i="17"/>
  <c r="I184" i="17"/>
  <c r="H181" i="17"/>
  <c r="G106" i="17"/>
  <c r="G136" i="17"/>
  <c r="H125" i="17"/>
  <c r="I168" i="17"/>
  <c r="C103" i="17"/>
  <c r="M103" i="17" s="1"/>
  <c r="I152" i="17"/>
  <c r="H109" i="17"/>
  <c r="C133" i="17"/>
  <c r="M133" i="17" s="1"/>
  <c r="D138" i="17"/>
  <c r="C189" i="17"/>
  <c r="M189" i="17" s="1"/>
  <c r="G114" i="17"/>
  <c r="D114" i="17"/>
  <c r="G133" i="17"/>
  <c r="G184" i="17"/>
  <c r="B114" i="17"/>
  <c r="G189" i="17"/>
  <c r="D136" i="17"/>
  <c r="F138" i="17"/>
  <c r="B104" i="17"/>
  <c r="G103" i="17"/>
  <c r="I107" i="17"/>
  <c r="H185" i="17"/>
  <c r="D185" i="17"/>
  <c r="D107" i="17"/>
  <c r="B120" i="17"/>
  <c r="F164" i="17"/>
  <c r="D120" i="17"/>
  <c r="I146" i="17"/>
  <c r="B155" i="17"/>
  <c r="B100" i="17"/>
  <c r="I188" i="17"/>
  <c r="B175" i="17"/>
  <c r="I177" i="17"/>
  <c r="D103" i="17"/>
  <c r="C104" i="17"/>
  <c r="M104" i="17" s="1"/>
  <c r="F103" i="17"/>
  <c r="C162" i="17"/>
  <c r="M162" i="17" s="1"/>
  <c r="F165" i="17"/>
  <c r="B174" i="17"/>
  <c r="C109" i="17"/>
  <c r="M109" i="17" s="1"/>
  <c r="H177" i="17"/>
  <c r="G109" i="17"/>
  <c r="D124" i="17"/>
  <c r="C153" i="17"/>
  <c r="M153" i="17" s="1"/>
  <c r="I164" i="17"/>
  <c r="F185" i="17"/>
  <c r="D130" i="17"/>
  <c r="I120" i="17"/>
  <c r="G120" i="17"/>
  <c r="F130" i="17"/>
  <c r="C120" i="17"/>
  <c r="M120" i="17" s="1"/>
  <c r="C107" i="17"/>
  <c r="M107" i="17" s="1"/>
  <c r="I130" i="17"/>
  <c r="C140" i="17"/>
  <c r="M140" i="17" s="1"/>
  <c r="D140" i="17"/>
  <c r="F107" i="17"/>
  <c r="D188" i="17"/>
  <c r="G155" i="17"/>
  <c r="H155" i="17"/>
  <c r="F155" i="17"/>
  <c r="B129" i="17"/>
  <c r="I155" i="17"/>
  <c r="F104" i="17"/>
  <c r="I162" i="17"/>
  <c r="D174" i="17"/>
  <c r="F174" i="17"/>
  <c r="C177" i="17"/>
  <c r="M177" i="17" s="1"/>
  <c r="D109" i="17"/>
  <c r="B109" i="17"/>
  <c r="D121" i="17"/>
  <c r="D189" i="17"/>
  <c r="H189" i="17"/>
  <c r="F189" i="17"/>
  <c r="I133" i="17"/>
  <c r="F133" i="17"/>
  <c r="H184" i="17"/>
  <c r="D101" i="17"/>
  <c r="C181" i="17"/>
  <c r="M181" i="17" s="1"/>
  <c r="G181" i="17"/>
  <c r="G101" i="17"/>
  <c r="B178" i="17"/>
  <c r="I145" i="17"/>
  <c r="I138" i="17"/>
  <c r="H106" i="17"/>
  <c r="C106" i="17"/>
  <c r="M106" i="17" s="1"/>
  <c r="G167" i="17"/>
  <c r="D167" i="17"/>
  <c r="B136" i="17"/>
  <c r="B125" i="17"/>
  <c r="G147" i="17"/>
  <c r="G138" i="17"/>
  <c r="H168" i="17"/>
  <c r="D163" i="17"/>
  <c r="D125" i="17"/>
  <c r="H101" i="17"/>
  <c r="C138" i="17"/>
  <c r="M138" i="17" s="1"/>
  <c r="D145" i="17"/>
  <c r="F95" i="17"/>
  <c r="I178" i="17"/>
  <c r="I167" i="17"/>
  <c r="D106" i="17"/>
  <c r="C145" i="17"/>
  <c r="M145" i="17" s="1"/>
  <c r="H167" i="17"/>
  <c r="D95" i="17"/>
  <c r="F163" i="17"/>
  <c r="F178" i="17"/>
  <c r="D168" i="17"/>
  <c r="H152" i="17"/>
  <c r="C147" i="17"/>
  <c r="M147" i="17" s="1"/>
  <c r="I147" i="17"/>
  <c r="B168" i="17"/>
  <c r="H147" i="17"/>
  <c r="I121" i="17"/>
  <c r="B95" i="17"/>
  <c r="D181" i="17"/>
  <c r="I101" i="17"/>
  <c r="G145" i="17"/>
  <c r="C167" i="17"/>
  <c r="M167" i="17" s="1"/>
  <c r="D178" i="17"/>
  <c r="F167" i="17"/>
  <c r="I106" i="17"/>
  <c r="G178" i="17"/>
  <c r="F136" i="17"/>
  <c r="H138" i="17"/>
  <c r="B145" i="17"/>
  <c r="F125" i="17"/>
  <c r="H178" i="17"/>
  <c r="F152" i="17"/>
  <c r="C152" i="17"/>
  <c r="M152" i="17" s="1"/>
  <c r="G125" i="17"/>
  <c r="D147" i="17"/>
  <c r="B163" i="17"/>
  <c r="F121" i="17"/>
  <c r="B101" i="17"/>
  <c r="F101" i="17"/>
  <c r="C95" i="17"/>
  <c r="M95" i="17" s="1"/>
  <c r="F147" i="17"/>
  <c r="G152" i="17"/>
  <c r="F168" i="17"/>
  <c r="H95" i="17"/>
  <c r="I179" i="17"/>
  <c r="C163" i="17"/>
  <c r="M163" i="17" s="1"/>
  <c r="H121" i="17"/>
  <c r="I182" i="17"/>
  <c r="H175" i="17"/>
  <c r="G124" i="17"/>
  <c r="H132" i="17"/>
  <c r="D100" i="17"/>
  <c r="I171" i="17"/>
  <c r="D171" i="17"/>
  <c r="C100" i="17"/>
  <c r="M100" i="17" s="1"/>
  <c r="B92" i="17"/>
  <c r="I108" i="17"/>
  <c r="I175" i="17"/>
  <c r="I124" i="17"/>
  <c r="D108" i="17"/>
  <c r="G132" i="17"/>
  <c r="H117" i="17"/>
  <c r="B98" i="17"/>
  <c r="G119" i="17"/>
  <c r="D134" i="17"/>
  <c r="H190" i="17"/>
  <c r="H127" i="17"/>
  <c r="F180" i="17"/>
  <c r="I172" i="17"/>
  <c r="C139" i="17"/>
  <c r="M139" i="17" s="1"/>
  <c r="C144" i="17"/>
  <c r="M144" i="17" s="1"/>
  <c r="B139" i="17"/>
  <c r="I119" i="17"/>
  <c r="G142" i="17"/>
  <c r="F141" i="17"/>
  <c r="B142" i="17"/>
  <c r="B108" i="17"/>
  <c r="D142" i="17"/>
  <c r="F117" i="17"/>
  <c r="D98" i="17"/>
  <c r="H92" i="17"/>
  <c r="F182" i="17"/>
  <c r="F175" i="17"/>
  <c r="F129" i="17"/>
  <c r="F100" i="17"/>
  <c r="D129" i="17"/>
  <c r="H161" i="17"/>
  <c r="C171" i="17"/>
  <c r="M171" i="17" s="1"/>
  <c r="C175" i="17"/>
  <c r="M175" i="17" s="1"/>
  <c r="C122" i="17"/>
  <c r="M122" i="17" s="1"/>
  <c r="G100" i="17"/>
  <c r="C124" i="17"/>
  <c r="M124" i="17" s="1"/>
  <c r="D165" i="17"/>
  <c r="I141" i="17"/>
  <c r="C141" i="17"/>
  <c r="M141" i="17" s="1"/>
  <c r="G182" i="17"/>
  <c r="H122" i="17"/>
  <c r="H129" i="17"/>
  <c r="F124" i="17"/>
  <c r="D175" i="17"/>
  <c r="B124" i="17"/>
  <c r="B122" i="17"/>
  <c r="B106" i="17"/>
  <c r="I122" i="17"/>
  <c r="F122" i="17"/>
  <c r="G108" i="17"/>
  <c r="F131" i="17"/>
  <c r="B165" i="17"/>
  <c r="G92" i="17"/>
  <c r="C108" i="17"/>
  <c r="M108" i="17" s="1"/>
  <c r="I163" i="17"/>
  <c r="H139" i="17"/>
  <c r="I117" i="17"/>
  <c r="C125" i="17"/>
  <c r="M125" i="17" s="1"/>
  <c r="G141" i="17"/>
  <c r="C142" i="17"/>
  <c r="M142" i="17" s="1"/>
  <c r="C121" i="17"/>
  <c r="M121" i="17" s="1"/>
  <c r="B121" i="17"/>
  <c r="G163" i="17"/>
  <c r="C190" i="17"/>
  <c r="M190" i="17" s="1"/>
  <c r="C134" i="17"/>
  <c r="M134" i="17" s="1"/>
  <c r="G127" i="17"/>
  <c r="D132" i="17"/>
  <c r="D172" i="17"/>
  <c r="F132" i="17"/>
  <c r="C131" i="17"/>
  <c r="M131" i="17" s="1"/>
  <c r="F144" i="17"/>
  <c r="G148" i="17"/>
  <c r="G157" i="17"/>
  <c r="H143" i="17"/>
  <c r="G99" i="17"/>
  <c r="B127" i="17"/>
  <c r="D161" i="17"/>
  <c r="F161" i="17"/>
  <c r="I129" i="17"/>
  <c r="C161" i="17"/>
  <c r="M161" i="17" s="1"/>
  <c r="B132" i="17"/>
  <c r="B144" i="17"/>
  <c r="G134" i="17"/>
  <c r="C127" i="17"/>
  <c r="M127" i="17" s="1"/>
  <c r="B161" i="17"/>
  <c r="B171" i="17"/>
  <c r="H172" i="17"/>
  <c r="H144" i="17"/>
  <c r="D97" i="17"/>
  <c r="B131" i="17"/>
  <c r="B134" i="17"/>
  <c r="I127" i="17"/>
  <c r="I139" i="17"/>
  <c r="H119" i="17"/>
  <c r="G117" i="17"/>
  <c r="C172" i="17"/>
  <c r="M172" i="17" s="1"/>
  <c r="I98" i="17"/>
  <c r="H141" i="17"/>
  <c r="F148" i="17"/>
  <c r="B141" i="17"/>
  <c r="F98" i="17"/>
  <c r="C157" i="17"/>
  <c r="M157" i="17" s="1"/>
  <c r="C92" i="17"/>
  <c r="M92" i="17" s="1"/>
  <c r="C117" i="17"/>
  <c r="M117" i="17" s="1"/>
  <c r="F99" i="17"/>
  <c r="H108" i="17"/>
  <c r="B119" i="17"/>
  <c r="C98" i="17"/>
  <c r="M98" i="17" s="1"/>
  <c r="I165" i="17"/>
  <c r="C148" i="17"/>
  <c r="M148" i="17" s="1"/>
  <c r="I92" i="17"/>
  <c r="C119" i="17"/>
  <c r="M119" i="17" s="1"/>
  <c r="C93" i="17"/>
  <c r="M93" i="17" s="1"/>
  <c r="F143" i="17"/>
  <c r="D157" i="17"/>
  <c r="H134" i="17"/>
  <c r="C97" i="17"/>
  <c r="M97" i="17" s="1"/>
  <c r="H97" i="17"/>
  <c r="D144" i="17"/>
  <c r="G190" i="17"/>
  <c r="H157" i="17"/>
  <c r="B105" i="17"/>
  <c r="H105" i="17"/>
  <c r="D139" i="17"/>
  <c r="C143" i="17"/>
  <c r="M143" i="17" s="1"/>
  <c r="D190" i="17"/>
  <c r="I99" i="17"/>
  <c r="D182" i="17"/>
  <c r="C182" i="17"/>
  <c r="M182" i="17" s="1"/>
  <c r="H182" i="17"/>
  <c r="C99" i="17"/>
  <c r="M99" i="17" s="1"/>
  <c r="G161" i="17"/>
  <c r="F97" i="17"/>
  <c r="I144" i="17"/>
  <c r="C129" i="17"/>
  <c r="M129" i="17" s="1"/>
  <c r="C132" i="17"/>
  <c r="M132" i="17" s="1"/>
  <c r="H171" i="17"/>
  <c r="I190" i="17"/>
  <c r="B172" i="17"/>
  <c r="G172" i="17"/>
  <c r="D127" i="17"/>
  <c r="G97" i="17"/>
  <c r="C105" i="17"/>
  <c r="M105" i="17" s="1"/>
  <c r="D99" i="17"/>
  <c r="F171" i="17"/>
  <c r="I148" i="17"/>
  <c r="I157" i="17"/>
  <c r="I142" i="17"/>
  <c r="D105" i="17"/>
  <c r="F139" i="17"/>
  <c r="F142" i="17"/>
  <c r="D117" i="17"/>
  <c r="G105" i="17"/>
  <c r="F92" i="17"/>
  <c r="G98" i="17"/>
  <c r="B148" i="17"/>
  <c r="F157" i="17"/>
  <c r="F119" i="17"/>
  <c r="D148" i="17"/>
  <c r="F105" i="17"/>
  <c r="B143" i="17"/>
  <c r="G93" i="17"/>
  <c r="H93" i="17"/>
  <c r="B93" i="17"/>
  <c r="D93" i="17"/>
  <c r="H165" i="17"/>
  <c r="G165" i="17"/>
  <c r="F93" i="17"/>
  <c r="G143" i="17"/>
  <c r="F151" i="17"/>
  <c r="I143" i="17"/>
  <c r="D104" i="17"/>
  <c r="D170" i="17"/>
  <c r="F170" i="17"/>
  <c r="G170" i="17"/>
  <c r="H170" i="17"/>
  <c r="C170" i="17"/>
  <c r="M170" i="17" s="1"/>
  <c r="H180" i="17"/>
  <c r="I131" i="17"/>
  <c r="C180" i="17"/>
  <c r="M180" i="17" s="1"/>
  <c r="D180" i="17"/>
  <c r="G180" i="17"/>
  <c r="B180" i="17"/>
  <c r="G149" i="17"/>
  <c r="C149" i="17"/>
  <c r="M149" i="17" s="1"/>
  <c r="F149" i="17"/>
  <c r="B149" i="17"/>
  <c r="H131" i="17"/>
  <c r="D131" i="17"/>
  <c r="D149" i="17"/>
  <c r="H149" i="17"/>
  <c r="C151" i="17"/>
  <c r="M151" i="17" s="1"/>
  <c r="B179" i="17"/>
  <c r="C150" i="17"/>
  <c r="M150" i="17" s="1"/>
  <c r="I104" i="17"/>
  <c r="G179" i="17"/>
  <c r="C179" i="17"/>
  <c r="M179" i="17" s="1"/>
  <c r="F179" i="17"/>
  <c r="G150" i="17"/>
  <c r="D179" i="17"/>
  <c r="B170" i="17"/>
  <c r="B150" i="17"/>
  <c r="F150" i="17"/>
  <c r="I150" i="17"/>
  <c r="H150" i="17"/>
  <c r="G151" i="17"/>
  <c r="H104" i="17"/>
  <c r="B151" i="17"/>
  <c r="D151" i="17"/>
  <c r="H151" i="17"/>
  <c r="G91" i="17"/>
  <c r="F91" i="17"/>
  <c r="H91" i="17"/>
  <c r="D91" i="17"/>
  <c r="C91" i="17"/>
  <c r="M91" i="17" s="1"/>
  <c r="I91" i="17"/>
  <c r="B91" i="17"/>
  <c r="F113" i="17"/>
  <c r="D113" i="17"/>
  <c r="C113" i="17"/>
  <c r="M113" i="17" s="1"/>
  <c r="B113" i="17"/>
  <c r="G113" i="17"/>
  <c r="H113" i="17"/>
  <c r="I113" i="17"/>
  <c r="D154" i="17"/>
  <c r="H154" i="17"/>
  <c r="I154" i="17"/>
  <c r="C154" i="17"/>
  <c r="M154" i="17" s="1"/>
  <c r="B154" i="17"/>
  <c r="F154" i="17"/>
  <c r="G154" i="17"/>
  <c r="I176" i="17"/>
  <c r="B176" i="17"/>
  <c r="H176" i="17"/>
  <c r="F176" i="17"/>
  <c r="D176" i="17"/>
  <c r="G176" i="17"/>
  <c r="C176" i="17"/>
  <c r="M176" i="17" s="1"/>
  <c r="I173" i="17"/>
  <c r="H173" i="17"/>
  <c r="G173" i="17"/>
  <c r="B173" i="17"/>
  <c r="D173" i="17"/>
  <c r="F173" i="17"/>
  <c r="C173" i="17"/>
  <c r="M173" i="17" s="1"/>
  <c r="B187" i="17"/>
  <c r="G187" i="17"/>
  <c r="D187" i="17"/>
  <c r="I187" i="17"/>
  <c r="H187" i="17"/>
  <c r="C187" i="17"/>
  <c r="M187" i="17" s="1"/>
  <c r="F187" i="17"/>
  <c r="I123" i="17"/>
  <c r="D123" i="17"/>
  <c r="F123" i="17"/>
  <c r="B123" i="17"/>
  <c r="C123" i="17"/>
  <c r="M123" i="17" s="1"/>
  <c r="G123" i="17"/>
  <c r="H123" i="17"/>
  <c r="F96" i="17"/>
  <c r="B96" i="17"/>
  <c r="G96" i="17"/>
  <c r="D96" i="17"/>
  <c r="I96" i="17"/>
  <c r="C96" i="17"/>
  <c r="M96" i="17" s="1"/>
  <c r="H96" i="17"/>
  <c r="F156" i="17"/>
  <c r="G156" i="17"/>
  <c r="D156" i="17"/>
  <c r="B156" i="17"/>
  <c r="C156" i="17"/>
  <c r="M156" i="17" s="1"/>
  <c r="I156" i="17"/>
  <c r="H156" i="17"/>
  <c r="F118" i="17"/>
  <c r="D118" i="17"/>
  <c r="H118" i="17"/>
  <c r="B118" i="17"/>
  <c r="C118" i="17"/>
  <c r="M118" i="17" s="1"/>
  <c r="G118" i="17"/>
  <c r="I118" i="17"/>
  <c r="C111" i="17"/>
  <c r="M111" i="17" s="1"/>
  <c r="I111" i="17"/>
  <c r="B111" i="17"/>
  <c r="D111" i="17"/>
  <c r="H111" i="17"/>
  <c r="G111" i="17"/>
  <c r="F111" i="17"/>
  <c r="B94" i="17"/>
  <c r="H94" i="17"/>
  <c r="D94" i="17"/>
  <c r="I94" i="17"/>
  <c r="C94" i="17"/>
  <c r="M94" i="17" s="1"/>
  <c r="F94" i="17"/>
  <c r="G94" i="17"/>
  <c r="K173" i="9" l="1"/>
  <c r="L173" i="9" s="1"/>
  <c r="G173" i="9" s="1"/>
  <c r="K160" i="9"/>
  <c r="L160" i="9" s="1"/>
  <c r="G160" i="9" s="1"/>
  <c r="K170" i="9"/>
  <c r="K168" i="9"/>
  <c r="K169" i="9"/>
  <c r="K164" i="9"/>
  <c r="K171" i="9"/>
  <c r="K166" i="9"/>
  <c r="K175" i="9"/>
  <c r="K165" i="9"/>
  <c r="K167" i="9"/>
  <c r="K162" i="9"/>
  <c r="K163" i="9"/>
  <c r="K161" i="9"/>
  <c r="K172" i="9"/>
  <c r="K174" i="9"/>
  <c r="F35" i="8"/>
  <c r="C35" i="8" s="1"/>
  <c r="F34" i="8"/>
  <c r="C34" i="8" s="1"/>
  <c r="F32" i="8"/>
  <c r="C32" i="8" s="1"/>
  <c r="F33" i="8"/>
  <c r="C33" i="8" s="1"/>
  <c r="F36" i="8"/>
  <c r="C36" i="8" s="1"/>
  <c r="F25" i="8"/>
  <c r="C25" i="8" s="1"/>
  <c r="F29" i="8"/>
  <c r="C29" i="8" s="1"/>
  <c r="F38" i="8"/>
  <c r="C38" i="8" s="1"/>
  <c r="F26" i="8"/>
  <c r="C26" i="8" s="1"/>
  <c r="F30" i="8"/>
  <c r="C30" i="8" s="1"/>
  <c r="F39" i="8"/>
  <c r="C39" i="8" s="1"/>
  <c r="F31" i="8"/>
  <c r="C31" i="8" s="1"/>
  <c r="F40" i="8"/>
  <c r="C40" i="8" s="1"/>
  <c r="F27" i="8"/>
  <c r="C27" i="8" s="1"/>
  <c r="F28" i="8"/>
  <c r="C28" i="8" s="1"/>
  <c r="F37" i="8"/>
  <c r="C37" i="8" s="1"/>
  <c r="L172" i="9" l="1"/>
  <c r="G172" i="9" s="1"/>
  <c r="L171" i="9"/>
  <c r="G171" i="9" s="1"/>
  <c r="L170" i="9"/>
  <c r="G170" i="9" s="1"/>
  <c r="L161" i="9"/>
  <c r="G161" i="9" s="1"/>
  <c r="L165" i="9"/>
  <c r="G165" i="9" s="1"/>
  <c r="L164" i="9"/>
  <c r="G164" i="9" s="1"/>
  <c r="L163" i="9"/>
  <c r="G163" i="9" s="1"/>
  <c r="L175" i="9"/>
  <c r="G175" i="9" s="1"/>
  <c r="L169" i="9"/>
  <c r="G169" i="9" s="1"/>
  <c r="L167" i="9"/>
  <c r="G167" i="9" s="1"/>
  <c r="L174" i="9"/>
  <c r="G174" i="9" s="1"/>
  <c r="L162" i="9"/>
  <c r="G162" i="9" s="1"/>
  <c r="L166" i="9"/>
  <c r="G166" i="9" s="1"/>
  <c r="L168" i="9"/>
  <c r="G168" i="9" s="1"/>
  <c r="G14" i="8"/>
  <c r="F14" i="8" s="1"/>
  <c r="G13" i="8"/>
  <c r="F13" i="8" s="1"/>
  <c r="G12" i="8"/>
  <c r="F12" i="8" s="1"/>
  <c r="G11" i="8"/>
  <c r="F11" i="8" s="1"/>
  <c r="G10" i="8"/>
  <c r="F10" i="8" s="1"/>
  <c r="G7" i="8"/>
  <c r="F7" i="8" s="1"/>
  <c r="C7" i="8" s="1"/>
  <c r="G16" i="8"/>
  <c r="F16" i="8" s="1"/>
  <c r="C16" i="8" s="1"/>
  <c r="G4" i="8"/>
  <c r="F4" i="8" s="1"/>
  <c r="C4" i="8" s="1"/>
  <c r="G8" i="8"/>
  <c r="F8" i="8" s="1"/>
  <c r="C8" i="8" s="1"/>
  <c r="G17" i="8"/>
  <c r="F17" i="8" s="1"/>
  <c r="C17" i="8" s="1"/>
  <c r="G6" i="8"/>
  <c r="F6" i="8" s="1"/>
  <c r="C6" i="8" s="1"/>
  <c r="G15" i="8"/>
  <c r="F15" i="8" s="1"/>
  <c r="C15" i="8" s="1"/>
  <c r="G19" i="8"/>
  <c r="F19" i="8" s="1"/>
  <c r="C19" i="8" s="1"/>
  <c r="G5" i="8"/>
  <c r="F5" i="8" s="1"/>
  <c r="C5" i="8" s="1"/>
  <c r="G9" i="8"/>
  <c r="F9" i="8" s="1"/>
  <c r="C9" i="8" s="1"/>
  <c r="G18" i="8"/>
  <c r="F18" i="8" s="1"/>
  <c r="C18" i="8" s="1"/>
  <c r="B11" i="8" l="1"/>
  <c r="C11" i="8"/>
  <c r="B12" i="8"/>
  <c r="C12" i="8"/>
  <c r="B13" i="8"/>
  <c r="C13" i="8"/>
  <c r="B10" i="8"/>
  <c r="C10" i="8"/>
  <c r="B14" i="8"/>
  <c r="C14" i="8"/>
  <c r="B8" i="8"/>
  <c r="B6" i="8"/>
  <c r="B18" i="8"/>
  <c r="B15" i="8"/>
  <c r="B7" i="8" l="1"/>
  <c r="B17" i="8"/>
  <c r="B9" i="8"/>
  <c r="B5" i="8"/>
  <c r="B19" i="8"/>
  <c r="B16" i="8"/>
  <c r="B4" i="8"/>
</calcChain>
</file>

<file path=xl/sharedStrings.xml><?xml version="1.0" encoding="utf-8"?>
<sst xmlns="http://schemas.openxmlformats.org/spreadsheetml/2006/main" count="6307" uniqueCount="1405">
  <si>
    <t>Waga</t>
  </si>
  <si>
    <t>Rwanie</t>
  </si>
  <si>
    <t>Podrzut</t>
  </si>
  <si>
    <t>Klub</t>
  </si>
  <si>
    <t>Nr licencji</t>
  </si>
  <si>
    <t>Płeć</t>
  </si>
  <si>
    <t>Nazwisko i imię</t>
  </si>
  <si>
    <t>Rok ur.</t>
  </si>
  <si>
    <t>Kat.</t>
  </si>
  <si>
    <t>Kobiety</t>
  </si>
  <si>
    <t>L.p.</t>
  </si>
  <si>
    <t>Numer losowy</t>
  </si>
  <si>
    <t>Grupa</t>
  </si>
  <si>
    <t>Nr
Grupa</t>
  </si>
  <si>
    <t>waga</t>
  </si>
  <si>
    <t>I podejścia</t>
  </si>
  <si>
    <t>wagowa</t>
  </si>
  <si>
    <t>Sędzia-odczyt wagi</t>
  </si>
  <si>
    <t>Sędzia-dokumenty</t>
  </si>
  <si>
    <t>Sędzia-sekretarz</t>
  </si>
  <si>
    <t>Nr</t>
  </si>
  <si>
    <t>Licencji</t>
  </si>
  <si>
    <t>w podnoszeniu ciężarów</t>
  </si>
  <si>
    <t>Lekarz/Ratownik zawodów</t>
  </si>
  <si>
    <t>I RUNDA</t>
  </si>
  <si>
    <t>przelicznik dla dziewczyn</t>
  </si>
  <si>
    <t>Numer
 losowy</t>
  </si>
  <si>
    <t>Kat. wagowa</t>
  </si>
  <si>
    <t>Płeć
m/k</t>
  </si>
  <si>
    <t>NAZWISKO I IMIĘ</t>
  </si>
  <si>
    <t>ROK UR.</t>
  </si>
  <si>
    <t>KLUB</t>
  </si>
  <si>
    <t>WYNIK</t>
  </si>
  <si>
    <t>WAGA</t>
  </si>
  <si>
    <t>R W A N I E</t>
  </si>
  <si>
    <t>P O D R Z U T</t>
  </si>
  <si>
    <t>2-BÓJ</t>
  </si>
  <si>
    <t>PKT
Prognoza</t>
  </si>
  <si>
    <t>SINCLAIR</t>
  </si>
  <si>
    <t>ZGŁ.</t>
  </si>
  <si>
    <t>k</t>
  </si>
  <si>
    <t>m</t>
  </si>
  <si>
    <t>max rwanie</t>
  </si>
  <si>
    <t>max podrzut</t>
  </si>
  <si>
    <t>max dwubój</t>
  </si>
  <si>
    <t>Mężczyźni</t>
  </si>
  <si>
    <t>Sędzia główny</t>
  </si>
  <si>
    <t>Sekretarz</t>
  </si>
  <si>
    <t>Nr
Licencji</t>
  </si>
  <si>
    <t>m/k</t>
  </si>
  <si>
    <t>PROTOKÓŁ WAGI - Kobiety</t>
  </si>
  <si>
    <t>PROTOKÓŁ WAGI - Mężczyźni</t>
  </si>
  <si>
    <t>Wynik</t>
  </si>
  <si>
    <t>zgłosz</t>
  </si>
  <si>
    <t>OLIMPIJCZYK Łuków</t>
  </si>
  <si>
    <t>LKS ZNICZ Biłgoraj</t>
  </si>
  <si>
    <t>I</t>
  </si>
  <si>
    <t>W PODNOSZSENIU CIĘŻARÓW</t>
  </si>
  <si>
    <t>Miejsca w rundach</t>
  </si>
  <si>
    <t>M-ce</t>
  </si>
  <si>
    <t>pkt</t>
  </si>
  <si>
    <t>Dodat.</t>
  </si>
  <si>
    <t>rok zawodów do dodaktu pkt</t>
  </si>
  <si>
    <t>MCE</t>
  </si>
  <si>
    <t>następny bez lic</t>
  </si>
  <si>
    <t>zal</t>
  </si>
  <si>
    <t>do zal</t>
  </si>
  <si>
    <t>do os</t>
  </si>
  <si>
    <t xml:space="preserve">Memoriał Janusza Kowalczyka </t>
  </si>
  <si>
    <t>Punkty</t>
  </si>
  <si>
    <t>Liga</t>
  </si>
  <si>
    <t>KLASYFIKACJA OPEN</t>
  </si>
  <si>
    <t>Rok ur</t>
  </si>
  <si>
    <t>Gr. wiek</t>
  </si>
  <si>
    <t>Dwubój</t>
  </si>
  <si>
    <t>Pkt</t>
  </si>
  <si>
    <t>kol</t>
  </si>
  <si>
    <t>KSS Husaria Lubraniec</t>
  </si>
  <si>
    <t>LKS Dobryszyce</t>
  </si>
  <si>
    <t>Nowe kategorie wagowe od 2022-2024</t>
  </si>
  <si>
    <t>IWF, EWF</t>
  </si>
  <si>
    <t>POLSKA - PZPC (WSPÓŁZAWODNICTWO)</t>
  </si>
  <si>
    <t>Senior IO</t>
  </si>
  <si>
    <t>Senior 15+</t>
  </si>
  <si>
    <t>JUNIOR 15-20</t>
  </si>
  <si>
    <t>YOUTH 13-17</t>
  </si>
  <si>
    <t>Senior</t>
  </si>
  <si>
    <t>U23</t>
  </si>
  <si>
    <t>U20</t>
  </si>
  <si>
    <t>U17</t>
  </si>
  <si>
    <t>U15</t>
  </si>
  <si>
    <t>plus 76</t>
  </si>
  <si>
    <t>plus 81</t>
  </si>
  <si>
    <t>plus 87</t>
  </si>
  <si>
    <t>YOUTH U17</t>
  </si>
  <si>
    <t>plus 102</t>
  </si>
  <si>
    <t>plus 109</t>
  </si>
  <si>
    <t>Płeć K/M</t>
  </si>
  <si>
    <t>M</t>
  </si>
  <si>
    <t>K</t>
  </si>
  <si>
    <t>POLSKA - PZPC (WSPÓŁZAWODNICTWO) 2024</t>
  </si>
  <si>
    <t>POLSKA - PZPC (MEDALE) 2024</t>
  </si>
  <si>
    <t>AKS (Koszalin)</t>
  </si>
  <si>
    <t>AKS (Myślibórz)</t>
  </si>
  <si>
    <t>AKS Promień (Police)</t>
  </si>
  <si>
    <t>CLKS Mazovia (Ciechanów)</t>
  </si>
  <si>
    <t>CWZS Zawisza - Podnoszenie Ciężarów (Bydgoszcz)</t>
  </si>
  <si>
    <t>KSS Sparta (Płońsk)</t>
  </si>
  <si>
    <t>KU AZS UJD (Częstochowa)</t>
  </si>
  <si>
    <t>LKS (Kurnos Drugi)</t>
  </si>
  <si>
    <t>LKS Budowlani - Kucera (Nowy Tomyśl)</t>
  </si>
  <si>
    <t>LKS Burza (Burzenin)</t>
  </si>
  <si>
    <t>LKS EkoSport (Siedlce)</t>
  </si>
  <si>
    <t>LKS Gałkówek (Gałków Duży)</t>
  </si>
  <si>
    <t>LKS Gryf (Kunów)</t>
  </si>
  <si>
    <t>LKS Horyzont (Mełno)</t>
  </si>
  <si>
    <t>LKS Opocznianka (Opoczno)</t>
  </si>
  <si>
    <t>LKS Polwica (Wierzbno)</t>
  </si>
  <si>
    <t>LKS Victoria (Cisek)</t>
  </si>
  <si>
    <t>OKS Start (Otwock)</t>
  </si>
  <si>
    <t>UKS MOS (Opole)</t>
  </si>
  <si>
    <t>UKS PC (Zielona Góra)</t>
  </si>
  <si>
    <t>GTA Chrobry (Gniezno)</t>
  </si>
  <si>
    <t>HKS Szopienice (Katowice)</t>
  </si>
  <si>
    <t>KKS Włókniarz (Konstantynów Łódzki)</t>
  </si>
  <si>
    <t>KPC Górnik (Polkowice)</t>
  </si>
  <si>
    <t>KPC Hejnał (Kęty)</t>
  </si>
  <si>
    <t>KPC Legia (Warszawa)</t>
  </si>
  <si>
    <t>KS (Raszyn)</t>
  </si>
  <si>
    <t>KS Budowlani (Opole)</t>
  </si>
  <si>
    <t>KS Ciechan (Ciechanów)</t>
  </si>
  <si>
    <t>KS Klimat (Łapy)</t>
  </si>
  <si>
    <t>KS Mjollnir Weightlifting (Wrocław)</t>
  </si>
  <si>
    <t>KS Promień (Opalenica)</t>
  </si>
  <si>
    <t>KS Sztanga (Bojanowo)</t>
  </si>
  <si>
    <t>LKS Żuławy (Nowy Dwór Gdański)</t>
  </si>
  <si>
    <t>LMPKPC (Sokołów Podlaski)</t>
  </si>
  <si>
    <t>LOS (Nowy Dwór Mazowiecki)</t>
  </si>
  <si>
    <t>LUKS Gryf (Bujny)</t>
  </si>
  <si>
    <t>LUKS Meyer (Elbląg)</t>
  </si>
  <si>
    <t>LUKS Nowosądeczanin (Powroźnik)</t>
  </si>
  <si>
    <t>LUKS Zamek-Expom (Kurzętnik)</t>
  </si>
  <si>
    <t>LZS (Skorogoszcz)</t>
  </si>
  <si>
    <t>MAKS Tytan (Oława)</t>
  </si>
  <si>
    <t>MGLKS Grom (Więcbork)</t>
  </si>
  <si>
    <t>MGLKS Tarpan (Mrocza)</t>
  </si>
  <si>
    <t>MKS Atleta (Gdańsk)</t>
  </si>
  <si>
    <t>MKS Narew (Pułtusk)</t>
  </si>
  <si>
    <t>MKS Start (Grudziądz)</t>
  </si>
  <si>
    <t>PMKS Rybak (Władysławowo)</t>
  </si>
  <si>
    <t>SKF Zjednoczeni (Olsztyn)</t>
  </si>
  <si>
    <t>TS Nida (Nidzica)</t>
  </si>
  <si>
    <t>UKS Atleta (Ostrołęka)</t>
  </si>
  <si>
    <t>UKS Barbell Barbakan (Kraków)</t>
  </si>
  <si>
    <t>UKS Copal (Trzcianka)</t>
  </si>
  <si>
    <t>plus 86</t>
  </si>
  <si>
    <t>plus 77</t>
  </si>
  <si>
    <t>plus 98</t>
  </si>
  <si>
    <t>plus 110</t>
  </si>
  <si>
    <t>Kategorie wagowe od 1.06.2025</t>
  </si>
  <si>
    <t>SKV Bonatrans Bohumín Czechy</t>
  </si>
  <si>
    <t>Gr
wiek</t>
  </si>
  <si>
    <t>Program zawodów:</t>
  </si>
  <si>
    <t>grupa st.</t>
  </si>
  <si>
    <t>gr sędz</t>
  </si>
  <si>
    <t>ilość zaw</t>
  </si>
  <si>
    <t>czas</t>
  </si>
  <si>
    <t>Obsada sędziowska zawodów:</t>
  </si>
  <si>
    <t>start</t>
  </si>
  <si>
    <t>Konferencja Techniczna</t>
  </si>
  <si>
    <t>start III grupy DMP 1</t>
  </si>
  <si>
    <t>start IV grupy DMP 2</t>
  </si>
  <si>
    <t>zakończenie mistrzostw</t>
  </si>
  <si>
    <t>KSS Husaria Lubraniec 1</t>
  </si>
  <si>
    <t>KSS Husaria Lubraniec 2</t>
  </si>
  <si>
    <t>LKS Dobryszyce 1</t>
  </si>
  <si>
    <t>LKS Dobryszyce 2</t>
  </si>
  <si>
    <t>LKS Omega Kleszczów 1</t>
  </si>
  <si>
    <t>LKS Omega Kleszczów 2</t>
  </si>
  <si>
    <t>LKS ZNICZ Biłgoraj 1</t>
  </si>
  <si>
    <t>LKS ZNICZ Biłgoraj 2</t>
  </si>
  <si>
    <t>OLIMPIJCZYK Łuków 1</t>
  </si>
  <si>
    <t>OLIMPIJCZYK Łuków 2</t>
  </si>
  <si>
    <t>OLIMPIJCZYK Łuków 3</t>
  </si>
  <si>
    <t>OLIMPIJCZYK Łuków 4</t>
  </si>
  <si>
    <t>OLIMPIJCZYK Łuków 5</t>
  </si>
  <si>
    <t>Druż</t>
  </si>
  <si>
    <t>Klasyfikacja klubowa - prognoza</t>
  </si>
  <si>
    <t>Klasyfikacja klubowa końcowa</t>
  </si>
  <si>
    <t>druż</t>
  </si>
  <si>
    <t>Grupa 
Wiekowa</t>
  </si>
  <si>
    <t>Drużyny</t>
  </si>
  <si>
    <t>do drużyny</t>
  </si>
  <si>
    <t>Prognoza</t>
  </si>
  <si>
    <t>Drużynowe Mistrzostwa Polski</t>
  </si>
  <si>
    <t>Klasyfikacja DMP I runda</t>
  </si>
  <si>
    <t>Klasyfikacja DMP I runda - prognoza</t>
  </si>
  <si>
    <t>Sędzia Główny</t>
  </si>
  <si>
    <t>wynik</t>
  </si>
  <si>
    <t>Miejsca</t>
  </si>
  <si>
    <t>DMP</t>
  </si>
  <si>
    <t>Międzynarodowy Drużynowy Memoriał Janusza Kowalczyka</t>
  </si>
  <si>
    <t>Kowal</t>
  </si>
  <si>
    <t>dod</t>
  </si>
  <si>
    <t>Drużyna</t>
  </si>
  <si>
    <t>LUB</t>
  </si>
  <si>
    <t>Antończuk Jakub</t>
  </si>
  <si>
    <t>GCK (Kobylany)</t>
  </si>
  <si>
    <t>Bogusz Łukasz</t>
  </si>
  <si>
    <t>Bojarska Aleksandra</t>
  </si>
  <si>
    <t>Greczuk Dawid</t>
  </si>
  <si>
    <t>Jabkiewicz Oliver</t>
  </si>
  <si>
    <t>Kasprzuk Miłosz</t>
  </si>
  <si>
    <t>Kędzierawski Filip</t>
  </si>
  <si>
    <t>Kędzierawski Maciej</t>
  </si>
  <si>
    <t>Kuć Dominika</t>
  </si>
  <si>
    <t>Kurzępa Karolina</t>
  </si>
  <si>
    <t>Kaźniuk Adam</t>
  </si>
  <si>
    <t>Mikitczuk Szymon</t>
  </si>
  <si>
    <t>Mróz Dominika</t>
  </si>
  <si>
    <t>Piasecki Natan</t>
  </si>
  <si>
    <t>Romanowicz Filip</t>
  </si>
  <si>
    <t>Semeniuk Adam</t>
  </si>
  <si>
    <t>Stempniewski Paweł</t>
  </si>
  <si>
    <t>Tuszyński Wiktor</t>
  </si>
  <si>
    <t>Wowczeniuk Michał</t>
  </si>
  <si>
    <t>Żmińczuk Alex</t>
  </si>
  <si>
    <t>Baran Michał</t>
  </si>
  <si>
    <t>GLKS POM-ISKRA (Piotrowice)</t>
  </si>
  <si>
    <t>Baran Szymon</t>
  </si>
  <si>
    <t>Biegała Justyna</t>
  </si>
  <si>
    <t>Brzoskowski Kacper</t>
  </si>
  <si>
    <t>Czerniak Jakub</t>
  </si>
  <si>
    <t>Fedoniuk Tomasz</t>
  </si>
  <si>
    <t>Gryta Bartłomiej</t>
  </si>
  <si>
    <t>Jasiński Kacper</t>
  </si>
  <si>
    <t>Ładziak Dawid</t>
  </si>
  <si>
    <t>Michalski Antoni</t>
  </si>
  <si>
    <t>Milanowski Piotr</t>
  </si>
  <si>
    <t>Pawelec Adrian</t>
  </si>
  <si>
    <t>Pawlak Tymoteusz</t>
  </si>
  <si>
    <t>Piwnicki Bartłomiej</t>
  </si>
  <si>
    <t>Poleszak Klaudia</t>
  </si>
  <si>
    <t>Salasa Igor</t>
  </si>
  <si>
    <t>Sopoćko Karol</t>
  </si>
  <si>
    <t>Sprawka Mateusz</t>
  </si>
  <si>
    <t>Winiarczyk Przemysław</t>
  </si>
  <si>
    <t>Wojtyła Michał</t>
  </si>
  <si>
    <t>Wójcik Oskar</t>
  </si>
  <si>
    <t>Wysocki Konrad</t>
  </si>
  <si>
    <t>Baran Zuzanna</t>
  </si>
  <si>
    <t>GULKS (Niemce)</t>
  </si>
  <si>
    <t>Fiutka Maria</t>
  </si>
  <si>
    <t>Gdula Jakub</t>
  </si>
  <si>
    <t>Gruszecka Amelia</t>
  </si>
  <si>
    <t>Kamińska Zuzanna</t>
  </si>
  <si>
    <t>Maj Aleksandra</t>
  </si>
  <si>
    <t>Smolińska Emilia</t>
  </si>
  <si>
    <t>Stefaniak Anna</t>
  </si>
  <si>
    <t>Tomczak Michał</t>
  </si>
  <si>
    <t>Warsz Natalia</t>
  </si>
  <si>
    <t>Wasilewska Martyna</t>
  </si>
  <si>
    <t>Włoch Wiktoria</t>
  </si>
  <si>
    <t>Zbiciak Anna</t>
  </si>
  <si>
    <t>KS Agros (Zamość)</t>
  </si>
  <si>
    <t>Bas Jakub</t>
  </si>
  <si>
    <t>Dorn Maksymilian</t>
  </si>
  <si>
    <t>Drozda Emilia</t>
  </si>
  <si>
    <t>Głowacki Filip</t>
  </si>
  <si>
    <t>Jarmuł Mikołaj</t>
  </si>
  <si>
    <t>Joniec Maja</t>
  </si>
  <si>
    <t>Joniec Oliwia</t>
  </si>
  <si>
    <t>Kuczmaszewska Agnieszka</t>
  </si>
  <si>
    <t>Kuczmaszewska Ewa</t>
  </si>
  <si>
    <t>Kuropatwa Roksana</t>
  </si>
  <si>
    <t>Kusyk Jakub</t>
  </si>
  <si>
    <t>Luterek Klaudia</t>
  </si>
  <si>
    <t>Łazorczyk Dawid</t>
  </si>
  <si>
    <t>Magielnicki Kacper</t>
  </si>
  <si>
    <t>Maksymowicz Karol</t>
  </si>
  <si>
    <t>Michalik Hanna</t>
  </si>
  <si>
    <t>Nowosad Tomasz</t>
  </si>
  <si>
    <t>Ostrówka Weronika</t>
  </si>
  <si>
    <t>Palonka Julia</t>
  </si>
  <si>
    <t>Popielewski Kacper</t>
  </si>
  <si>
    <t>Przyczyna Arkadiusz</t>
  </si>
  <si>
    <t>Rechul Emilia</t>
  </si>
  <si>
    <t>Rogowska Alicja</t>
  </si>
  <si>
    <t>Stachyra Oliwia</t>
  </si>
  <si>
    <t>Strzelecka Julia</t>
  </si>
  <si>
    <t>Trytek Jakub</t>
  </si>
  <si>
    <t>Wachna Aleksandra</t>
  </si>
  <si>
    <t>Wawrzaszek Agata</t>
  </si>
  <si>
    <t>Włodarczyk Agata</t>
  </si>
  <si>
    <t>Burda Patryk</t>
  </si>
  <si>
    <t>KS AZS-AWF (Biała Podlaska)</t>
  </si>
  <si>
    <t>Dobosz Mirosław</t>
  </si>
  <si>
    <t>Gierczuk Wiktoria</t>
  </si>
  <si>
    <t>Juchimiuk Maciej</t>
  </si>
  <si>
    <t>Kościuk Michał</t>
  </si>
  <si>
    <t>Lewczuk Amelia</t>
  </si>
  <si>
    <t>Lewkowicz Dominika</t>
  </si>
  <si>
    <t>Niedźwiecki Damian</t>
  </si>
  <si>
    <t>Zielińska Weronika</t>
  </si>
  <si>
    <t>Fiut Mateusz</t>
  </si>
  <si>
    <t>KS Wisła (Puławy)</t>
  </si>
  <si>
    <t>Fota Natalia</t>
  </si>
  <si>
    <t>Góra Marianna</t>
  </si>
  <si>
    <t>Kiełczewska Wiktoria</t>
  </si>
  <si>
    <t>Kozak Mateusz</t>
  </si>
  <si>
    <t>Kuszner Dominik</t>
  </si>
  <si>
    <t>Łazińska Julia</t>
  </si>
  <si>
    <t>Marnowska Julia</t>
  </si>
  <si>
    <t>Miturska Agata</t>
  </si>
  <si>
    <t>Miturska Gabriela</t>
  </si>
  <si>
    <t>Orzeł Sebastian</t>
  </si>
  <si>
    <t>Piwowar Nikola</t>
  </si>
  <si>
    <t>Podlaszczak Zuzanna</t>
  </si>
  <si>
    <t>Poniatowski Radosław</t>
  </si>
  <si>
    <t>Słotwińska Wiktoria</t>
  </si>
  <si>
    <t>Sobczyk Karolina</t>
  </si>
  <si>
    <t>Sosińska Anastazja</t>
  </si>
  <si>
    <t>Szymanek Aleksy</t>
  </si>
  <si>
    <t>Woś Amelia</t>
  </si>
  <si>
    <t>Wyzińska Martyna</t>
  </si>
  <si>
    <t>Zawisza Julia</t>
  </si>
  <si>
    <t>Zawisza Mateusz</t>
  </si>
  <si>
    <t>Zawisza Natalia</t>
  </si>
  <si>
    <t>LKS Znicz (Biłgoraj)</t>
  </si>
  <si>
    <t>Białek Maja</t>
  </si>
  <si>
    <t>Brewińska Emilia</t>
  </si>
  <si>
    <t>Bździuch Radosław</t>
  </si>
  <si>
    <t>Chyl Maksymilian</t>
  </si>
  <si>
    <t>Czerniak Klaudia</t>
  </si>
  <si>
    <t>Dybiak Klara</t>
  </si>
  <si>
    <t>Elkashef Adam</t>
  </si>
  <si>
    <t>Głuszczak Wiktoria</t>
  </si>
  <si>
    <t>Grabias Maja</t>
  </si>
  <si>
    <t>Grygiel Adrian</t>
  </si>
  <si>
    <t>Kaczor Tymoteusz</t>
  </si>
  <si>
    <t>Kawalec Szymon</t>
  </si>
  <si>
    <t>Klus Maksym</t>
  </si>
  <si>
    <t>Kołpa Magdalena</t>
  </si>
  <si>
    <t>Kość Klaudia</t>
  </si>
  <si>
    <t>Krajewski Hubert</t>
  </si>
  <si>
    <t>Kurasiewicz Jakub</t>
  </si>
  <si>
    <t>Kurasiewicz Julia</t>
  </si>
  <si>
    <t>Kusiak Michał</t>
  </si>
  <si>
    <t>Lipiński Adam</t>
  </si>
  <si>
    <t>Litwin Amelia</t>
  </si>
  <si>
    <t>Łokaj Jakub</t>
  </si>
  <si>
    <t>Łokaj Milena</t>
  </si>
  <si>
    <t>Róg Filip</t>
  </si>
  <si>
    <t>Sankiewicz Iga</t>
  </si>
  <si>
    <t>Smagała Oskar</t>
  </si>
  <si>
    <t>Syty Bartosz</t>
  </si>
  <si>
    <t>Szczygielski Maciej</t>
  </si>
  <si>
    <t>Tutka Emil</t>
  </si>
  <si>
    <t>Werner Damian</t>
  </si>
  <si>
    <t>Zań Wiktoria</t>
  </si>
  <si>
    <t>Zimroz Agnieszka</t>
  </si>
  <si>
    <t>Belina Wojciech</t>
  </si>
  <si>
    <t>MKS Unia (Hrubieszów)</t>
  </si>
  <si>
    <t>Czernoba Karol</t>
  </si>
  <si>
    <t>Janiak Julia</t>
  </si>
  <si>
    <t>Jankowski Jakub</t>
  </si>
  <si>
    <t>Berlińska Zofia</t>
  </si>
  <si>
    <t>Berlińska Zuzanna</t>
  </si>
  <si>
    <t>Bęben Patryk</t>
  </si>
  <si>
    <t>Boguszewska Zuzanna</t>
  </si>
  <si>
    <t>Burda Iga</t>
  </si>
  <si>
    <t>Czarnomski Wiktor</t>
  </si>
  <si>
    <t>Czarnowski Jakub</t>
  </si>
  <si>
    <t>Filipiak Kacper</t>
  </si>
  <si>
    <t>Góralczyk Wiktor</t>
  </si>
  <si>
    <t>Gugała Karina Anna</t>
  </si>
  <si>
    <t>Gugała Marek Mateusz</t>
  </si>
  <si>
    <t>Jaroch Maciej</t>
  </si>
  <si>
    <t>Jaworski Michał</t>
  </si>
  <si>
    <t>Karaśkiewicz Kinga</t>
  </si>
  <si>
    <t>Kozłowski Maciej</t>
  </si>
  <si>
    <t>Kwiatkowski Igor</t>
  </si>
  <si>
    <t>Lewandowski Dominik</t>
  </si>
  <si>
    <t>Liwendowska Maja</t>
  </si>
  <si>
    <t>Liwendowska Oliwia</t>
  </si>
  <si>
    <t>Łagoszyn Wiktor</t>
  </si>
  <si>
    <t>Łyszkowska Maja</t>
  </si>
  <si>
    <t>Machniewska Julia</t>
  </si>
  <si>
    <t>Miętkiewicz Amelia</t>
  </si>
  <si>
    <t>Mikołajczyk Jakub</t>
  </si>
  <si>
    <t>Młotkowska Daria</t>
  </si>
  <si>
    <t>Ogonowska Oliwia</t>
  </si>
  <si>
    <t>Pawłowski Marcel</t>
  </si>
  <si>
    <t>Podgórska Amelia</t>
  </si>
  <si>
    <t>Politowska Maria</t>
  </si>
  <si>
    <t>Poniatowska Maja</t>
  </si>
  <si>
    <t>Poniatowska Nina</t>
  </si>
  <si>
    <t>Purzycki Maciej</t>
  </si>
  <si>
    <t>Sochaczewski Paweł</t>
  </si>
  <si>
    <t>Stursiak Zuzanna</t>
  </si>
  <si>
    <t>Śledzik Mateusz</t>
  </si>
  <si>
    <t>Śledzik Paweł</t>
  </si>
  <si>
    <t>Wadowski Witold</t>
  </si>
  <si>
    <t>Załęcka Patrycja</t>
  </si>
  <si>
    <t>Zbrzezna Wiktoria</t>
  </si>
  <si>
    <t>Ziółkowski Marcin</t>
  </si>
  <si>
    <t>Ziółkowski Szymon</t>
  </si>
  <si>
    <t>Domagała Natalia</t>
  </si>
  <si>
    <t>Jezierska Maja</t>
  </si>
  <si>
    <t>Kawka Jakub</t>
  </si>
  <si>
    <t>Komosa Gabriel</t>
  </si>
  <si>
    <t>Kumińska Izabela</t>
  </si>
  <si>
    <t>Tarnawski Filip</t>
  </si>
  <si>
    <t>Baryga Lena</t>
  </si>
  <si>
    <t>Baryga Szymon</t>
  </si>
  <si>
    <t>Dąbrowski Filip</t>
  </si>
  <si>
    <t>Domański Arkadiusz</t>
  </si>
  <si>
    <t>Gawłowski Kacper</t>
  </si>
  <si>
    <t>Kudlicki Franciszek</t>
  </si>
  <si>
    <t>Oporski Łukasz</t>
  </si>
  <si>
    <t>Piątkowska Martyna</t>
  </si>
  <si>
    <t>Pietrzak Natalia</t>
  </si>
  <si>
    <t>Schweertman Weronika</t>
  </si>
  <si>
    <t>Sosnowski Piotr</t>
  </si>
  <si>
    <t>Zamośny Karol</t>
  </si>
  <si>
    <t>Dąbrowski Kacper</t>
  </si>
  <si>
    <t>Krygier Kacper</t>
  </si>
  <si>
    <t>Kaniewska Weronika</t>
  </si>
  <si>
    <t>Matoblewska Zofia</t>
  </si>
  <si>
    <t>Matoblewski Michał</t>
  </si>
  <si>
    <t>Strzelczyk Jan</t>
  </si>
  <si>
    <t>Borkowska Katarzyna</t>
  </si>
  <si>
    <t>Dang Oliwia</t>
  </si>
  <si>
    <t>Dmowski Damian</t>
  </si>
  <si>
    <t>Dołęga Martyna</t>
  </si>
  <si>
    <t>Gałecka Weronika</t>
  </si>
  <si>
    <t>Gałecki Maciej</t>
  </si>
  <si>
    <t>Idziak Klaudia</t>
  </si>
  <si>
    <t>Karpowicz Zuzanna</t>
  </si>
  <si>
    <t>Kędziora Adrian</t>
  </si>
  <si>
    <t>Komorowska Olga</t>
  </si>
  <si>
    <t>Liśkiewicz Kamil</t>
  </si>
  <si>
    <t>Nowak Weronika</t>
  </si>
  <si>
    <t>Pazura Bartłomiej</t>
  </si>
  <si>
    <t>Romańczuk Konrad</t>
  </si>
  <si>
    <t>Siekierzycka Karolina</t>
  </si>
  <si>
    <t>Skwierczyńska Karolina</t>
  </si>
  <si>
    <t>Urban Patrycja</t>
  </si>
  <si>
    <t>Żydak Grzegorz</t>
  </si>
  <si>
    <t>Żydak Zofia</t>
  </si>
  <si>
    <t>Deoniziak Jan</t>
  </si>
  <si>
    <t>Gromek Dominika</t>
  </si>
  <si>
    <t>Jurczak Aleksander</t>
  </si>
  <si>
    <t>Bliżewski Jakub</t>
  </si>
  <si>
    <t>Hernik Anna</t>
  </si>
  <si>
    <t>Leszczyńska Julia</t>
  </si>
  <si>
    <t>Pasławski Oskar</t>
  </si>
  <si>
    <t>Patalan Martyna</t>
  </si>
  <si>
    <t>Pietrzak Roksana</t>
  </si>
  <si>
    <t>Semeniuk Rafał</t>
  </si>
  <si>
    <t>Strumnik Hubert</t>
  </si>
  <si>
    <t>Zieliński Mateusz</t>
  </si>
  <si>
    <t>Ćwik Kacper</t>
  </si>
  <si>
    <t>Ćwik Maciej</t>
  </si>
  <si>
    <t>Ćwik Piotr</t>
  </si>
  <si>
    <t>Jaskot Dominik</t>
  </si>
  <si>
    <t>Orłowski Dawid</t>
  </si>
  <si>
    <t>Budnicki Bartosz</t>
  </si>
  <si>
    <t>Sarniak Karolina</t>
  </si>
  <si>
    <t>Bakuła Wojciech</t>
  </si>
  <si>
    <t>Gnoza Dorota</t>
  </si>
  <si>
    <t>Kalwara Dawid</t>
  </si>
  <si>
    <t>Kawecki Jakub</t>
  </si>
  <si>
    <t>Krupa Radosław</t>
  </si>
  <si>
    <t>Larm Amelia</t>
  </si>
  <si>
    <t>Mielnicki Jan</t>
  </si>
  <si>
    <t>Olkowski Janusz</t>
  </si>
  <si>
    <t>Padzik Szymon</t>
  </si>
  <si>
    <t>Stachurska Julia</t>
  </si>
  <si>
    <t>Winnicki Stanisław</t>
  </si>
  <si>
    <t>Zera Maja</t>
  </si>
  <si>
    <t>UKS Barbell (Warszawa)</t>
  </si>
  <si>
    <t>Mirosław Jan</t>
  </si>
  <si>
    <t>Neumann Sophia</t>
  </si>
  <si>
    <t>Nikitin Szymon</t>
  </si>
  <si>
    <t>UKS Impuls (Warszawa)</t>
  </si>
  <si>
    <t>Borowiec Kuba</t>
  </si>
  <si>
    <t>Goś Nikola</t>
  </si>
  <si>
    <t>Kadłubowski Antoni</t>
  </si>
  <si>
    <t>Kowalska Sylwia</t>
  </si>
  <si>
    <t>Lepianka Mateusz</t>
  </si>
  <si>
    <t>Osińska Barbara</t>
  </si>
  <si>
    <t>Skorupka Daniel</t>
  </si>
  <si>
    <t>Smoczyński Rafał</t>
  </si>
  <si>
    <t>Sporczyk Wiktoria</t>
  </si>
  <si>
    <t>Stelęgowski Mateusz</t>
  </si>
  <si>
    <t>Szwem Mikołaj</t>
  </si>
  <si>
    <t>Trzosowski Michał</t>
  </si>
  <si>
    <t>Zadrużny Łukasz</t>
  </si>
  <si>
    <t>Zakrzewska Oliwia</t>
  </si>
  <si>
    <t>Żychalski Maciej</t>
  </si>
  <si>
    <t>Ambroziak Mateusz</t>
  </si>
  <si>
    <t>UOLKA (Ostrów Mazowiecka)</t>
  </si>
  <si>
    <t>Kozioł Julia</t>
  </si>
  <si>
    <t>Kubat Filip</t>
  </si>
  <si>
    <t>Samelska Amelia</t>
  </si>
  <si>
    <t>Stelmach Mateusz</t>
  </si>
  <si>
    <t>Todorczuk Bartłomiej</t>
  </si>
  <si>
    <t>Wasieńko Natalia</t>
  </si>
  <si>
    <t>Wilgos Amelia</t>
  </si>
  <si>
    <t>Zakrzewska Anna</t>
  </si>
  <si>
    <t>Zalewska Julia</t>
  </si>
  <si>
    <t>Baścik Beniamin</t>
  </si>
  <si>
    <t>Dwornik Marcin</t>
  </si>
  <si>
    <t>Gałuszka Aniela</t>
  </si>
  <si>
    <t>Kóska Natalia</t>
  </si>
  <si>
    <t>Ziębowicz Szymon</t>
  </si>
  <si>
    <t>LKS PZL-LECHIA (Sędziszów Małopolski)</t>
  </si>
  <si>
    <t>Gołyźniak Artur</t>
  </si>
  <si>
    <t>Majerczyk Jan</t>
  </si>
  <si>
    <t>Szczygieł Katarzyna</t>
  </si>
  <si>
    <t>Tarasek Zuzanna</t>
  </si>
  <si>
    <t>Wójs Róza</t>
  </si>
  <si>
    <t>Bilat Wiesław</t>
  </si>
  <si>
    <t>Łazuga Konrad</t>
  </si>
  <si>
    <t>Urban Kacper</t>
  </si>
  <si>
    <t>Grzymała Sebastian</t>
  </si>
  <si>
    <t>Grzymała Szymon</t>
  </si>
  <si>
    <t>Izdebski Marcin</t>
  </si>
  <si>
    <t>Jeromin Piotr</t>
  </si>
  <si>
    <t>Łazuga Bartosz</t>
  </si>
  <si>
    <t>Michalski Arkadiusz</t>
  </si>
  <si>
    <t>Osuch Borys</t>
  </si>
  <si>
    <t>Osuch Igor</t>
  </si>
  <si>
    <t>Pasikowski Olaf</t>
  </si>
  <si>
    <t>Roszkowski Aleksander</t>
  </si>
  <si>
    <t>Sobociński Bartosz</t>
  </si>
  <si>
    <t>Trybulewicz Kamil</t>
  </si>
  <si>
    <t>Młynarz Sara</t>
  </si>
  <si>
    <t>Wycisk Michał</t>
  </si>
  <si>
    <t>Gadułka Michał</t>
  </si>
  <si>
    <t>Rokosz Olivier</t>
  </si>
  <si>
    <t>Wilk Anna</t>
  </si>
  <si>
    <t>Komorowski Marek</t>
  </si>
  <si>
    <t>Cichecki Alan</t>
  </si>
  <si>
    <t>Diechtiar Michał</t>
  </si>
  <si>
    <t>Diechtiar Paweł</t>
  </si>
  <si>
    <t>Gumuliński Maciej</t>
  </si>
  <si>
    <t>Komorowski Tomasz</t>
  </si>
  <si>
    <t>Nowak Antoni</t>
  </si>
  <si>
    <t>Rosoł Tomasz</t>
  </si>
  <si>
    <t>Rutkowski Antoni</t>
  </si>
  <si>
    <t>Rzeszowski Szymon</t>
  </si>
  <si>
    <t>Sajdak Kewin</t>
  </si>
  <si>
    <t>Zawadzki Wojciech</t>
  </si>
  <si>
    <t>Aniołkowski Kacper</t>
  </si>
  <si>
    <t>Brzozowska Patrycja</t>
  </si>
  <si>
    <t>Michalski Jan</t>
  </si>
  <si>
    <t>Truskolaska Wiktoria</t>
  </si>
  <si>
    <t>Truskolaski Kacper</t>
  </si>
  <si>
    <t>Wakuluk Theo</t>
  </si>
  <si>
    <t>Choińska Julia</t>
  </si>
  <si>
    <t>LKS (Dobryszyce)</t>
  </si>
  <si>
    <t>Baran Dawid</t>
  </si>
  <si>
    <t>Drwal Filip</t>
  </si>
  <si>
    <t>Dulak Patryk</t>
  </si>
  <si>
    <t>Felon Damian</t>
  </si>
  <si>
    <t>Januś Dariusz</t>
  </si>
  <si>
    <t>Kontrabecka Jasmina</t>
  </si>
  <si>
    <t>Marć Piotr</t>
  </si>
  <si>
    <t>Ochab Maciej</t>
  </si>
  <si>
    <t>Otok Grzegorz</t>
  </si>
  <si>
    <t>Pasko Magdalena</t>
  </si>
  <si>
    <t>Piech Kacper</t>
  </si>
  <si>
    <t>Przetacznik Sławomir</t>
  </si>
  <si>
    <t>Ryznar Aleksander</t>
  </si>
  <si>
    <t>Siempińska Wiktoria</t>
  </si>
  <si>
    <t>Siempiński Aleksander</t>
  </si>
  <si>
    <t>Zając Michał</t>
  </si>
  <si>
    <t>Zajdel Łucja</t>
  </si>
  <si>
    <t>Ziarnik Gabriel</t>
  </si>
  <si>
    <t>Chorążak Krzysztof</t>
  </si>
  <si>
    <t>MSS Gryf (Sanok)</t>
  </si>
  <si>
    <t>Cybuch Przemysław</t>
  </si>
  <si>
    <t>Galant Filip</t>
  </si>
  <si>
    <t>Łuczka Miłosz</t>
  </si>
  <si>
    <t>Przybylski Seweryn</t>
  </si>
  <si>
    <t>Sachajdak Maciej</t>
  </si>
  <si>
    <t>Cisek Jakub</t>
  </si>
  <si>
    <t>UKS Tabor (Rymanów)</t>
  </si>
  <si>
    <t>Lis Paweł</t>
  </si>
  <si>
    <t>Szajna Dawid</t>
  </si>
  <si>
    <t>Tokarz Rafał</t>
  </si>
  <si>
    <t>Władyka Kacper</t>
  </si>
  <si>
    <t>Borzestowski Patryk</t>
  </si>
  <si>
    <t>GKS Wieżyca 2011 (Stężyca)</t>
  </si>
  <si>
    <t>Marach Monika</t>
  </si>
  <si>
    <t>Dudek Michał</t>
  </si>
  <si>
    <t>Kałużny Marcin</t>
  </si>
  <si>
    <t>Kołtek Aniela</t>
  </si>
  <si>
    <t>Marska Klaudia</t>
  </si>
  <si>
    <t>Piotrowski Wojciech</t>
  </si>
  <si>
    <t>Potoczny Eliasz</t>
  </si>
  <si>
    <t>Rohde Maja</t>
  </si>
  <si>
    <t>Smoliński Dawid</t>
  </si>
  <si>
    <t>Trzaskowski Patryk</t>
  </si>
  <si>
    <t>Andrychowska Weronika</t>
  </si>
  <si>
    <t>Karol Olaf</t>
  </si>
  <si>
    <t>Karolczyk Szymon</t>
  </si>
  <si>
    <t>Kirschke Maciej</t>
  </si>
  <si>
    <t>Klimek Marta</t>
  </si>
  <si>
    <t>Kosel Laura</t>
  </si>
  <si>
    <t>Kulik Antoni</t>
  </si>
  <si>
    <t>Makurat Agata</t>
  </si>
  <si>
    <t>Makurat Franciszek</t>
  </si>
  <si>
    <t>Melaniuk Zuzanna</t>
  </si>
  <si>
    <t>Miłosz Aleksandra</t>
  </si>
  <si>
    <t>Miłosz Tomasz</t>
  </si>
  <si>
    <t>Obołończyk Michał</t>
  </si>
  <si>
    <t>Plichta Szymon</t>
  </si>
  <si>
    <t>Radecka Maja</t>
  </si>
  <si>
    <t>Radziejewski Milan</t>
  </si>
  <si>
    <t>Somogyi Szymon</t>
  </si>
  <si>
    <t>Teca Justyna</t>
  </si>
  <si>
    <t>Torkowski Dawid</t>
  </si>
  <si>
    <t>Żołnierczyk Jan</t>
  </si>
  <si>
    <t>Bisewska Antonina</t>
  </si>
  <si>
    <t>Ceynowa Andrzej</t>
  </si>
  <si>
    <t>Gawin Kornelia</t>
  </si>
  <si>
    <t>Jaźwiński Karol</t>
  </si>
  <si>
    <t>Kos Filip</t>
  </si>
  <si>
    <t>Link Milena</t>
  </si>
  <si>
    <t>Szmidt Marta</t>
  </si>
  <si>
    <t>Szynszecka Julia</t>
  </si>
  <si>
    <t>WKS Flota (Gdynia)</t>
  </si>
  <si>
    <t>Kwidzińska Elżbieta</t>
  </si>
  <si>
    <t>Żemełka Paulina</t>
  </si>
  <si>
    <t>GKS Andaluzja (Piekary Śląskie)</t>
  </si>
  <si>
    <t>Borecki Artur</t>
  </si>
  <si>
    <t>Borys Hanna</t>
  </si>
  <si>
    <t>Broncel Agnieszka</t>
  </si>
  <si>
    <t>Duda Jakub</t>
  </si>
  <si>
    <t>Duda Julia</t>
  </si>
  <si>
    <t>Garbowski Igor</t>
  </si>
  <si>
    <t>Kafka Franciszek</t>
  </si>
  <si>
    <t>Lachowska Alicja</t>
  </si>
  <si>
    <t>Ludyga Milena</t>
  </si>
  <si>
    <t>Paszek Angelika</t>
  </si>
  <si>
    <t>Pazur Martyna</t>
  </si>
  <si>
    <t>Sobota Natalia</t>
  </si>
  <si>
    <t>Szymański Dariusz</t>
  </si>
  <si>
    <t>Szymański Piotr</t>
  </si>
  <si>
    <t>Widera Marcel</t>
  </si>
  <si>
    <t>Bańczyk Julia</t>
  </si>
  <si>
    <t>Biedak Wiktor</t>
  </si>
  <si>
    <t>Brauner-Pałaszyński Oskar</t>
  </si>
  <si>
    <t>Buba David</t>
  </si>
  <si>
    <t>Flisiak Sebastian</t>
  </si>
  <si>
    <t>Golba Bartosz</t>
  </si>
  <si>
    <t>Gruszka Adrian</t>
  </si>
  <si>
    <t>Gruszka Franciszek</t>
  </si>
  <si>
    <t>Jesajan Narek</t>
  </si>
  <si>
    <t>Kaliściak Eryk</t>
  </si>
  <si>
    <t>Król Julita</t>
  </si>
  <si>
    <t>Kurzac Natalia</t>
  </si>
  <si>
    <t>Maciejczyk Tomasz</t>
  </si>
  <si>
    <t>Markiewicz Gabriel</t>
  </si>
  <si>
    <t>Petka Mariusz</t>
  </si>
  <si>
    <t>Petka Rafał</t>
  </si>
  <si>
    <t>Sochacki Wojciech</t>
  </si>
  <si>
    <t>Wystemp Martyna</t>
  </si>
  <si>
    <t>Kaźmierski Paweł</t>
  </si>
  <si>
    <t>Kolczok Agata</t>
  </si>
  <si>
    <t>Mazan Michał</t>
  </si>
  <si>
    <t>Zielonka Przemysław</t>
  </si>
  <si>
    <t>Kisiński Michał</t>
  </si>
  <si>
    <t>Kotecka Olga</t>
  </si>
  <si>
    <t>Mruk Łukasz</t>
  </si>
  <si>
    <t>Pytlech Kamila</t>
  </si>
  <si>
    <t>Tkaczyk Bartosz</t>
  </si>
  <si>
    <t>Wieczorek Bartłomiej</t>
  </si>
  <si>
    <t>Wieczorek Milena</t>
  </si>
  <si>
    <t>Zawada Justyna</t>
  </si>
  <si>
    <t>Drozdek Mateusz</t>
  </si>
  <si>
    <t>MOSiR (Łaziska Górne)</t>
  </si>
  <si>
    <t>Drozdek Milena</t>
  </si>
  <si>
    <t>Morciński Kacper</t>
  </si>
  <si>
    <t>Nowak Brajan</t>
  </si>
  <si>
    <t>Kruk Wiktoria</t>
  </si>
  <si>
    <t>SPC Start (Bytom)</t>
  </si>
  <si>
    <t>Pietrzyk Milena</t>
  </si>
  <si>
    <t>Wittig Oliwia</t>
  </si>
  <si>
    <t>Zabłocki Szymon</t>
  </si>
  <si>
    <t>Niewdana Faustyna</t>
  </si>
  <si>
    <t>Bogdański Michał</t>
  </si>
  <si>
    <t>Graczak Mikołaj</t>
  </si>
  <si>
    <t>Kowalik Kinga</t>
  </si>
  <si>
    <t>Lis Igor</t>
  </si>
  <si>
    <t>Lis Krzysztof</t>
  </si>
  <si>
    <t>Rusiecki Orazjo</t>
  </si>
  <si>
    <t>GKS Zamek (Gołańcz)</t>
  </si>
  <si>
    <t>Frieske Martyna</t>
  </si>
  <si>
    <t>Frieske Wiktoria</t>
  </si>
  <si>
    <t>Gniot Wiktoria</t>
  </si>
  <si>
    <t>Mizera Maciej</t>
  </si>
  <si>
    <t>Nader Zygmunt</t>
  </si>
  <si>
    <t>Zoracki Klaudiusz</t>
  </si>
  <si>
    <t>Barciszewska Michalina</t>
  </si>
  <si>
    <t>Bartkowiak Kamil</t>
  </si>
  <si>
    <t>Bosacki Mateusz</t>
  </si>
  <si>
    <t>Kosmowski Bartosz</t>
  </si>
  <si>
    <t>Przymus Aleksander</t>
  </si>
  <si>
    <t>Stefański Józef</t>
  </si>
  <si>
    <t>Szczepańska Katarzyna</t>
  </si>
  <si>
    <t>Musiała Agata</t>
  </si>
  <si>
    <t>Piątyszek Aleksander</t>
  </si>
  <si>
    <t>Połka Maria</t>
  </si>
  <si>
    <t>Połka Zuzanna</t>
  </si>
  <si>
    <t>Przybysz Kamil</t>
  </si>
  <si>
    <t>Reimann Sandra</t>
  </si>
  <si>
    <t>Szymaniak Szymon</t>
  </si>
  <si>
    <t>Świgoń Wiktor</t>
  </si>
  <si>
    <t>Walkowiak Julia</t>
  </si>
  <si>
    <t>Szymanowski Mikołaj</t>
  </si>
  <si>
    <t>Bartkowiak Maria</t>
  </si>
  <si>
    <t>Bąbelek Jakub</t>
  </si>
  <si>
    <t>Bieliński Eryk</t>
  </si>
  <si>
    <t>Bilengrek Kamil</t>
  </si>
  <si>
    <t>Bimkiewicz Weronika</t>
  </si>
  <si>
    <t>Bukarz Roksana</t>
  </si>
  <si>
    <t>Cebernik Nikola</t>
  </si>
  <si>
    <t>Czajkowski Filip</t>
  </si>
  <si>
    <t>Deputat Seweryn</t>
  </si>
  <si>
    <t>Dobosz Dominik</t>
  </si>
  <si>
    <t>Dołżańska Zuzanna</t>
  </si>
  <si>
    <t>Dziamski Kacper</t>
  </si>
  <si>
    <t>Dziamski Krystian</t>
  </si>
  <si>
    <t>Fechner Kacper</t>
  </si>
  <si>
    <t>Francuzik Igor</t>
  </si>
  <si>
    <t>Górna Patrycja</t>
  </si>
  <si>
    <t>Haładuda Adrian</t>
  </si>
  <si>
    <t>Herbert Agata</t>
  </si>
  <si>
    <t>Iskrzak Florian</t>
  </si>
  <si>
    <t>Janowska Nadia</t>
  </si>
  <si>
    <t>Jędrzejczak Kamil</t>
  </si>
  <si>
    <t>Kaczmarek Marco</t>
  </si>
  <si>
    <t>Kańduła Juliusz</t>
  </si>
  <si>
    <t>Kawa Wojciech</t>
  </si>
  <si>
    <t>Kędzierska Milena</t>
  </si>
  <si>
    <t>Knobel Aleksandra</t>
  </si>
  <si>
    <t>Krupa Adrian</t>
  </si>
  <si>
    <t>Kudłaszyk Piotr</t>
  </si>
  <si>
    <t>Kupś Gabriela</t>
  </si>
  <si>
    <t>Kupś Karolina</t>
  </si>
  <si>
    <t>Lisiak Dawid</t>
  </si>
  <si>
    <t>Lisiak Szymon</t>
  </si>
  <si>
    <t>Łuczak Jakub</t>
  </si>
  <si>
    <t>Majer Aleksander</t>
  </si>
  <si>
    <t>Malak Bartosz</t>
  </si>
  <si>
    <t>Masel Jakub</t>
  </si>
  <si>
    <t>Maślankowska Julia</t>
  </si>
  <si>
    <t>Matysek Alicja</t>
  </si>
  <si>
    <t>Michalska Paulina</t>
  </si>
  <si>
    <t>Molenda Zuzanna</t>
  </si>
  <si>
    <t>Moszyk Katarzyna</t>
  </si>
  <si>
    <t>Myjak Małgorzata</t>
  </si>
  <si>
    <t>Nowak Lena</t>
  </si>
  <si>
    <t>Nowak Oliwia</t>
  </si>
  <si>
    <t>Oliwa Wiktoria</t>
  </si>
  <si>
    <t>Perz Oliwia</t>
  </si>
  <si>
    <t>Piątek Maciej</t>
  </si>
  <si>
    <t>Piątek Magdalena</t>
  </si>
  <si>
    <t>Piosik Adrian</t>
  </si>
  <si>
    <t>Plewa Tobiasz</t>
  </si>
  <si>
    <t>Potrawiak Filip</t>
  </si>
  <si>
    <t>Rajewicz Bartosz</t>
  </si>
  <si>
    <t>Reszka Antonina</t>
  </si>
  <si>
    <t>Ruciak Patryk</t>
  </si>
  <si>
    <t>Sieńko Dominik</t>
  </si>
  <si>
    <t>Skorlińska Adrianna</t>
  </si>
  <si>
    <t>Skorlińska Wiktoria</t>
  </si>
  <si>
    <t>Sporek Julia</t>
  </si>
  <si>
    <t>Stachowiak Mikołaj</t>
  </si>
  <si>
    <t>Stawiński Błażej</t>
  </si>
  <si>
    <t>Szulgit Róża</t>
  </si>
  <si>
    <t>Świderska Milena</t>
  </si>
  <si>
    <t>Świtała Natalia</t>
  </si>
  <si>
    <t>Tomaszewski Maciej</t>
  </si>
  <si>
    <t>Urbanek Klaudia</t>
  </si>
  <si>
    <t>Urbanek Maja</t>
  </si>
  <si>
    <t>Woźniak Weronika</t>
  </si>
  <si>
    <t>Wylegała Agata</t>
  </si>
  <si>
    <t>Wylegała Jakub</t>
  </si>
  <si>
    <t>Zagórski Patryk</t>
  </si>
  <si>
    <t>Zimny Jakub</t>
  </si>
  <si>
    <t>Bielej Natalia</t>
  </si>
  <si>
    <t>Bogucki Bartosz</t>
  </si>
  <si>
    <t>Domagała Łukasz</t>
  </si>
  <si>
    <t>Hyży Wiktoria</t>
  </si>
  <si>
    <t>Natkaniec Nadia</t>
  </si>
  <si>
    <t>Werte Adam</t>
  </si>
  <si>
    <t>Wijatkowski Kuba</t>
  </si>
  <si>
    <t>Gabis Wiktoria</t>
  </si>
  <si>
    <t>Grela Oliwia</t>
  </si>
  <si>
    <t>Piwowarczyk Daniel</t>
  </si>
  <si>
    <t>Rajkowski Dominik</t>
  </si>
  <si>
    <t>Talewicz Tomasz</t>
  </si>
  <si>
    <t>Wróblewski Krzysztof</t>
  </si>
  <si>
    <t>Żachowski Tymoteusz</t>
  </si>
  <si>
    <t>Antczak Krystian</t>
  </si>
  <si>
    <t>Jaroszewski Sebastian</t>
  </si>
  <si>
    <t>Kamińska Zofia</t>
  </si>
  <si>
    <t>Kamiński Sebastian</t>
  </si>
  <si>
    <t>Luliński Tomasz</t>
  </si>
  <si>
    <t>Krasnopolska Anna</t>
  </si>
  <si>
    <t>Maliszewski Kacper</t>
  </si>
  <si>
    <t>Pastuszka Dalia</t>
  </si>
  <si>
    <t>Żbikowski Kamil</t>
  </si>
  <si>
    <t>Adamczyk Paweł</t>
  </si>
  <si>
    <t>Augustyniak Krystian</t>
  </si>
  <si>
    <t>Błaszczyk Franciszek</t>
  </si>
  <si>
    <t>Ciesielski Kacper</t>
  </si>
  <si>
    <t>Jaworski Jakub</t>
  </si>
  <si>
    <t>Jaworski Wiktor</t>
  </si>
  <si>
    <t>Możdżonek Konrad</t>
  </si>
  <si>
    <t>Pietrzak Hubert</t>
  </si>
  <si>
    <t>Sotel Adam</t>
  </si>
  <si>
    <t>Bartnicka Amelia</t>
  </si>
  <si>
    <t>AKS (Białogard)</t>
  </si>
  <si>
    <t>Bartnicka Natalia</t>
  </si>
  <si>
    <t>Chołuj Natalia</t>
  </si>
  <si>
    <t>Ziętek Kacper</t>
  </si>
  <si>
    <t>Ziętek Milena</t>
  </si>
  <si>
    <t>Żołnierek Wiktor</t>
  </si>
  <si>
    <t>Grabowski Adam</t>
  </si>
  <si>
    <t>Sabat Wiktoria</t>
  </si>
  <si>
    <t>Stepuk Filip</t>
  </si>
  <si>
    <t>Stryjek Filip</t>
  </si>
  <si>
    <t>Zawiska Anna</t>
  </si>
  <si>
    <t>Banaszek Lena</t>
  </si>
  <si>
    <t>Cyganowski Miłosz</t>
  </si>
  <si>
    <t>Dunal Miłosz</t>
  </si>
  <si>
    <t>Dyndał Daria</t>
  </si>
  <si>
    <t>Górska Julia</t>
  </si>
  <si>
    <t>Habrych Marcel</t>
  </si>
  <si>
    <t>Jarosiński Mateusz</t>
  </si>
  <si>
    <t>Karwas Patrycja</t>
  </si>
  <si>
    <t>Kuczyński Kacper</t>
  </si>
  <si>
    <t>Moń Ewa</t>
  </si>
  <si>
    <t>Musiał Zofia</t>
  </si>
  <si>
    <t>Powierza Aleksander</t>
  </si>
  <si>
    <t>Pytel Julia</t>
  </si>
  <si>
    <t>Sławecka Alicja</t>
  </si>
  <si>
    <t>Watral Jan</t>
  </si>
  <si>
    <t>Zioła Amelia</t>
  </si>
  <si>
    <t>Żurawska Maja</t>
  </si>
  <si>
    <t>Borek Amelia</t>
  </si>
  <si>
    <t>Krzywania Michał</t>
  </si>
  <si>
    <t>Krzywania Szymon</t>
  </si>
  <si>
    <t>Mańkowski Jakub</t>
  </si>
  <si>
    <t>Miksa Marta</t>
  </si>
  <si>
    <t>Nowaczyk Julia</t>
  </si>
  <si>
    <t>Pełka Szymon</t>
  </si>
  <si>
    <t>Sikorski Piotr</t>
  </si>
  <si>
    <t>Staniak Fabian</t>
  </si>
  <si>
    <t>Styczyszyn Oliwia</t>
  </si>
  <si>
    <t>Szyller Przemysław</t>
  </si>
  <si>
    <t>Koszałka Maria</t>
  </si>
  <si>
    <t>Kozar Bartosz</t>
  </si>
  <si>
    <t>Krajewska Anna</t>
  </si>
  <si>
    <t>Krupińska Wiktoria</t>
  </si>
  <si>
    <t>Martyniuk Karolina</t>
  </si>
  <si>
    <t>Oleszko Natalia</t>
  </si>
  <si>
    <t>Poznański Ryszard</t>
  </si>
  <si>
    <t>Protasiuk Antonina</t>
  </si>
  <si>
    <t>Protasiuk Hanna</t>
  </si>
  <si>
    <t>Protasiuk Zofia</t>
  </si>
  <si>
    <t>Puchala Michał</t>
  </si>
  <si>
    <t>Smal Dominika</t>
  </si>
  <si>
    <t>Sztojko Oliwia</t>
  </si>
  <si>
    <t>Sztojko Sebastian</t>
  </si>
  <si>
    <t>Tomaszewski Paweł</t>
  </si>
  <si>
    <t>Turko Małgorzata</t>
  </si>
  <si>
    <t>Turko Tomasz</t>
  </si>
  <si>
    <t>Borkowski Błażej</t>
  </si>
  <si>
    <t>Olimpijczyk (Łuków)</t>
  </si>
  <si>
    <t>Chlebiecki Aleksander</t>
  </si>
  <si>
    <t>Chlebiecki Leon</t>
  </si>
  <si>
    <t>Chudek Adrian</t>
  </si>
  <si>
    <t>Górka Alicja</t>
  </si>
  <si>
    <t>Królikowski Filip</t>
  </si>
  <si>
    <t>Linkiewicz Julia</t>
  </si>
  <si>
    <t>Ławecki Łukasz</t>
  </si>
  <si>
    <t>Łobejko Rafał</t>
  </si>
  <si>
    <t>Markiewicz Oliwia</t>
  </si>
  <si>
    <t>Młynarczyk Andżelika</t>
  </si>
  <si>
    <t>Młynarczyk Paweł</t>
  </si>
  <si>
    <t>Nowosielski Kacper</t>
  </si>
  <si>
    <t>Ognik Julia</t>
  </si>
  <si>
    <t>Olender Lena</t>
  </si>
  <si>
    <t>Śledź Amelia Katarzyna</t>
  </si>
  <si>
    <t>Śledź Krystian</t>
  </si>
  <si>
    <t>Śledź Lena</t>
  </si>
  <si>
    <t>Wardziak-Mąka Marcel</t>
  </si>
  <si>
    <t>Zachoszcz Piotr</t>
  </si>
  <si>
    <t>Krzysztoń Łukasz</t>
  </si>
  <si>
    <t>Galant Bartosz</t>
  </si>
  <si>
    <t>Grabkowska Nikola</t>
  </si>
  <si>
    <t>Dąbrowska Wiktoria</t>
  </si>
  <si>
    <t>Galas Szymon</t>
  </si>
  <si>
    <t>Olejniczak Kinga</t>
  </si>
  <si>
    <t>Operacz Szymon</t>
  </si>
  <si>
    <t>Wilk Witold</t>
  </si>
  <si>
    <t>Baranowski Artur</t>
  </si>
  <si>
    <t>Bardoński Mateusz</t>
  </si>
  <si>
    <t>Głogowska Bożena</t>
  </si>
  <si>
    <t>Gorczyńska Martyna</t>
  </si>
  <si>
    <t>Kalisz Mikołaj</t>
  </si>
  <si>
    <t>Klimek Arkadiusz</t>
  </si>
  <si>
    <t>Kosman Kamil</t>
  </si>
  <si>
    <t>Kozerska Ewelina</t>
  </si>
  <si>
    <t>Książczyk Patryk</t>
  </si>
  <si>
    <t>Kubka Radosław</t>
  </si>
  <si>
    <t>Lewandowski Krzysztof</t>
  </si>
  <si>
    <t>Lipa Kamil</t>
  </si>
  <si>
    <t>Pronobis Magda</t>
  </si>
  <si>
    <t>Rakowski Paweł</t>
  </si>
  <si>
    <t>Skórska Patrycja</t>
  </si>
  <si>
    <t>Skórski Paweł</t>
  </si>
  <si>
    <t>Stypka Oliwia</t>
  </si>
  <si>
    <t>Warchałowski Grzegorz</t>
  </si>
  <si>
    <t>Wiliwis Karol</t>
  </si>
  <si>
    <t>Kaliszewska Michalina</t>
  </si>
  <si>
    <t>Kosiecz Jakub</t>
  </si>
  <si>
    <t>Otłowski Jan</t>
  </si>
  <si>
    <t>Pietras Igor</t>
  </si>
  <si>
    <t>Potyrała Kacper</t>
  </si>
  <si>
    <t>Stryjewski Michał</t>
  </si>
  <si>
    <t>Stursiak Nikola</t>
  </si>
  <si>
    <t>Szumański Mikołaj</t>
  </si>
  <si>
    <t>Tomczyk Mikołaj</t>
  </si>
  <si>
    <t>Adamus Bartłomiej</t>
  </si>
  <si>
    <t>Cybulska Tola</t>
  </si>
  <si>
    <t>Dziatkowicz Wiktor</t>
  </si>
  <si>
    <t>Furmaniuk Antoni</t>
  </si>
  <si>
    <t>Graczyk Borys</t>
  </si>
  <si>
    <t>Gumiński Kamil</t>
  </si>
  <si>
    <t>Halman Martyna</t>
  </si>
  <si>
    <t>Janowska Wiktoria</t>
  </si>
  <si>
    <t>Janusz Nikola</t>
  </si>
  <si>
    <t>Kędzierska Julita</t>
  </si>
  <si>
    <t>Kluczkowska Patrycja</t>
  </si>
  <si>
    <t>Kropidłowska Karolina</t>
  </si>
  <si>
    <t>Krupa Aleksandra</t>
  </si>
  <si>
    <t>Kusio Maciej</t>
  </si>
  <si>
    <t>Lewandowska Larysa</t>
  </si>
  <si>
    <t>Łęgowski Łukasz</t>
  </si>
  <si>
    <t>Łuczak Wiktor</t>
  </si>
  <si>
    <t>Makulska Dominika</t>
  </si>
  <si>
    <t>Mittelberg Natalia</t>
  </si>
  <si>
    <t>Modrakowski Maksymilian</t>
  </si>
  <si>
    <t>Mońka Nikola</t>
  </si>
  <si>
    <t>Najdowski Mikołaj</t>
  </si>
  <si>
    <t>Noske Bartosz</t>
  </si>
  <si>
    <t>Osiński Igor</t>
  </si>
  <si>
    <t>Polowczyk Mikołaj</t>
  </si>
  <si>
    <t>Pozorski Mateusz</t>
  </si>
  <si>
    <t>Romankiewicz Jakub</t>
  </si>
  <si>
    <t>Stegenka Zofia</t>
  </si>
  <si>
    <t>Szala Karolina</t>
  </si>
  <si>
    <t>Szala Magdalena</t>
  </si>
  <si>
    <t>Ślipek Zuzanna</t>
  </si>
  <si>
    <t>Tomaszewska Malwina</t>
  </si>
  <si>
    <t>Wcisłak Eliza</t>
  </si>
  <si>
    <t>Wirkus Edward</t>
  </si>
  <si>
    <t>Wódzka Emilia</t>
  </si>
  <si>
    <t>Zdziebło Mikołaj</t>
  </si>
  <si>
    <t>Bogusz Kacper</t>
  </si>
  <si>
    <t>Maślany Jan</t>
  </si>
  <si>
    <t>Grzybowski Kamil</t>
  </si>
  <si>
    <t>Siemianowska Jagoda</t>
  </si>
  <si>
    <t>Skiba Paweł</t>
  </si>
  <si>
    <t>Bachorz Adam</t>
  </si>
  <si>
    <t>Zdanek Nadia</t>
  </si>
  <si>
    <t>Kamińska. Zuzanna</t>
  </si>
  <si>
    <t>Karolak Barbara</t>
  </si>
  <si>
    <t>Karolak Franciszek</t>
  </si>
  <si>
    <t>Karolak Karol</t>
  </si>
  <si>
    <t>Karolak Maria</t>
  </si>
  <si>
    <t>Łański Adrian</t>
  </si>
  <si>
    <t>Michalak Kamil</t>
  </si>
  <si>
    <t>Skóra Damian</t>
  </si>
  <si>
    <t>Janda Amelia</t>
  </si>
  <si>
    <t>Niesłuchowski Mateusz</t>
  </si>
  <si>
    <t>Abramowicz Daniel</t>
  </si>
  <si>
    <t>Brach Filip</t>
  </si>
  <si>
    <t>Brzeziński Aleksander</t>
  </si>
  <si>
    <t>Florian Weronika</t>
  </si>
  <si>
    <t>Głogowski Antoni</t>
  </si>
  <si>
    <t>Głód Kordian</t>
  </si>
  <si>
    <t>Kasina Mateusz</t>
  </si>
  <si>
    <t>Kocyło Bartosz</t>
  </si>
  <si>
    <t>Lykhobytska Oleksandra</t>
  </si>
  <si>
    <t>Mojsa Martyna</t>
  </si>
  <si>
    <t>Rekieć Borys</t>
  </si>
  <si>
    <t>Rutka Arkadiusz</t>
  </si>
  <si>
    <t>Sawulski Patryk</t>
  </si>
  <si>
    <t>Żełem Tomasz</t>
  </si>
  <si>
    <t>Leszczyński Olivier</t>
  </si>
  <si>
    <t>Przybysz Oliwier</t>
  </si>
  <si>
    <t>Wyrodek Paweł</t>
  </si>
  <si>
    <t>Pobudkiewicz Amelia</t>
  </si>
  <si>
    <t>Szczepański Krzysztof</t>
  </si>
  <si>
    <t>Świech Oskar</t>
  </si>
  <si>
    <t>Widzyk Mateusz</t>
  </si>
  <si>
    <t>Dziedzic Kacper</t>
  </si>
  <si>
    <t>Kalinowski Ireneusz</t>
  </si>
  <si>
    <t>Szypot Fryderyk</t>
  </si>
  <si>
    <t>Pierlak Aleksander</t>
  </si>
  <si>
    <t>Gładka Zofia</t>
  </si>
  <si>
    <t>Ignasiak Jakub</t>
  </si>
  <si>
    <t>Kozera Antoni</t>
  </si>
  <si>
    <t>Kuliberda Lena</t>
  </si>
  <si>
    <t>Soja Filip</t>
  </si>
  <si>
    <t>Wawrzyńczyk Mikołaj</t>
  </si>
  <si>
    <t>Mielech Gabriela</t>
  </si>
  <si>
    <t>Korzeń Joanna</t>
  </si>
  <si>
    <t>Andrzejewski Aleksander</t>
  </si>
  <si>
    <t>Jędrys Amelia</t>
  </si>
  <si>
    <t>Adamczyk Natasza</t>
  </si>
  <si>
    <t>Andrzejewski Kamil</t>
  </si>
  <si>
    <t>Białecki Adam</t>
  </si>
  <si>
    <t>Brzóska Piotr</t>
  </si>
  <si>
    <t>Desecki Mikołaj</t>
  </si>
  <si>
    <t>Dolatowska Zofia</t>
  </si>
  <si>
    <t>Głowacki Artur</t>
  </si>
  <si>
    <t>Kamińska Nadia</t>
  </si>
  <si>
    <t>Kamiński Nataniel</t>
  </si>
  <si>
    <t>Leśniewski Oskar</t>
  </si>
  <si>
    <t>Matuszewski Damian</t>
  </si>
  <si>
    <t>Mądrowski Mateusz</t>
  </si>
  <si>
    <t>Michalak Małgorzata</t>
  </si>
  <si>
    <t>Sieradzka Eliza</t>
  </si>
  <si>
    <t>Sławianowski Aleksander</t>
  </si>
  <si>
    <t>Włodarzewska Maja</t>
  </si>
  <si>
    <t>Dembinski Dawid</t>
  </si>
  <si>
    <t>Duda Steven</t>
  </si>
  <si>
    <t>Hetmańczyk Kacper</t>
  </si>
  <si>
    <t>Kazek Krzysztof</t>
  </si>
  <si>
    <t>Kulawik Sonia</t>
  </si>
  <si>
    <t>Mundzik Zuzanna</t>
  </si>
  <si>
    <t>Ocelok Agata</t>
  </si>
  <si>
    <t>Barański Patryk</t>
  </si>
  <si>
    <t>Borowiecka Maria</t>
  </si>
  <si>
    <t>Burza Krystian</t>
  </si>
  <si>
    <t>Cieślak Klara</t>
  </si>
  <si>
    <t>Długoszewski Daniel</t>
  </si>
  <si>
    <t>Głąb Klaudia</t>
  </si>
  <si>
    <t>Juszczuk Iwo</t>
  </si>
  <si>
    <t>Kopczak Ewa</t>
  </si>
  <si>
    <t>Kurpios Oliwia</t>
  </si>
  <si>
    <t>Loks Stanisław</t>
  </si>
  <si>
    <t>Majsy Dawid</t>
  </si>
  <si>
    <t>Michalczyk Borys</t>
  </si>
  <si>
    <t>Michalczyk Igor</t>
  </si>
  <si>
    <t>Pawlos Milena</t>
  </si>
  <si>
    <t>Płomińska Julia</t>
  </si>
  <si>
    <t>Sałek Kacper</t>
  </si>
  <si>
    <t>Siwczyk Nikola</t>
  </si>
  <si>
    <t>Siwczyk Róża</t>
  </si>
  <si>
    <t>Szymanek Monika</t>
  </si>
  <si>
    <t>Tatara Mikołaj</t>
  </si>
  <si>
    <t>Tatara Wiktor</t>
  </si>
  <si>
    <t>Żelasko Natalia</t>
  </si>
  <si>
    <t>Adamowski Franciszek</t>
  </si>
  <si>
    <t>Bochman Hanna</t>
  </si>
  <si>
    <t>Chudzik Katarzyna</t>
  </si>
  <si>
    <t>Jędrzejczyk Bartosz</t>
  </si>
  <si>
    <t>Nowak Mateusz</t>
  </si>
  <si>
    <t>Stasiak Julia</t>
  </si>
  <si>
    <t>Tucharz Bartosz</t>
  </si>
  <si>
    <t>Frelich Wiktor</t>
  </si>
  <si>
    <t>Jasińska Andżelika</t>
  </si>
  <si>
    <t>Smorawski Stanisław</t>
  </si>
  <si>
    <t>Lipka Wiktor</t>
  </si>
  <si>
    <t>Tomaszewski Patryk</t>
  </si>
  <si>
    <t>Włodarczyk Krzysztof</t>
  </si>
  <si>
    <t>Celińska Mysław Klaudia</t>
  </si>
  <si>
    <t>Dąbrowska Aleksandra</t>
  </si>
  <si>
    <t>Famulska Maria</t>
  </si>
  <si>
    <t>Hinc Karina</t>
  </si>
  <si>
    <t>Obłoza Ewelina</t>
  </si>
  <si>
    <t>Radoi Maksymilian</t>
  </si>
  <si>
    <t>Skulimowski Aleksander</t>
  </si>
  <si>
    <t>Skwierczyńska Weronika</t>
  </si>
  <si>
    <t>Gniotek Paulina</t>
  </si>
  <si>
    <t>Muras Jakub</t>
  </si>
  <si>
    <t>Muras Justyna</t>
  </si>
  <si>
    <t>Wysokińska Paulina</t>
  </si>
  <si>
    <t>Kopacz Bartosz</t>
  </si>
  <si>
    <t>Arbszajtys Bartosz</t>
  </si>
  <si>
    <t>Bukowski Kornel</t>
  </si>
  <si>
    <t>Chałat Cezary</t>
  </si>
  <si>
    <t>Chałat Hubert</t>
  </si>
  <si>
    <t>Janc Damian</t>
  </si>
  <si>
    <t>Łazarewicz Kacper</t>
  </si>
  <si>
    <t>Romanowski Ksawery</t>
  </si>
  <si>
    <t>Rusoń Filip</t>
  </si>
  <si>
    <t>Rusoń Judyta</t>
  </si>
  <si>
    <t>Rusoń Szymon</t>
  </si>
  <si>
    <t>Tyda Kajetan</t>
  </si>
  <si>
    <t>Bandos Leonard</t>
  </si>
  <si>
    <t>Bańkowska Maja</t>
  </si>
  <si>
    <t>Bańkowski Kacper</t>
  </si>
  <si>
    <t>Cywiński Krystian</t>
  </si>
  <si>
    <t>Dądela Jakub</t>
  </si>
  <si>
    <t>Drechna Norbert</t>
  </si>
  <si>
    <t>Jakóbczak Marcin</t>
  </si>
  <si>
    <t>Jakubik Franciszek</t>
  </si>
  <si>
    <t>Jędrzejczyk Kacper</t>
  </si>
  <si>
    <t>Kacperek Krzysztof</t>
  </si>
  <si>
    <t>Kątny Szymon</t>
  </si>
  <si>
    <t>Kępiński Fabian</t>
  </si>
  <si>
    <t>Klekocińska Marika</t>
  </si>
  <si>
    <t>Kopka Aleksandra</t>
  </si>
  <si>
    <t>Kopka Oliwia</t>
  </si>
  <si>
    <t>Łyczkowska Ada</t>
  </si>
  <si>
    <t>Mazur Zofia</t>
  </si>
  <si>
    <t>Ołubek Oliwier</t>
  </si>
  <si>
    <t>Ołubek Oskar</t>
  </si>
  <si>
    <t>Przywara Irmina</t>
  </si>
  <si>
    <t>Sejdija Adem</t>
  </si>
  <si>
    <t>Sejdija Imer</t>
  </si>
  <si>
    <t>Skulimowska Julia</t>
  </si>
  <si>
    <t>Stępień Zuzanna</t>
  </si>
  <si>
    <t>Tomczak Karol</t>
  </si>
  <si>
    <t>Adamowicz Maja</t>
  </si>
  <si>
    <t>Giermakowski Jakub</t>
  </si>
  <si>
    <t>Kmita Kamila</t>
  </si>
  <si>
    <t>Nowik Kacper</t>
  </si>
  <si>
    <t>Podgórski Wojciech</t>
  </si>
  <si>
    <t>Rutowicz Nikodem</t>
  </si>
  <si>
    <t>Rzeźnik Tomasz</t>
  </si>
  <si>
    <t>Biadalski Tymoteusz</t>
  </si>
  <si>
    <t>Dąbek Florian</t>
  </si>
  <si>
    <t>Góralski Szymon</t>
  </si>
  <si>
    <t>Kaczmarek Krzysztof</t>
  </si>
  <si>
    <t>Kasielska Wiktoria</t>
  </si>
  <si>
    <t>Kraska Katarzyna</t>
  </si>
  <si>
    <t>Krochmal Xawier</t>
  </si>
  <si>
    <t>Krzemińska Dagmara</t>
  </si>
  <si>
    <t>Łodzińska Amelia</t>
  </si>
  <si>
    <t>Małecki Radosław</t>
  </si>
  <si>
    <t>Motała Marek</t>
  </si>
  <si>
    <t>Motała Wojciech</t>
  </si>
  <si>
    <t>Pikulska Julia</t>
  </si>
  <si>
    <t>Siatkowski Patryk</t>
  </si>
  <si>
    <t>Szaruga Alicja</t>
  </si>
  <si>
    <t>Szawara Karol</t>
  </si>
  <si>
    <t>Szczeciński Wojciech</t>
  </si>
  <si>
    <t>Szymańska Gabriela</t>
  </si>
  <si>
    <t>Szymański Jakub</t>
  </si>
  <si>
    <t>Wierzbicki Wiktor</t>
  </si>
  <si>
    <t>Winiarska Natalia</t>
  </si>
  <si>
    <t>Witkowski Borys</t>
  </si>
  <si>
    <t>Wójcik Julia</t>
  </si>
  <si>
    <t>Birkowski Tymoteusz</t>
  </si>
  <si>
    <t>Mikowski Filip</t>
  </si>
  <si>
    <t>Ćwikła Iga</t>
  </si>
  <si>
    <t>Ćwikła Nina</t>
  </si>
  <si>
    <t>Kołtyś Paweł</t>
  </si>
  <si>
    <t>Roczeń Błażej</t>
  </si>
  <si>
    <t>Skarbek Zuzanna</t>
  </si>
  <si>
    <t>Szkolut Oliwia</t>
  </si>
  <si>
    <t>Przewoźnik Jakub</t>
  </si>
  <si>
    <t>Dąbrowski Michał</t>
  </si>
  <si>
    <t>Gąsior Błażej</t>
  </si>
  <si>
    <t>Gogolewska Joanna</t>
  </si>
  <si>
    <t>Herod Bartłomiej</t>
  </si>
  <si>
    <t>Macioł Piotr</t>
  </si>
  <si>
    <t>Turowicz Wiktor</t>
  </si>
  <si>
    <t>Walicki Wiktor</t>
  </si>
  <si>
    <t>Węglarska Julia</t>
  </si>
  <si>
    <t>Jaroszewska Zuzanna</t>
  </si>
  <si>
    <t>Wojciechowski Maciej</t>
  </si>
  <si>
    <t>Biega Tadeusz</t>
  </si>
  <si>
    <t>Frysztak Maciej</t>
  </si>
  <si>
    <t>Kaczmarczyk Andżelika</t>
  </si>
  <si>
    <t>Kaczmarczyk Kinga</t>
  </si>
  <si>
    <t>Lasek Natalia</t>
  </si>
  <si>
    <t>Ostapska Katarzyna</t>
  </si>
  <si>
    <t>Ostapski Paweł</t>
  </si>
  <si>
    <t>Wiśniewska Agata</t>
  </si>
  <si>
    <t>Żygadło Dominika</t>
  </si>
  <si>
    <t>Bębeniec Nadia</t>
  </si>
  <si>
    <t>Białkowska Zuzanna</t>
  </si>
  <si>
    <t>Budzyński Bartosz</t>
  </si>
  <si>
    <t>Heleniak Marta</t>
  </si>
  <si>
    <t>Jeżyna Alicja</t>
  </si>
  <si>
    <t>Jeżyna Wiktoria</t>
  </si>
  <si>
    <t>Kornecki Wiktor</t>
  </si>
  <si>
    <t>Lewandowska Nikola</t>
  </si>
  <si>
    <t>Łański Gabriel</t>
  </si>
  <si>
    <t>Mazurek Krzysztof</t>
  </si>
  <si>
    <t>Piotrowska Nikoleta</t>
  </si>
  <si>
    <t>Stocki Antoni</t>
  </si>
  <si>
    <t>Stocki Franciszek</t>
  </si>
  <si>
    <t>Śpica Martyna</t>
  </si>
  <si>
    <t>Twardowska Angelika</t>
  </si>
  <si>
    <t>Wiśniewska Julia</t>
  </si>
  <si>
    <t>Dykiel Oliwier</t>
  </si>
  <si>
    <t>Grochowska Martyna</t>
  </si>
  <si>
    <t>Habierska Oliwia</t>
  </si>
  <si>
    <t>Hawryło Lidia</t>
  </si>
  <si>
    <t>Najdowska Dominika</t>
  </si>
  <si>
    <t>Najdowska Weronika</t>
  </si>
  <si>
    <t>Szczepaniak Julia</t>
  </si>
  <si>
    <t>Śligowska Nikola</t>
  </si>
  <si>
    <t>Wiatrowicz Marcin</t>
  </si>
  <si>
    <t>Wołk Wiktoria</t>
  </si>
  <si>
    <t>Wróblewska Zuzanna</t>
  </si>
  <si>
    <t>Jońca Piotr</t>
  </si>
  <si>
    <t>Pulit Nikodem</t>
  </si>
  <si>
    <t>Świercz Jakub</t>
  </si>
  <si>
    <t>Tokarski Błażej</t>
  </si>
  <si>
    <t>Bogalecki Maksym</t>
  </si>
  <si>
    <t>Bryk Wiktor</t>
  </si>
  <si>
    <t>Dzieża Adam Antoni</t>
  </si>
  <si>
    <t>Grzella Igor</t>
  </si>
  <si>
    <t>Osiecki Michał</t>
  </si>
  <si>
    <t>Solochewicz Wiktoria</t>
  </si>
  <si>
    <t>Wilewska Weronika</t>
  </si>
  <si>
    <t>Okoński Dominik</t>
  </si>
  <si>
    <t>Oleszko Amelia</t>
  </si>
  <si>
    <t>Głazik Marcin</t>
  </si>
  <si>
    <t>Łata Maria</t>
  </si>
  <si>
    <t>Łata Paweł</t>
  </si>
  <si>
    <t>Malak Hanna</t>
  </si>
  <si>
    <t>Malak Mikołaj</t>
  </si>
  <si>
    <t>Paterek Mateusz</t>
  </si>
  <si>
    <t>Paterek Mikołaj</t>
  </si>
  <si>
    <t>Paterek Przemysław</t>
  </si>
  <si>
    <t>Stępień Martyna</t>
  </si>
  <si>
    <t>Sznul Maksymilian</t>
  </si>
  <si>
    <t>Sznul Miłosz</t>
  </si>
  <si>
    <t>Wardyn Jakub</t>
  </si>
  <si>
    <t>Zielińska Nadia</t>
  </si>
  <si>
    <t>Niemiec Martyna</t>
  </si>
  <si>
    <t>Nowaczewska Aleksandra</t>
  </si>
  <si>
    <t>Firlus Nicole</t>
  </si>
  <si>
    <t>Kortas Maksymilian</t>
  </si>
  <si>
    <t>Ruta Mikołaj</t>
  </si>
  <si>
    <t>Bieg Bartosz</t>
  </si>
  <si>
    <t>Kloska Franciszek</t>
  </si>
  <si>
    <t>Kobylecki Bartosz</t>
  </si>
  <si>
    <t>Łuczak Monika</t>
  </si>
  <si>
    <t>Małecka Nicole</t>
  </si>
  <si>
    <t>Małecki Igor</t>
  </si>
  <si>
    <t>Pancherz Aleks</t>
  </si>
  <si>
    <t>Zbąska Nowakowska Milena</t>
  </si>
  <si>
    <t>Golubski Jan</t>
  </si>
  <si>
    <t>Kowalski Fabian</t>
  </si>
  <si>
    <t>Rutkiewicz Mikołaj</t>
  </si>
  <si>
    <t>Rutkowski Aleksander</t>
  </si>
  <si>
    <t>Sokołowski Bartosz</t>
  </si>
  <si>
    <t>Bieńkowski Szymon</t>
  </si>
  <si>
    <t>Kiwak Markus</t>
  </si>
  <si>
    <t>Korczakowski Maciej</t>
  </si>
  <si>
    <t>Kowalczyk Oliwia</t>
  </si>
  <si>
    <t>Łojko Maja</t>
  </si>
  <si>
    <t>Michalak Pola</t>
  </si>
  <si>
    <t>Załuska Aleksandra</t>
  </si>
  <si>
    <t>Grabowska Weronika</t>
  </si>
  <si>
    <t>Jach Tymon</t>
  </si>
  <si>
    <t>Jach Wiktoria</t>
  </si>
  <si>
    <t>Kwiecień Alicja</t>
  </si>
  <si>
    <t>Pietrzak Julia</t>
  </si>
  <si>
    <t>Rus Franciszek</t>
  </si>
  <si>
    <t>Strzelczyk Agata</t>
  </si>
  <si>
    <t>Suska Julia</t>
  </si>
  <si>
    <t>Łyszczek Mikołaj</t>
  </si>
  <si>
    <t>Wożniak Maciej</t>
  </si>
  <si>
    <t>Bania Martyna</t>
  </si>
  <si>
    <t>Bania Mateusz</t>
  </si>
  <si>
    <t>Frąckowiak Leon</t>
  </si>
  <si>
    <t>Orłowski Jakub</t>
  </si>
  <si>
    <t>Paczkowski Bartosz</t>
  </si>
  <si>
    <t>Rybczyńska Wiktoria</t>
  </si>
  <si>
    <t>Konik Eryk</t>
  </si>
  <si>
    <t>Konik Maja</t>
  </si>
  <si>
    <t>Rysz Maciej</t>
  </si>
  <si>
    <t>Chowański Patryk</t>
  </si>
  <si>
    <t>Dziedziulo Kamila</t>
  </si>
  <si>
    <t>Dzienis Monika</t>
  </si>
  <si>
    <t>Galantowicz Daria</t>
  </si>
  <si>
    <t>Głogowska Julia</t>
  </si>
  <si>
    <t>Górski Olivier</t>
  </si>
  <si>
    <t>Liptak Aleksandra</t>
  </si>
  <si>
    <t>Lubasiński Kaczor Dorian</t>
  </si>
  <si>
    <t>Michalak Igor</t>
  </si>
  <si>
    <t>Michałek Karolina</t>
  </si>
  <si>
    <t>Mojsa Nikola</t>
  </si>
  <si>
    <t>Murdza Gabriela</t>
  </si>
  <si>
    <t>Petka Natalia</t>
  </si>
  <si>
    <t>Podlipna Izabela</t>
  </si>
  <si>
    <t>Sarnecka Marzena</t>
  </si>
  <si>
    <t>Wałęsa Aleksandra</t>
  </si>
  <si>
    <t>Wałęsa Julia</t>
  </si>
  <si>
    <t>Wiechowska Natalia</t>
  </si>
  <si>
    <t>Wójcik Filip</t>
  </si>
  <si>
    <t>Glapa Igor</t>
  </si>
  <si>
    <t>Konieczny Jakub</t>
  </si>
  <si>
    <t>Nowak Magdalena</t>
  </si>
  <si>
    <t>Sołtysiak Filip</t>
  </si>
  <si>
    <t>Bartosik Aleksandra</t>
  </si>
  <si>
    <t>Bera Sławomir</t>
  </si>
  <si>
    <t>Bębenik Bartosz</t>
  </si>
  <si>
    <t>Drzazga Oliwia</t>
  </si>
  <si>
    <t>Kozera Katarzyna</t>
  </si>
  <si>
    <t>Leśniewski Rafał</t>
  </si>
  <si>
    <t>Radka Kacper</t>
  </si>
  <si>
    <t>Budna Patrycja</t>
  </si>
  <si>
    <t>Kobryń Dominik</t>
  </si>
  <si>
    <t>Kowalak Marcel</t>
  </si>
  <si>
    <t>Rychlik Antoni</t>
  </si>
  <si>
    <t>Rychlik Miłosz</t>
  </si>
  <si>
    <t>Szydlik Wiktoria</t>
  </si>
  <si>
    <t>Antosik Maciej</t>
  </si>
  <si>
    <t>Chodor Piotr</t>
  </si>
  <si>
    <t>Forkasiewicz Agata</t>
  </si>
  <si>
    <t>Inglot Damian</t>
  </si>
  <si>
    <t>Jaruga Michał</t>
  </si>
  <si>
    <t>Kaźmierska Patrycja</t>
  </si>
  <si>
    <t>Kilan Denis</t>
  </si>
  <si>
    <t>Kośla Stanisław</t>
  </si>
  <si>
    <t>Kur Dominika</t>
  </si>
  <si>
    <t>Lewkiewicz Mateusz</t>
  </si>
  <si>
    <t>Protokowicz Cezary</t>
  </si>
  <si>
    <t>Sobolak Aleksander</t>
  </si>
  <si>
    <t>Walczak Marcel</t>
  </si>
  <si>
    <t>Zasański Miłosz</t>
  </si>
  <si>
    <t>Jońska Maria</t>
  </si>
  <si>
    <t>Uziak Eliza</t>
  </si>
  <si>
    <t>AKS Akademia Dwuboju (Legnica)</t>
  </si>
  <si>
    <t>KPC Centaury (Oława)</t>
  </si>
  <si>
    <t>KS Góral 1956 (Żywiec)</t>
  </si>
  <si>
    <t>KS Herosi (Radomsko)</t>
  </si>
  <si>
    <t>KSS Husaria (Lubraniec)</t>
  </si>
  <si>
    <t>KSS MAŁRO Sztangiści (Tarnowskie Góry)</t>
  </si>
  <si>
    <t>LKS Omega (Kleszczów)</t>
  </si>
  <si>
    <t>MLKS Krajna (Sępólno Krajeńskie)</t>
  </si>
  <si>
    <t>UKS Talent (Wrocław)</t>
  </si>
  <si>
    <t>ULKS Olimpia (Ostrów Wielkopolski)</t>
  </si>
  <si>
    <t>UMLKS (Radomsko)</t>
  </si>
  <si>
    <t>WKS Śląsk (Wrocław)</t>
  </si>
  <si>
    <t>WLKS (Nowe Iganie)</t>
  </si>
  <si>
    <t>ZPM</t>
  </si>
  <si>
    <t>DSL</t>
  </si>
  <si>
    <t>MAZ</t>
  </si>
  <si>
    <t>KPM</t>
  </si>
  <si>
    <t>SL</t>
  </si>
  <si>
    <t>POM</t>
  </si>
  <si>
    <t>WKP</t>
  </si>
  <si>
    <t>LDZ</t>
  </si>
  <si>
    <t>MLP</t>
  </si>
  <si>
    <t>OPO</t>
  </si>
  <si>
    <t>PDL</t>
  </si>
  <si>
    <t>SWI</t>
  </si>
  <si>
    <t>PKR</t>
  </si>
  <si>
    <t>WMA</t>
  </si>
  <si>
    <t>LBU</t>
  </si>
  <si>
    <t>Wakuluk Caroline</t>
  </si>
  <si>
    <t>Kantorova Laura</t>
  </si>
  <si>
    <t>Malinowska Gabriela</t>
  </si>
  <si>
    <t>L</t>
  </si>
  <si>
    <t>P</t>
  </si>
  <si>
    <t>Sztwiertnia Valdemar</t>
  </si>
  <si>
    <t>Basista Vaclav</t>
  </si>
  <si>
    <t>Wasieczko Tomasz</t>
  </si>
  <si>
    <t>Tchurz Jan</t>
  </si>
  <si>
    <t>Wysoczanka Wysokie</t>
  </si>
  <si>
    <t>Goduła Maciej</t>
  </si>
  <si>
    <t>Sycz Witold</t>
  </si>
  <si>
    <t>Przeździak Adam</t>
  </si>
  <si>
    <t>Łuków, 13-14.02.2026 rok</t>
  </si>
  <si>
    <t>M1</t>
  </si>
  <si>
    <t>Łuków, 14.02.2026r</t>
  </si>
  <si>
    <t>start I grupy M</t>
  </si>
  <si>
    <t>start II grupa M</t>
  </si>
  <si>
    <t>start I grupy K</t>
  </si>
  <si>
    <t>start IV grupy DMP 3</t>
  </si>
  <si>
    <t>Sobota 14.02.2026</t>
  </si>
  <si>
    <t>F1</t>
  </si>
  <si>
    <t>L1</t>
  </si>
  <si>
    <t>L2</t>
  </si>
  <si>
    <t>Dawidowska Marta</t>
  </si>
  <si>
    <t>M2</t>
  </si>
  <si>
    <t>F2</t>
  </si>
  <si>
    <t>z</t>
  </si>
  <si>
    <t>x</t>
  </si>
  <si>
    <t>Sobstyl Alan</t>
  </si>
  <si>
    <t>---</t>
  </si>
  <si>
    <t>Flis Dawid</t>
  </si>
  <si>
    <t>Navahran Tsimafei</t>
  </si>
  <si>
    <t xml:space="preserve">XVII MIĘDZYNARODOWY MEMORIAŁ JANUSZA KOWALCZYKA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</si>
</sst>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h:mm;@"/>
    <numFmt numFmtId="166" formatCode="###0;###0"/>
    <numFmt numFmtId="167" formatCode="0.000000"/>
    <numFmt numFmtId="168" formatCode="dd/mm/yyyy\ hh:mm:ss"/>
  </numFmts>
  <fonts count="105">
    <font>
      <sz val="11"/>
      <color theme="1"/>
      <name val="Arial Black"/>
      <family val="2"/>
      <charset val="238"/>
    </font>
    <font>
      <b/>
      <sz val="11"/>
      <color indexed="56"/>
      <name val="Calibri"/>
      <family val="2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rgb="FF006100"/>
      <name val="Arial Black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28"/>
      <name val="Times New Roman"/>
      <family val="1"/>
      <charset val="238"/>
    </font>
    <font>
      <b/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48"/>
      <name val="Times New Roman"/>
      <family val="1"/>
      <charset val="238"/>
    </font>
    <font>
      <sz val="10"/>
      <name val="Arial Black"/>
      <family val="2"/>
      <charset val="238"/>
    </font>
    <font>
      <b/>
      <i/>
      <sz val="11"/>
      <name val="Times New Roman"/>
      <family val="1"/>
      <charset val="238"/>
    </font>
    <font>
      <b/>
      <i/>
      <sz val="2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9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9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sz val="12"/>
      <color indexed="9"/>
      <name val="Times New Roman"/>
      <family val="1"/>
      <charset val="238"/>
    </font>
    <font>
      <i/>
      <sz val="8"/>
      <color indexed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9"/>
      <color indexed="9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12"/>
      <color indexed="9"/>
      <name val="Times New Roman"/>
      <family val="1"/>
      <charset val="238"/>
    </font>
    <font>
      <b/>
      <sz val="12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2"/>
      <color theme="1"/>
      <name val="Arial Black"/>
      <family val="2"/>
      <charset val="238"/>
    </font>
    <font>
      <b/>
      <sz val="12"/>
      <color indexed="8"/>
      <name val="Czcionka tekstu podstawowego"/>
      <charset val="238"/>
    </font>
    <font>
      <sz val="8"/>
      <name val="Arial Black"/>
      <family val="2"/>
      <charset val="238"/>
    </font>
    <font>
      <b/>
      <sz val="11"/>
      <color theme="1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8"/>
      <color theme="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36"/>
      <name val="Times New Roman"/>
      <family val="1"/>
      <charset val="238"/>
    </font>
    <font>
      <sz val="14"/>
      <color theme="1"/>
      <name val="Arial Black"/>
      <family val="2"/>
      <charset val="238"/>
    </font>
    <font>
      <b/>
      <sz val="18"/>
      <color theme="0"/>
      <name val="Times New Roman"/>
      <family val="1"/>
      <charset val="238"/>
    </font>
    <font>
      <b/>
      <i/>
      <sz val="12"/>
      <color theme="0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8"/>
      <color theme="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theme="0"/>
      <name val="Times New Roman"/>
      <family val="1"/>
      <charset val="238"/>
    </font>
    <font>
      <sz val="14"/>
      <color theme="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i/>
      <sz val="18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8"/>
      <name val="Calibri Light"/>
      <family val="1"/>
      <charset val="238"/>
      <scheme val="major"/>
    </font>
    <font>
      <sz val="24"/>
      <name val="Calibri Light"/>
      <family val="1"/>
      <charset val="238"/>
      <scheme val="major"/>
    </font>
    <font>
      <sz val="20"/>
      <name val="Calibri Light"/>
      <family val="1"/>
      <charset val="238"/>
      <scheme val="major"/>
    </font>
    <font>
      <i/>
      <sz val="18"/>
      <name val="Calibri Light"/>
      <family val="1"/>
      <charset val="238"/>
      <scheme val="major"/>
    </font>
    <font>
      <b/>
      <i/>
      <sz val="14"/>
      <name val="Calibri Light"/>
      <family val="1"/>
      <charset val="238"/>
      <scheme val="major"/>
    </font>
    <font>
      <b/>
      <i/>
      <sz val="16"/>
      <name val="Calibri Light"/>
      <family val="1"/>
      <charset val="238"/>
      <scheme val="major"/>
    </font>
    <font>
      <sz val="12"/>
      <name val="Calibri Light"/>
      <family val="1"/>
      <charset val="238"/>
      <scheme val="major"/>
    </font>
    <font>
      <sz val="16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2"/>
      <color theme="0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u/>
      <sz val="16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b/>
      <u/>
      <sz val="12"/>
      <name val="Calibri Light"/>
      <family val="1"/>
      <charset val="238"/>
      <scheme val="major"/>
    </font>
    <font>
      <sz val="18"/>
      <color theme="1"/>
      <name val="Calibri Light"/>
      <family val="1"/>
      <charset val="238"/>
      <scheme val="major"/>
    </font>
    <font>
      <b/>
      <i/>
      <u/>
      <sz val="18"/>
      <name val="Calibri Light"/>
      <family val="1"/>
      <charset val="238"/>
      <scheme val="major"/>
    </font>
    <font>
      <sz val="14"/>
      <name val="Calibri Light"/>
      <family val="1"/>
      <charset val="238"/>
      <scheme val="major"/>
    </font>
    <font>
      <u/>
      <sz val="18"/>
      <color theme="1"/>
      <name val="Calibri Light"/>
      <family val="1"/>
      <charset val="238"/>
      <scheme val="major"/>
    </font>
    <font>
      <sz val="16"/>
      <color theme="1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name val="Calibri Light"/>
      <family val="1"/>
      <charset val="238"/>
      <scheme val="major"/>
    </font>
    <font>
      <sz val="18"/>
      <name val="Calibri Light"/>
      <family val="1"/>
      <charset val="238"/>
      <scheme val="major"/>
    </font>
    <font>
      <b/>
      <sz val="11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b/>
      <sz val="16"/>
      <color theme="1"/>
      <name val="Calibri Light"/>
      <family val="2"/>
      <charset val="238"/>
      <scheme val="major"/>
    </font>
    <font>
      <b/>
      <u/>
      <sz val="18"/>
      <name val="Calibri Light"/>
      <family val="2"/>
      <charset val="238"/>
      <scheme val="major"/>
    </font>
    <font>
      <b/>
      <i/>
      <u/>
      <sz val="16"/>
      <name val="Calibri Light"/>
      <family val="2"/>
      <charset val="238"/>
      <scheme val="major"/>
    </font>
    <font>
      <i/>
      <sz val="14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rgb="FFFF99FF"/>
        <bgColor indexed="64"/>
      </patternFill>
    </fill>
    <fill>
      <patternFill patternType="solid">
        <fgColor theme="5" tint="0.59999389629810485"/>
        <bgColor indexed="26"/>
      </patternFill>
    </fill>
    <fill>
      <patternFill patternType="solid">
        <fgColor rgb="FF99CCFF"/>
        <bgColor indexed="64"/>
      </patternFill>
    </fill>
    <fill>
      <patternFill patternType="solid">
        <fgColor rgb="FF37CB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67" fillId="0" borderId="0"/>
  </cellStyleXfs>
  <cellXfs count="679">
    <xf numFmtId="0" fontId="0" fillId="0" borderId="0" xfId="0"/>
    <xf numFmtId="0" fontId="2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0" borderId="1" xfId="0" applyFont="1" applyBorder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9" fillId="5" borderId="0" xfId="0" applyFont="1" applyFill="1"/>
    <xf numFmtId="0" fontId="10" fillId="5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165" fontId="14" fillId="6" borderId="0" xfId="0" applyNumberFormat="1" applyFont="1" applyFill="1" applyAlignment="1">
      <alignment horizontal="left"/>
    </xf>
    <xf numFmtId="0" fontId="13" fillId="5" borderId="0" xfId="0" applyFont="1" applyFill="1" applyAlignment="1">
      <alignment horizontal="right"/>
    </xf>
    <xf numFmtId="165" fontId="14" fillId="5" borderId="0" xfId="0" applyNumberFormat="1" applyFont="1" applyFill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6" fontId="20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19" fillId="6" borderId="0" xfId="0" applyFont="1" applyFill="1"/>
    <xf numFmtId="0" fontId="19" fillId="6" borderId="0" xfId="0" applyFont="1" applyFill="1" applyAlignment="1">
      <alignment horizontal="center"/>
    </xf>
    <xf numFmtId="0" fontId="18" fillId="6" borderId="0" xfId="0" applyFont="1" applyFill="1" applyAlignment="1">
      <alignment horizontal="center"/>
    </xf>
    <xf numFmtId="0" fontId="17" fillId="6" borderId="0" xfId="0" applyFont="1" applyFill="1"/>
    <xf numFmtId="0" fontId="17" fillId="6" borderId="0" xfId="0" applyFont="1" applyFill="1" applyAlignment="1">
      <alignment horizontal="center"/>
    </xf>
    <xf numFmtId="0" fontId="17" fillId="6" borderId="7" xfId="0" applyFont="1" applyFill="1" applyBorder="1" applyAlignment="1">
      <alignment horizontal="center"/>
    </xf>
    <xf numFmtId="0" fontId="17" fillId="0" borderId="0" xfId="0" applyFont="1"/>
    <xf numFmtId="0" fontId="2" fillId="0" borderId="0" xfId="0" applyFont="1" applyAlignment="1">
      <alignment horizontal="center"/>
    </xf>
    <xf numFmtId="0" fontId="22" fillId="6" borderId="0" xfId="0" applyFont="1" applyFill="1" applyAlignment="1">
      <alignment horizontal="center"/>
    </xf>
    <xf numFmtId="0" fontId="3" fillId="6" borderId="0" xfId="0" applyFont="1" applyFill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12" fillId="6" borderId="0" xfId="0" applyFont="1" applyFill="1" applyAlignment="1">
      <alignment horizont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2" fillId="6" borderId="0" xfId="0" applyFont="1" applyFill="1" applyAlignment="1">
      <alignment horizontal="left"/>
    </xf>
    <xf numFmtId="0" fontId="13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18" fillId="6" borderId="0" xfId="0" applyFont="1" applyFill="1" applyAlignment="1">
      <alignment horizontal="left"/>
    </xf>
    <xf numFmtId="0" fontId="19" fillId="6" borderId="0" xfId="0" applyFont="1" applyFill="1" applyAlignment="1">
      <alignment horizontal="left"/>
    </xf>
    <xf numFmtId="0" fontId="17" fillId="6" borderId="7" xfId="0" applyFont="1" applyFill="1" applyBorder="1" applyAlignment="1">
      <alignment horizontal="left"/>
    </xf>
    <xf numFmtId="0" fontId="22" fillId="6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49" fontId="13" fillId="8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64" fontId="13" fillId="8" borderId="1" xfId="0" applyNumberFormat="1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3" fillId="5" borderId="0" xfId="0" applyFont="1" applyFill="1" applyAlignment="1">
      <alignment horizontal="center" shrinkToFit="1"/>
    </xf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15" fillId="9" borderId="0" xfId="0" applyFont="1" applyFill="1"/>
    <xf numFmtId="0" fontId="29" fillId="5" borderId="0" xfId="0" applyFont="1" applyFill="1" applyAlignment="1">
      <alignment horizontal="center"/>
    </xf>
    <xf numFmtId="0" fontId="27" fillId="6" borderId="0" xfId="0" applyFont="1" applyFill="1" applyAlignment="1">
      <alignment horizontal="left"/>
    </xf>
    <xf numFmtId="0" fontId="27" fillId="6" borderId="0" xfId="0" applyFont="1" applyFill="1" applyAlignment="1">
      <alignment horizontal="center"/>
    </xf>
    <xf numFmtId="164" fontId="30" fillId="6" borderId="0" xfId="0" applyNumberFormat="1" applyFont="1" applyFill="1" applyAlignment="1">
      <alignment horizontal="left"/>
    </xf>
    <xf numFmtId="0" fontId="31" fillId="6" borderId="0" xfId="0" applyFont="1" applyFill="1"/>
    <xf numFmtId="0" fontId="30" fillId="6" borderId="0" xfId="0" applyFont="1" applyFill="1"/>
    <xf numFmtId="0" fontId="30" fillId="0" borderId="0" xfId="0" applyFont="1"/>
    <xf numFmtId="0" fontId="32" fillId="6" borderId="0" xfId="0" applyFont="1" applyFill="1"/>
    <xf numFmtId="164" fontId="2" fillId="5" borderId="0" xfId="0" applyNumberFormat="1" applyFont="1" applyFill="1"/>
    <xf numFmtId="167" fontId="33" fillId="0" borderId="0" xfId="0" applyNumberFormat="1" applyFont="1" applyAlignment="1">
      <alignment horizontal="center" vertical="center"/>
    </xf>
    <xf numFmtId="164" fontId="27" fillId="6" borderId="0" xfId="0" applyNumberFormat="1" applyFont="1" applyFill="1" applyAlignment="1">
      <alignment horizontal="center"/>
    </xf>
    <xf numFmtId="0" fontId="27" fillId="6" borderId="0" xfId="0" applyFont="1" applyFill="1"/>
    <xf numFmtId="0" fontId="34" fillId="6" borderId="0" xfId="0" applyFont="1" applyFill="1"/>
    <xf numFmtId="0" fontId="27" fillId="5" borderId="0" xfId="0" applyFont="1" applyFill="1"/>
    <xf numFmtId="164" fontId="27" fillId="5" borderId="0" xfId="0" applyNumberFormat="1" applyFont="1" applyFill="1"/>
    <xf numFmtId="0" fontId="28" fillId="7" borderId="2" xfId="0" applyFont="1" applyFill="1" applyBorder="1" applyAlignment="1">
      <alignment horizontal="center" vertical="center"/>
    </xf>
    <xf numFmtId="0" fontId="28" fillId="0" borderId="0" xfId="0" applyFont="1"/>
    <xf numFmtId="167" fontId="28" fillId="0" borderId="0" xfId="0" applyNumberFormat="1" applyFont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1" fontId="17" fillId="5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1" fontId="17" fillId="0" borderId="0" xfId="0" applyNumberFormat="1" applyFont="1"/>
    <xf numFmtId="164" fontId="17" fillId="6" borderId="0" xfId="0" applyNumberFormat="1" applyFont="1" applyFill="1" applyAlignment="1">
      <alignment horizontal="right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left"/>
    </xf>
    <xf numFmtId="1" fontId="17" fillId="0" borderId="10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right"/>
    </xf>
    <xf numFmtId="0" fontId="36" fillId="0" borderId="10" xfId="0" applyFont="1" applyBorder="1" applyAlignment="1">
      <alignment shrinkToFit="1"/>
    </xf>
    <xf numFmtId="0" fontId="36" fillId="0" borderId="10" xfId="0" applyFont="1" applyBorder="1" applyAlignment="1">
      <alignment horizontal="right"/>
    </xf>
    <xf numFmtId="0" fontId="36" fillId="0" borderId="10" xfId="0" applyFont="1" applyBorder="1"/>
    <xf numFmtId="0" fontId="36" fillId="0" borderId="10" xfId="0" applyFont="1" applyBorder="1" applyAlignment="1">
      <alignment horizontal="right" shrinkToFit="1"/>
    </xf>
    <xf numFmtId="0" fontId="11" fillId="0" borderId="10" xfId="0" applyFont="1" applyBorder="1" applyAlignment="1">
      <alignment horizontal="center"/>
    </xf>
    <xf numFmtId="2" fontId="17" fillId="0" borderId="10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8" fillId="7" borderId="3" xfId="0" applyFont="1" applyFill="1" applyBorder="1" applyAlignment="1">
      <alignment horizontal="center" vertical="center"/>
    </xf>
    <xf numFmtId="0" fontId="27" fillId="5" borderId="0" xfId="0" applyFont="1" applyFill="1" applyAlignment="1">
      <alignment horizontal="center"/>
    </xf>
    <xf numFmtId="0" fontId="22" fillId="5" borderId="0" xfId="0" applyFont="1" applyFill="1" applyAlignment="1">
      <alignment horizontal="center"/>
    </xf>
    <xf numFmtId="164" fontId="22" fillId="5" borderId="0" xfId="0" applyNumberFormat="1" applyFont="1" applyFill="1" applyAlignment="1">
      <alignment horizontal="center"/>
    </xf>
    <xf numFmtId="0" fontId="22" fillId="5" borderId="0" xfId="0" applyFont="1" applyFill="1"/>
    <xf numFmtId="0" fontId="37" fillId="5" borderId="0" xfId="0" applyFont="1" applyFill="1"/>
    <xf numFmtId="164" fontId="22" fillId="5" borderId="0" xfId="0" applyNumberFormat="1" applyFont="1" applyFill="1"/>
    <xf numFmtId="0" fontId="15" fillId="5" borderId="0" xfId="0" applyFont="1" applyFill="1" applyAlignment="1">
      <alignment horizontal="center"/>
    </xf>
    <xf numFmtId="164" fontId="30" fillId="5" borderId="0" xfId="0" applyNumberFormat="1" applyFont="1" applyFill="1" applyAlignment="1">
      <alignment horizontal="center"/>
    </xf>
    <xf numFmtId="0" fontId="31" fillId="5" borderId="0" xfId="0" applyFont="1" applyFill="1"/>
    <xf numFmtId="0" fontId="30" fillId="5" borderId="0" xfId="0" applyFont="1" applyFill="1"/>
    <xf numFmtId="0" fontId="22" fillId="5" borderId="7" xfId="0" applyFont="1" applyFill="1" applyBorder="1" applyAlignment="1">
      <alignment horizontal="center"/>
    </xf>
    <xf numFmtId="0" fontId="37" fillId="5" borderId="0" xfId="0" applyFont="1" applyFill="1" applyAlignment="1">
      <alignment horizontal="center"/>
    </xf>
    <xf numFmtId="0" fontId="38" fillId="6" borderId="0" xfId="0" applyFont="1" applyFill="1" applyAlignment="1">
      <alignment horizontal="center"/>
    </xf>
    <xf numFmtId="0" fontId="19" fillId="5" borderId="0" xfId="0" applyFont="1" applyFill="1" applyAlignment="1">
      <alignment horizontal="center"/>
    </xf>
    <xf numFmtId="164" fontId="38" fillId="5" borderId="0" xfId="0" applyNumberFormat="1" applyFont="1" applyFill="1" applyAlignment="1">
      <alignment horizontal="center"/>
    </xf>
    <xf numFmtId="0" fontId="39" fillId="5" borderId="0" xfId="0" applyFont="1" applyFill="1" applyAlignment="1">
      <alignment horizontal="center"/>
    </xf>
    <xf numFmtId="0" fontId="17" fillId="0" borderId="4" xfId="0" applyFont="1" applyBorder="1" applyAlignment="1">
      <alignment horizontal="right"/>
    </xf>
    <xf numFmtId="0" fontId="17" fillId="0" borderId="5" xfId="0" applyFont="1" applyBorder="1" applyAlignment="1">
      <alignment horizontal="right"/>
    </xf>
    <xf numFmtId="1" fontId="17" fillId="0" borderId="4" xfId="0" applyNumberFormat="1" applyFont="1" applyBorder="1" applyAlignment="1">
      <alignment horizontal="right"/>
    </xf>
    <xf numFmtId="0" fontId="10" fillId="5" borderId="0" xfId="0" applyFont="1" applyFill="1" applyAlignment="1">
      <alignment horizontal="left"/>
    </xf>
    <xf numFmtId="0" fontId="11" fillId="0" borderId="0" xfId="0" applyFont="1" applyAlignment="1">
      <alignment horizontal="right"/>
    </xf>
    <xf numFmtId="0" fontId="11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left"/>
    </xf>
    <xf numFmtId="0" fontId="41" fillId="6" borderId="0" xfId="0" applyFont="1" applyFill="1"/>
    <xf numFmtId="0" fontId="10" fillId="6" borderId="0" xfId="0" applyFont="1" applyFill="1"/>
    <xf numFmtId="0" fontId="10" fillId="0" borderId="0" xfId="0" applyFont="1"/>
    <xf numFmtId="0" fontId="11" fillId="0" borderId="0" xfId="0" applyFont="1"/>
    <xf numFmtId="0" fontId="42" fillId="6" borderId="0" xfId="0" applyFont="1" applyFill="1"/>
    <xf numFmtId="0" fontId="11" fillId="5" borderId="0" xfId="0" applyFont="1" applyFill="1"/>
    <xf numFmtId="164" fontId="11" fillId="5" borderId="0" xfId="0" applyNumberFormat="1" applyFont="1" applyFill="1"/>
    <xf numFmtId="167" fontId="11" fillId="0" borderId="0" xfId="0" applyNumberFormat="1" applyFont="1" applyAlignment="1">
      <alignment horizontal="center" vertical="center"/>
    </xf>
    <xf numFmtId="0" fontId="15" fillId="6" borderId="0" xfId="0" applyFont="1" applyFill="1" applyAlignment="1">
      <alignment horizontal="left"/>
    </xf>
    <xf numFmtId="0" fontId="29" fillId="0" borderId="8" xfId="0" applyFont="1" applyBorder="1" applyAlignment="1">
      <alignment vertical="center"/>
    </xf>
    <xf numFmtId="0" fontId="11" fillId="6" borderId="0" xfId="0" applyFont="1" applyFill="1" applyAlignment="1">
      <alignment horizontal="left"/>
    </xf>
    <xf numFmtId="0" fontId="22" fillId="5" borderId="0" xfId="0" applyFont="1" applyFill="1" applyAlignment="1">
      <alignment horizontal="left"/>
    </xf>
    <xf numFmtId="0" fontId="19" fillId="6" borderId="8" xfId="0" applyFont="1" applyFill="1" applyBorder="1" applyAlignment="1">
      <alignment horizontal="left"/>
    </xf>
    <xf numFmtId="0" fontId="13" fillId="9" borderId="0" xfId="0" applyFont="1" applyFill="1"/>
    <xf numFmtId="0" fontId="13" fillId="11" borderId="0" xfId="0" applyFont="1" applyFill="1"/>
    <xf numFmtId="0" fontId="13" fillId="0" borderId="0" xfId="0" applyFont="1" applyAlignment="1">
      <alignment horizontal="left"/>
    </xf>
    <xf numFmtId="1" fontId="17" fillId="0" borderId="1" xfId="0" applyNumberFormat="1" applyFont="1" applyBorder="1" applyAlignment="1">
      <alignment horizontal="center"/>
    </xf>
    <xf numFmtId="0" fontId="15" fillId="4" borderId="2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164" fontId="13" fillId="8" borderId="1" xfId="0" applyNumberFormat="1" applyFont="1" applyFill="1" applyBorder="1" applyAlignment="1">
      <alignment horizontal="right"/>
    </xf>
    <xf numFmtId="164" fontId="13" fillId="8" borderId="6" xfId="0" applyNumberFormat="1" applyFont="1" applyFill="1" applyBorder="1" applyAlignment="1">
      <alignment horizontal="right"/>
    </xf>
    <xf numFmtId="164" fontId="13" fillId="8" borderId="3" xfId="0" applyNumberFormat="1" applyFont="1" applyFill="1" applyBorder="1" applyAlignment="1">
      <alignment horizontal="right"/>
    </xf>
    <xf numFmtId="2" fontId="24" fillId="13" borderId="1" xfId="0" applyNumberFormat="1" applyFont="1" applyFill="1" applyBorder="1" applyAlignment="1">
      <alignment vertical="center"/>
    </xf>
    <xf numFmtId="0" fontId="43" fillId="0" borderId="0" xfId="0" applyFont="1" applyAlignment="1">
      <alignment horizontal="center"/>
    </xf>
    <xf numFmtId="2" fontId="24" fillId="0" borderId="0" xfId="0" applyNumberFormat="1" applyFont="1" applyAlignment="1">
      <alignment vertical="center"/>
    </xf>
    <xf numFmtId="0" fontId="43" fillId="0" borderId="0" xfId="0" applyFont="1"/>
    <xf numFmtId="0" fontId="13" fillId="9" borderId="0" xfId="0" applyFont="1" applyFill="1" applyAlignment="1">
      <alignment horizontal="left"/>
    </xf>
    <xf numFmtId="0" fontId="13" fillId="11" borderId="0" xfId="0" applyFont="1" applyFill="1" applyAlignment="1">
      <alignment horizontal="left"/>
    </xf>
    <xf numFmtId="0" fontId="13" fillId="14" borderId="0" xfId="0" applyFont="1" applyFill="1" applyAlignment="1">
      <alignment horizontal="left"/>
    </xf>
    <xf numFmtId="0" fontId="13" fillId="14" borderId="0" xfId="0" applyFont="1" applyFill="1"/>
    <xf numFmtId="164" fontId="17" fillId="5" borderId="1" xfId="0" applyNumberFormat="1" applyFont="1" applyFill="1" applyBorder="1" applyAlignment="1">
      <alignment horizontal="center"/>
    </xf>
    <xf numFmtId="0" fontId="44" fillId="0" borderId="1" xfId="0" applyFont="1" applyBorder="1" applyAlignment="1">
      <alignment horizontal="center"/>
    </xf>
    <xf numFmtId="164" fontId="45" fillId="0" borderId="1" xfId="0" applyNumberFormat="1" applyFont="1" applyBorder="1" applyAlignment="1">
      <alignment horizontal="left"/>
    </xf>
    <xf numFmtId="0" fontId="46" fillId="0" borderId="0" xfId="0" applyFont="1"/>
    <xf numFmtId="164" fontId="45" fillId="9" borderId="1" xfId="0" applyNumberFormat="1" applyFont="1" applyFill="1" applyBorder="1" applyAlignment="1">
      <alignment horizontal="left"/>
    </xf>
    <xf numFmtId="164" fontId="45" fillId="11" borderId="1" xfId="0" applyNumberFormat="1" applyFont="1" applyFill="1" applyBorder="1" applyAlignment="1">
      <alignment horizontal="left"/>
    </xf>
    <xf numFmtId="164" fontId="45" fillId="14" borderId="1" xfId="0" applyNumberFormat="1" applyFont="1" applyFill="1" applyBorder="1" applyAlignment="1">
      <alignment horizontal="left"/>
    </xf>
    <xf numFmtId="164" fontId="2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0" fontId="50" fillId="15" borderId="1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6" fillId="5" borderId="0" xfId="0" applyFont="1" applyFill="1" applyAlignment="1">
      <alignment horizontal="left"/>
    </xf>
    <xf numFmtId="1" fontId="17" fillId="0" borderId="1" xfId="0" applyNumberFormat="1" applyFont="1" applyBorder="1" applyAlignment="1">
      <alignment horizontal="left"/>
    </xf>
    <xf numFmtId="1" fontId="17" fillId="0" borderId="10" xfId="0" applyNumberFormat="1" applyFont="1" applyBorder="1" applyAlignment="1">
      <alignment horizontal="left"/>
    </xf>
    <xf numFmtId="0" fontId="17" fillId="5" borderId="1" xfId="0" applyFont="1" applyFill="1" applyBorder="1"/>
    <xf numFmtId="0" fontId="11" fillId="0" borderId="0" xfId="0" applyFont="1" applyAlignment="1">
      <alignment horizontal="left"/>
    </xf>
    <xf numFmtId="0" fontId="14" fillId="9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30" fillId="5" borderId="0" xfId="0" applyFont="1" applyFill="1" applyAlignment="1">
      <alignment horizontal="center"/>
    </xf>
    <xf numFmtId="0" fontId="38" fillId="5" borderId="0" xfId="0" applyFont="1" applyFill="1" applyAlignment="1">
      <alignment horizontal="center"/>
    </xf>
    <xf numFmtId="0" fontId="28" fillId="7" borderId="6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11" fillId="4" borderId="6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/>
    </xf>
    <xf numFmtId="0" fontId="50" fillId="15" borderId="2" xfId="0" applyFont="1" applyFill="1" applyBorder="1" applyAlignment="1">
      <alignment horizontal="center" vertical="center"/>
    </xf>
    <xf numFmtId="0" fontId="5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0" fillId="8" borderId="6" xfId="0" applyFont="1" applyFill="1" applyBorder="1" applyAlignment="1">
      <alignment horizontal="center"/>
    </xf>
    <xf numFmtId="0" fontId="11" fillId="12" borderId="1" xfId="2" applyNumberFormat="1" applyFont="1" applyFill="1" applyBorder="1" applyAlignment="1">
      <alignment horizontal="center" vertical="center"/>
    </xf>
    <xf numFmtId="2" fontId="14" fillId="9" borderId="12" xfId="0" applyNumberFormat="1" applyFont="1" applyFill="1" applyBorder="1" applyAlignment="1">
      <alignment vertical="center"/>
    </xf>
    <xf numFmtId="2" fontId="11" fillId="10" borderId="1" xfId="0" applyNumberFormat="1" applyFont="1" applyFill="1" applyBorder="1" applyAlignment="1">
      <alignment horizontal="right"/>
    </xf>
    <xf numFmtId="2" fontId="10" fillId="6" borderId="1" xfId="0" applyNumberFormat="1" applyFont="1" applyFill="1" applyBorder="1" applyAlignment="1">
      <alignment horizontal="center"/>
    </xf>
    <xf numFmtId="2" fontId="56" fillId="0" borderId="4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9" fillId="5" borderId="0" xfId="0" applyFont="1" applyFill="1" applyAlignment="1">
      <alignment vertical="center"/>
    </xf>
    <xf numFmtId="167" fontId="17" fillId="0" borderId="0" xfId="0" applyNumberFormat="1" applyFont="1" applyAlignment="1">
      <alignment horizontal="center"/>
    </xf>
    <xf numFmtId="167" fontId="17" fillId="0" borderId="1" xfId="0" applyNumberFormat="1" applyFont="1" applyBorder="1" applyAlignment="1">
      <alignment horizontal="center" wrapText="1"/>
    </xf>
    <xf numFmtId="167" fontId="17" fillId="0" borderId="1" xfId="0" applyNumberFormat="1" applyFont="1" applyBorder="1" applyAlignment="1">
      <alignment horizontal="center"/>
    </xf>
    <xf numFmtId="2" fontId="10" fillId="6" borderId="1" xfId="0" applyNumberFormat="1" applyFont="1" applyFill="1" applyBorder="1" applyAlignment="1">
      <alignment horizontal="right"/>
    </xf>
    <xf numFmtId="0" fontId="15" fillId="0" borderId="0" xfId="0" applyFont="1"/>
    <xf numFmtId="2" fontId="11" fillId="16" borderId="1" xfId="0" applyNumberFormat="1" applyFont="1" applyFill="1" applyBorder="1"/>
    <xf numFmtId="0" fontId="11" fillId="5" borderId="0" xfId="0" applyFont="1" applyFill="1" applyAlignment="1">
      <alignment vertical="center"/>
    </xf>
    <xf numFmtId="0" fontId="11" fillId="7" borderId="2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58" fillId="0" borderId="0" xfId="0" applyFont="1"/>
    <xf numFmtId="0" fontId="46" fillId="5" borderId="0" xfId="0" applyFont="1" applyFill="1" applyAlignment="1">
      <alignment horizontal="center"/>
    </xf>
    <xf numFmtId="0" fontId="46" fillId="5" borderId="0" xfId="0" applyFont="1" applyFill="1"/>
    <xf numFmtId="0" fontId="27" fillId="18" borderId="1" xfId="0" applyFont="1" applyFill="1" applyBorder="1" applyAlignment="1">
      <alignment horizontal="center"/>
    </xf>
    <xf numFmtId="0" fontId="27" fillId="18" borderId="1" xfId="0" applyFont="1" applyFill="1" applyBorder="1" applyAlignment="1">
      <alignment horizontal="left"/>
    </xf>
    <xf numFmtId="0" fontId="46" fillId="0" borderId="0" xfId="0" applyFont="1" applyAlignment="1">
      <alignment horizontal="center"/>
    </xf>
    <xf numFmtId="0" fontId="59" fillId="5" borderId="0" xfId="0" applyFont="1" applyFill="1"/>
    <xf numFmtId="0" fontId="54" fillId="5" borderId="0" xfId="0" applyFont="1" applyFill="1"/>
    <xf numFmtId="0" fontId="60" fillId="5" borderId="0" xfId="0" applyFont="1" applyFill="1"/>
    <xf numFmtId="0" fontId="43" fillId="5" borderId="0" xfId="0" applyFont="1" applyFill="1"/>
    <xf numFmtId="0" fontId="61" fillId="5" borderId="0" xfId="0" applyFont="1" applyFill="1"/>
    <xf numFmtId="0" fontId="62" fillId="5" borderId="0" xfId="0" applyFont="1" applyFill="1" applyAlignment="1">
      <alignment horizontal="center"/>
    </xf>
    <xf numFmtId="0" fontId="62" fillId="5" borderId="0" xfId="0" applyFont="1" applyFill="1"/>
    <xf numFmtId="0" fontId="61" fillId="0" borderId="0" xfId="0" applyFont="1"/>
    <xf numFmtId="0" fontId="63" fillId="5" borderId="0" xfId="0" applyFont="1" applyFill="1" applyAlignment="1">
      <alignment horizontal="right"/>
    </xf>
    <xf numFmtId="2" fontId="11" fillId="17" borderId="1" xfId="0" applyNumberFormat="1" applyFont="1" applyFill="1" applyBorder="1"/>
    <xf numFmtId="2" fontId="17" fillId="18" borderId="0" xfId="0" applyNumberFormat="1" applyFont="1" applyFill="1"/>
    <xf numFmtId="0" fontId="63" fillId="0" borderId="0" xfId="0" applyFont="1"/>
    <xf numFmtId="0" fontId="11" fillId="19" borderId="1" xfId="0" applyFont="1" applyFill="1" applyBorder="1" applyAlignment="1">
      <alignment horizontal="center"/>
    </xf>
    <xf numFmtId="0" fontId="63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164" fontId="17" fillId="18" borderId="1" xfId="0" applyNumberFormat="1" applyFont="1" applyFill="1" applyBorder="1" applyAlignment="1">
      <alignment horizontal="center"/>
    </xf>
    <xf numFmtId="1" fontId="17" fillId="18" borderId="1" xfId="0" applyNumberFormat="1" applyFont="1" applyFill="1" applyBorder="1" applyAlignment="1">
      <alignment horizontal="center"/>
    </xf>
    <xf numFmtId="164" fontId="17" fillId="5" borderId="0" xfId="0" applyNumberFormat="1" applyFont="1" applyFill="1" applyAlignment="1">
      <alignment horizontal="center"/>
    </xf>
    <xf numFmtId="0" fontId="11" fillId="5" borderId="7" xfId="0" applyFont="1" applyFill="1" applyBorder="1"/>
    <xf numFmtId="0" fontId="11" fillId="17" borderId="1" xfId="0" applyFont="1" applyFill="1" applyBorder="1" applyAlignment="1">
      <alignment horizontal="left"/>
    </xf>
    <xf numFmtId="0" fontId="11" fillId="20" borderId="1" xfId="0" applyFont="1" applyFill="1" applyBorder="1" applyAlignment="1">
      <alignment horizontal="left"/>
    </xf>
    <xf numFmtId="0" fontId="11" fillId="22" borderId="1" xfId="0" applyFont="1" applyFill="1" applyBorder="1" applyAlignment="1">
      <alignment horizontal="left"/>
    </xf>
    <xf numFmtId="0" fontId="17" fillId="18" borderId="1" xfId="0" applyFont="1" applyFill="1" applyBorder="1" applyAlignment="1">
      <alignment horizontal="left"/>
    </xf>
    <xf numFmtId="0" fontId="17" fillId="5" borderId="8" xfId="0" applyFont="1" applyFill="1" applyBorder="1"/>
    <xf numFmtId="0" fontId="11" fillId="24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center"/>
    </xf>
    <xf numFmtId="0" fontId="18" fillId="23" borderId="1" xfId="0" applyFont="1" applyFill="1" applyBorder="1" applyAlignment="1">
      <alignment horizontal="center" vertical="center" wrapText="1"/>
    </xf>
    <xf numFmtId="164" fontId="18" fillId="23" borderId="1" xfId="0" applyNumberFormat="1" applyFont="1" applyFill="1" applyBorder="1" applyAlignment="1">
      <alignment horizontal="center" vertical="center" wrapText="1"/>
    </xf>
    <xf numFmtId="0" fontId="64" fillId="5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8" fillId="21" borderId="1" xfId="0" applyFont="1" applyFill="1" applyBorder="1" applyAlignment="1">
      <alignment horizontal="center" vertical="center" wrapText="1"/>
    </xf>
    <xf numFmtId="164" fontId="18" fillId="21" borderId="1" xfId="0" applyNumberFormat="1" applyFont="1" applyFill="1" applyBorder="1" applyAlignment="1">
      <alignment horizontal="center" vertical="center" wrapText="1"/>
    </xf>
    <xf numFmtId="0" fontId="17" fillId="18" borderId="1" xfId="0" applyFont="1" applyFill="1" applyBorder="1" applyAlignment="1">
      <alignment horizontal="center"/>
    </xf>
    <xf numFmtId="0" fontId="17" fillId="19" borderId="1" xfId="0" applyFont="1" applyFill="1" applyBorder="1" applyAlignment="1">
      <alignment horizontal="center"/>
    </xf>
    <xf numFmtId="2" fontId="11" fillId="17" borderId="1" xfId="0" applyNumberFormat="1" applyFont="1" applyFill="1" applyBorder="1" applyAlignment="1">
      <alignment horizontal="right"/>
    </xf>
    <xf numFmtId="2" fontId="13" fillId="0" borderId="1" xfId="0" applyNumberFormat="1" applyFont="1" applyBorder="1" applyAlignment="1">
      <alignment horizontal="right"/>
    </xf>
    <xf numFmtId="2" fontId="47" fillId="15" borderId="1" xfId="0" applyNumberFormat="1" applyFont="1" applyFill="1" applyBorder="1" applyAlignment="1">
      <alignment horizontal="right"/>
    </xf>
    <xf numFmtId="49" fontId="13" fillId="8" borderId="1" xfId="0" quotePrefix="1" applyNumberFormat="1" applyFont="1" applyFill="1" applyBorder="1" applyAlignment="1">
      <alignment horizontal="center"/>
    </xf>
    <xf numFmtId="0" fontId="66" fillId="8" borderId="1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17" fillId="0" borderId="16" xfId="0" applyFont="1" applyBorder="1" applyAlignment="1">
      <alignment horizontal="right"/>
    </xf>
    <xf numFmtId="0" fontId="17" fillId="0" borderId="17" xfId="0" applyFont="1" applyBorder="1" applyAlignment="1">
      <alignment horizontal="right"/>
    </xf>
    <xf numFmtId="1" fontId="17" fillId="0" borderId="16" xfId="0" applyNumberFormat="1" applyFont="1" applyBorder="1" applyAlignment="1">
      <alignment horizontal="right"/>
    </xf>
    <xf numFmtId="0" fontId="66" fillId="8" borderId="6" xfId="0" applyFont="1" applyFill="1" applyBorder="1" applyAlignment="1">
      <alignment horizontal="center"/>
    </xf>
    <xf numFmtId="2" fontId="10" fillId="6" borderId="6" xfId="0" applyNumberFormat="1" applyFont="1" applyFill="1" applyBorder="1" applyAlignment="1">
      <alignment horizontal="right"/>
    </xf>
    <xf numFmtId="2" fontId="11" fillId="10" borderId="6" xfId="0" applyNumberFormat="1" applyFont="1" applyFill="1" applyBorder="1" applyAlignment="1">
      <alignment horizontal="right"/>
    </xf>
    <xf numFmtId="0" fontId="17" fillId="5" borderId="15" xfId="0" applyFont="1" applyFill="1" applyBorder="1" applyAlignment="1">
      <alignment horizontal="center"/>
    </xf>
    <xf numFmtId="0" fontId="17" fillId="0" borderId="18" xfId="0" applyFont="1" applyBorder="1" applyAlignment="1">
      <alignment horizontal="right"/>
    </xf>
    <xf numFmtId="0" fontId="17" fillId="5" borderId="19" xfId="0" applyFont="1" applyFill="1" applyBorder="1" applyAlignment="1">
      <alignment horizontal="center"/>
    </xf>
    <xf numFmtId="0" fontId="17" fillId="0" borderId="20" xfId="0" applyFont="1" applyBorder="1" applyAlignment="1">
      <alignment horizontal="right"/>
    </xf>
    <xf numFmtId="0" fontId="65" fillId="6" borderId="0" xfId="0" applyFont="1" applyFill="1" applyAlignment="1">
      <alignment horizontal="center"/>
    </xf>
    <xf numFmtId="0" fontId="17" fillId="5" borderId="21" xfId="0" applyFont="1" applyFill="1" applyBorder="1" applyAlignment="1">
      <alignment horizontal="center"/>
    </xf>
    <xf numFmtId="0" fontId="17" fillId="5" borderId="22" xfId="0" applyFont="1" applyFill="1" applyBorder="1" applyAlignment="1">
      <alignment horizontal="center"/>
    </xf>
    <xf numFmtId="0" fontId="68" fillId="23" borderId="26" xfId="0" applyFont="1" applyFill="1" applyBorder="1" applyAlignment="1">
      <alignment horizontal="center"/>
    </xf>
    <xf numFmtId="0" fontId="68" fillId="23" borderId="27" xfId="0" applyFont="1" applyFill="1" applyBorder="1" applyAlignment="1">
      <alignment horizontal="center"/>
    </xf>
    <xf numFmtId="0" fontId="68" fillId="23" borderId="15" xfId="0" applyFont="1" applyFill="1" applyBorder="1" applyAlignment="1">
      <alignment horizontal="center"/>
    </xf>
    <xf numFmtId="0" fontId="68" fillId="23" borderId="28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68" fillId="25" borderId="26" xfId="0" applyFont="1" applyFill="1" applyBorder="1" applyAlignment="1">
      <alignment horizontal="center"/>
    </xf>
    <xf numFmtId="0" fontId="68" fillId="25" borderId="27" xfId="0" applyFont="1" applyFill="1" applyBorder="1" applyAlignment="1">
      <alignment horizontal="center"/>
    </xf>
    <xf numFmtId="0" fontId="68" fillId="25" borderId="15" xfId="0" applyFont="1" applyFill="1" applyBorder="1" applyAlignment="1">
      <alignment horizontal="center"/>
    </xf>
    <xf numFmtId="0" fontId="68" fillId="25" borderId="28" xfId="0" applyFont="1" applyFill="1" applyBorder="1" applyAlignment="1">
      <alignment horizontal="center"/>
    </xf>
    <xf numFmtId="0" fontId="68" fillId="25" borderId="37" xfId="0" applyFont="1" applyFill="1" applyBorder="1" applyAlignment="1">
      <alignment horizontal="center"/>
    </xf>
    <xf numFmtId="0" fontId="68" fillId="25" borderId="2" xfId="0" applyFont="1" applyFill="1" applyBorder="1" applyAlignment="1">
      <alignment horizontal="center"/>
    </xf>
    <xf numFmtId="0" fontId="68" fillId="25" borderId="38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7" fillId="0" borderId="10" xfId="0" applyFont="1" applyBorder="1" applyAlignment="1">
      <alignment horizontal="right"/>
    </xf>
    <xf numFmtId="0" fontId="17" fillId="0" borderId="35" xfId="0" applyFont="1" applyBorder="1" applyAlignment="1">
      <alignment horizontal="right"/>
    </xf>
    <xf numFmtId="0" fontId="17" fillId="0" borderId="7" xfId="0" applyFont="1" applyBorder="1" applyAlignment="1">
      <alignment horizontal="right"/>
    </xf>
    <xf numFmtId="2" fontId="10" fillId="6" borderId="5" xfId="0" applyNumberFormat="1" applyFont="1" applyFill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66" fillId="8" borderId="14" xfId="0" applyFont="1" applyFill="1" applyBorder="1" applyAlignment="1">
      <alignment horizontal="center"/>
    </xf>
    <xf numFmtId="0" fontId="11" fillId="8" borderId="41" xfId="0" applyFont="1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69" fillId="8" borderId="6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4" xfId="0" applyBorder="1" applyAlignment="1">
      <alignment horizontal="center"/>
    </xf>
    <xf numFmtId="0" fontId="5" fillId="9" borderId="1" xfId="0" applyFont="1" applyFill="1" applyBorder="1"/>
    <xf numFmtId="0" fontId="70" fillId="5" borderId="0" xfId="0" applyFont="1" applyFill="1"/>
    <xf numFmtId="0" fontId="71" fillId="0" borderId="0" xfId="0" applyFont="1"/>
    <xf numFmtId="0" fontId="72" fillId="0" borderId="0" xfId="0" applyFont="1"/>
    <xf numFmtId="0" fontId="71" fillId="0" borderId="0" xfId="0" applyFont="1" applyAlignment="1">
      <alignment horizontal="center" vertical="center"/>
    </xf>
    <xf numFmtId="0" fontId="73" fillId="0" borderId="0" xfId="0" applyFont="1"/>
    <xf numFmtId="0" fontId="73" fillId="0" borderId="0" xfId="0" quotePrefix="1" applyFont="1"/>
    <xf numFmtId="0" fontId="74" fillId="0" borderId="0" xfId="0" applyFont="1"/>
    <xf numFmtId="0" fontId="74" fillId="0" borderId="0" xfId="0" applyFont="1" applyAlignment="1">
      <alignment horizontal="center"/>
    </xf>
    <xf numFmtId="0" fontId="76" fillId="0" borderId="0" xfId="0" applyFont="1"/>
    <xf numFmtId="0" fontId="79" fillId="5" borderId="0" xfId="0" applyFont="1" applyFill="1" applyAlignment="1">
      <alignment horizontal="center"/>
    </xf>
    <xf numFmtId="0" fontId="80" fillId="5" borderId="0" xfId="0" applyFont="1" applyFill="1" applyAlignment="1">
      <alignment horizontal="center"/>
    </xf>
    <xf numFmtId="0" fontId="81" fillId="0" borderId="0" xfId="0" applyFont="1"/>
    <xf numFmtId="0" fontId="81" fillId="5" borderId="0" xfId="0" applyFont="1" applyFill="1"/>
    <xf numFmtId="0" fontId="82" fillId="0" borderId="0" xfId="0" applyFont="1" applyAlignment="1">
      <alignment horizontal="left"/>
    </xf>
    <xf numFmtId="0" fontId="83" fillId="0" borderId="0" xfId="0" applyFont="1"/>
    <xf numFmtId="0" fontId="83" fillId="0" borderId="0" xfId="0" applyFont="1" applyAlignment="1">
      <alignment horizontal="center"/>
    </xf>
    <xf numFmtId="0" fontId="84" fillId="5" borderId="0" xfId="0" applyFont="1" applyFill="1" applyAlignment="1">
      <alignment horizontal="center"/>
    </xf>
    <xf numFmtId="0" fontId="82" fillId="5" borderId="0" xfId="0" applyFont="1" applyFill="1" applyAlignment="1">
      <alignment horizontal="left"/>
    </xf>
    <xf numFmtId="0" fontId="81" fillId="5" borderId="0" xfId="0" applyFont="1" applyFill="1" applyAlignment="1">
      <alignment horizontal="center"/>
    </xf>
    <xf numFmtId="0" fontId="81" fillId="0" borderId="0" xfId="0" applyFont="1" applyAlignment="1">
      <alignment horizontal="center"/>
    </xf>
    <xf numFmtId="21" fontId="85" fillId="5" borderId="0" xfId="0" applyNumberFormat="1" applyFont="1" applyFill="1"/>
    <xf numFmtId="0" fontId="86" fillId="5" borderId="0" xfId="0" applyFont="1" applyFill="1"/>
    <xf numFmtId="0" fontId="87" fillId="5" borderId="0" xfId="0" applyFont="1" applyFill="1" applyAlignment="1">
      <alignment horizontal="left"/>
    </xf>
    <xf numFmtId="0" fontId="83" fillId="5" borderId="0" xfId="0" applyFont="1" applyFill="1" applyAlignment="1">
      <alignment horizontal="center"/>
    </xf>
    <xf numFmtId="0" fontId="88" fillId="5" borderId="0" xfId="0" applyFont="1" applyFill="1" applyAlignment="1">
      <alignment horizontal="center"/>
    </xf>
    <xf numFmtId="0" fontId="89" fillId="0" borderId="0" xfId="0" applyFont="1"/>
    <xf numFmtId="0" fontId="90" fillId="5" borderId="0" xfId="0" applyFont="1" applyFill="1" applyAlignment="1">
      <alignment horizontal="center" vertical="center"/>
    </xf>
    <xf numFmtId="0" fontId="91" fillId="5" borderId="0" xfId="0" applyFont="1" applyFill="1" applyAlignment="1">
      <alignment horizontal="center"/>
    </xf>
    <xf numFmtId="0" fontId="91" fillId="0" borderId="0" xfId="0" applyFont="1" applyAlignment="1">
      <alignment horizontal="center"/>
    </xf>
    <xf numFmtId="0" fontId="92" fillId="5" borderId="0" xfId="0" applyFont="1" applyFill="1" applyAlignment="1">
      <alignment horizontal="center"/>
    </xf>
    <xf numFmtId="20" fontId="81" fillId="5" borderId="45" xfId="0" applyNumberFormat="1" applyFont="1" applyFill="1" applyBorder="1" applyAlignment="1">
      <alignment horizontal="center"/>
    </xf>
    <xf numFmtId="0" fontId="95" fillId="0" borderId="0" xfId="0" applyFont="1" applyAlignment="1">
      <alignment vertical="center"/>
    </xf>
    <xf numFmtId="20" fontId="82" fillId="0" borderId="1" xfId="0" applyNumberFormat="1" applyFont="1" applyBorder="1" applyAlignment="1">
      <alignment horizontal="center" vertical="center"/>
    </xf>
    <xf numFmtId="20" fontId="86" fillId="9" borderId="1" xfId="0" applyNumberFormat="1" applyFont="1" applyFill="1" applyBorder="1" applyAlignment="1">
      <alignment horizontal="center" vertical="center"/>
    </xf>
    <xf numFmtId="0" fontId="96" fillId="9" borderId="1" xfId="0" applyFont="1" applyFill="1" applyBorder="1" applyAlignment="1">
      <alignment vertical="center"/>
    </xf>
    <xf numFmtId="0" fontId="88" fillId="0" borderId="0" xfId="0" applyFont="1" applyAlignment="1">
      <alignment horizontal="center" vertical="center"/>
    </xf>
    <xf numFmtId="0" fontId="84" fillId="5" borderId="9" xfId="0" applyFont="1" applyFill="1" applyBorder="1" applyAlignment="1">
      <alignment horizontal="center"/>
    </xf>
    <xf numFmtId="168" fontId="81" fillId="0" borderId="0" xfId="0" applyNumberFormat="1" applyFont="1"/>
    <xf numFmtId="20" fontId="82" fillId="12" borderId="1" xfId="0" applyNumberFormat="1" applyFont="1" applyFill="1" applyBorder="1" applyAlignment="1">
      <alignment horizontal="center" vertical="center"/>
    </xf>
    <xf numFmtId="0" fontId="82" fillId="12" borderId="1" xfId="0" applyFont="1" applyFill="1" applyBorder="1" applyAlignment="1">
      <alignment vertical="center"/>
    </xf>
    <xf numFmtId="0" fontId="82" fillId="12" borderId="1" xfId="0" applyFont="1" applyFill="1" applyBorder="1" applyAlignment="1">
      <alignment horizontal="center" vertical="center"/>
    </xf>
    <xf numFmtId="20" fontId="82" fillId="26" borderId="1" xfId="0" applyNumberFormat="1" applyFont="1" applyFill="1" applyBorder="1" applyAlignment="1">
      <alignment horizontal="center" vertical="center"/>
    </xf>
    <xf numFmtId="0" fontId="82" fillId="26" borderId="1" xfId="0" applyFont="1" applyFill="1" applyBorder="1" applyAlignment="1">
      <alignment vertical="center"/>
    </xf>
    <xf numFmtId="0" fontId="82" fillId="26" borderId="1" xfId="0" applyFont="1" applyFill="1" applyBorder="1" applyAlignment="1">
      <alignment horizontal="center" vertical="center"/>
    </xf>
    <xf numFmtId="0" fontId="82" fillId="16" borderId="1" xfId="0" applyFont="1" applyFill="1" applyBorder="1" applyAlignment="1">
      <alignment horizontal="center" vertical="center"/>
    </xf>
    <xf numFmtId="20" fontId="82" fillId="9" borderId="1" xfId="0" applyNumberFormat="1" applyFont="1" applyFill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97" fillId="0" borderId="1" xfId="0" applyFont="1" applyBorder="1" applyAlignment="1">
      <alignment vertical="center"/>
    </xf>
    <xf numFmtId="20" fontId="82" fillId="0" borderId="0" xfId="0" applyNumberFormat="1" applyFont="1" applyAlignment="1">
      <alignment horizontal="center" vertical="center"/>
    </xf>
    <xf numFmtId="0" fontId="82" fillId="0" borderId="0" xfId="0" applyFont="1" applyAlignment="1">
      <alignment vertical="center"/>
    </xf>
    <xf numFmtId="0" fontId="90" fillId="0" borderId="1" xfId="0" applyFont="1" applyBorder="1" applyAlignment="1">
      <alignment vertical="center"/>
    </xf>
    <xf numFmtId="0" fontId="85" fillId="0" borderId="0" xfId="0" applyFont="1"/>
    <xf numFmtId="0" fontId="85" fillId="0" borderId="0" xfId="0" applyFont="1" applyAlignment="1">
      <alignment horizontal="center"/>
    </xf>
    <xf numFmtId="0" fontId="86" fillId="9" borderId="1" xfId="0" applyFont="1" applyFill="1" applyBorder="1" applyAlignment="1">
      <alignment vertical="center"/>
    </xf>
    <xf numFmtId="0" fontId="84" fillId="0" borderId="0" xfId="0" applyFont="1" applyAlignment="1">
      <alignment horizontal="center"/>
    </xf>
    <xf numFmtId="2" fontId="17" fillId="0" borderId="0" xfId="0" applyNumberFormat="1" applyFont="1"/>
    <xf numFmtId="0" fontId="6" fillId="0" borderId="1" xfId="0" applyFont="1" applyBorder="1"/>
    <xf numFmtId="2" fontId="11" fillId="27" borderId="1" xfId="0" applyNumberFormat="1" applyFont="1" applyFill="1" applyBorder="1"/>
    <xf numFmtId="2" fontId="11" fillId="13" borderId="1" xfId="0" applyNumberFormat="1" applyFont="1" applyFill="1" applyBorder="1"/>
    <xf numFmtId="0" fontId="90" fillId="0" borderId="1" xfId="0" applyFont="1" applyBorder="1" applyAlignment="1">
      <alignment horizontal="center" vertical="center"/>
    </xf>
    <xf numFmtId="0" fontId="93" fillId="0" borderId="1" xfId="0" applyFont="1" applyBorder="1" applyAlignment="1">
      <alignment vertical="center"/>
    </xf>
    <xf numFmtId="0" fontId="94" fillId="0" borderId="1" xfId="0" applyFont="1" applyBorder="1" applyAlignment="1">
      <alignment horizontal="center" vertical="center" wrapText="1"/>
    </xf>
    <xf numFmtId="0" fontId="81" fillId="0" borderId="1" xfId="0" applyFont="1" applyBorder="1"/>
    <xf numFmtId="0" fontId="94" fillId="0" borderId="1" xfId="0" applyFont="1" applyBorder="1" applyAlignment="1">
      <alignment vertical="center"/>
    </xf>
    <xf numFmtId="0" fontId="97" fillId="0" borderId="1" xfId="0" applyFont="1" applyBorder="1" applyAlignment="1">
      <alignment horizontal="left" vertical="center"/>
    </xf>
    <xf numFmtId="0" fontId="101" fillId="0" borderId="1" xfId="0" applyFont="1" applyBorder="1" applyAlignment="1">
      <alignment horizontal="center" vertical="center" wrapText="1"/>
    </xf>
    <xf numFmtId="0" fontId="102" fillId="0" borderId="1" xfId="0" applyFont="1" applyBorder="1" applyAlignment="1">
      <alignment vertical="center"/>
    </xf>
    <xf numFmtId="20" fontId="103" fillId="16" borderId="1" xfId="0" applyNumberFormat="1" applyFont="1" applyFill="1" applyBorder="1" applyAlignment="1">
      <alignment horizontal="center" vertical="center"/>
    </xf>
    <xf numFmtId="0" fontId="103" fillId="16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/>
    </xf>
    <xf numFmtId="0" fontId="73" fillId="0" borderId="0" xfId="0" applyFont="1" applyBorder="1"/>
    <xf numFmtId="0" fontId="25" fillId="0" borderId="0" xfId="0" applyFont="1" applyFill="1"/>
    <xf numFmtId="0" fontId="9" fillId="0" borderId="0" xfId="0" applyFont="1" applyFill="1"/>
    <xf numFmtId="0" fontId="21" fillId="0" borderId="0" xfId="0" applyFont="1" applyFill="1"/>
    <xf numFmtId="0" fontId="2" fillId="0" borderId="0" xfId="0" applyFont="1" applyFill="1"/>
    <xf numFmtId="0" fontId="2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9" xfId="0" applyFont="1" applyFill="1" applyBorder="1" applyAlignment="1">
      <alignment horizontal="center"/>
    </xf>
    <xf numFmtId="0" fontId="13" fillId="0" borderId="0" xfId="0" applyFont="1" applyFill="1"/>
    <xf numFmtId="0" fontId="17" fillId="0" borderId="0" xfId="0" applyFont="1" applyFill="1"/>
    <xf numFmtId="0" fontId="46" fillId="0" borderId="1" xfId="0" applyFont="1" applyBorder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11" fillId="5" borderId="0" xfId="0" applyFont="1" applyFill="1" applyBorder="1"/>
    <xf numFmtId="0" fontId="11" fillId="5" borderId="6" xfId="0" applyFont="1" applyFill="1" applyBorder="1" applyAlignment="1">
      <alignment horizontal="center"/>
    </xf>
    <xf numFmtId="0" fontId="17" fillId="18" borderId="6" xfId="0" applyFont="1" applyFill="1" applyBorder="1" applyAlignment="1">
      <alignment horizontal="left"/>
    </xf>
    <xf numFmtId="0" fontId="27" fillId="18" borderId="6" xfId="0" applyFont="1" applyFill="1" applyBorder="1" applyAlignment="1">
      <alignment horizontal="center"/>
    </xf>
    <xf numFmtId="0" fontId="27" fillId="18" borderId="6" xfId="0" applyFont="1" applyFill="1" applyBorder="1" applyAlignment="1">
      <alignment horizontal="left"/>
    </xf>
    <xf numFmtId="164" fontId="17" fillId="18" borderId="6" xfId="0" applyNumberFormat="1" applyFont="1" applyFill="1" applyBorder="1" applyAlignment="1">
      <alignment horizontal="center"/>
    </xf>
    <xf numFmtId="1" fontId="17" fillId="18" borderId="6" xfId="0" applyNumberFormat="1" applyFont="1" applyFill="1" applyBorder="1" applyAlignment="1">
      <alignment horizontal="center"/>
    </xf>
    <xf numFmtId="0" fontId="11" fillId="19" borderId="6" xfId="0" applyFont="1" applyFill="1" applyBorder="1" applyAlignment="1">
      <alignment horizontal="center"/>
    </xf>
    <xf numFmtId="2" fontId="11" fillId="17" borderId="6" xfId="0" applyNumberFormat="1" applyFont="1" applyFill="1" applyBorder="1"/>
    <xf numFmtId="0" fontId="64" fillId="5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62" fillId="5" borderId="1" xfId="0" applyFont="1" applyFill="1" applyBorder="1" applyAlignment="1">
      <alignment horizontal="center"/>
    </xf>
    <xf numFmtId="0" fontId="46" fillId="7" borderId="1" xfId="0" applyFont="1" applyFill="1" applyBorder="1" applyAlignment="1">
      <alignment horizontal="center"/>
    </xf>
    <xf numFmtId="0" fontId="46" fillId="30" borderId="1" xfId="0" applyFont="1" applyFill="1" applyBorder="1" applyAlignment="1">
      <alignment horizontal="center"/>
    </xf>
    <xf numFmtId="0" fontId="46" fillId="28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0" fontId="11" fillId="30" borderId="1" xfId="0" applyFont="1" applyFill="1" applyBorder="1" applyAlignment="1">
      <alignment horizontal="center" vertical="center"/>
    </xf>
    <xf numFmtId="0" fontId="11" fillId="28" borderId="1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Border="1" applyAlignment="1">
      <alignment horizontal="center"/>
    </xf>
    <xf numFmtId="2" fontId="11" fillId="0" borderId="0" xfId="0" applyNumberFormat="1" applyFont="1" applyFill="1" applyBorder="1"/>
    <xf numFmtId="0" fontId="11" fillId="0" borderId="1" xfId="0" applyFont="1" applyFill="1" applyBorder="1" applyAlignment="1">
      <alignment horizontal="center"/>
    </xf>
    <xf numFmtId="2" fontId="11" fillId="0" borderId="1" xfId="0" applyNumberFormat="1" applyFont="1" applyFill="1" applyBorder="1"/>
    <xf numFmtId="0" fontId="2" fillId="0" borderId="8" xfId="0" applyFont="1" applyBorder="1" applyAlignment="1">
      <alignment vertical="center"/>
    </xf>
    <xf numFmtId="0" fontId="27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vertical="center"/>
    </xf>
    <xf numFmtId="0" fontId="28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3" fillId="0" borderId="8" xfId="0" applyFont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9" fillId="5" borderId="46" xfId="0" applyFont="1" applyFill="1" applyBorder="1" applyAlignment="1">
      <alignment vertical="center"/>
    </xf>
    <xf numFmtId="0" fontId="2" fillId="0" borderId="0" xfId="0" applyFont="1" applyBorder="1"/>
    <xf numFmtId="0" fontId="1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Border="1"/>
    <xf numFmtId="0" fontId="2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3" fillId="0" borderId="0" xfId="0" applyFont="1" applyBorder="1"/>
    <xf numFmtId="0" fontId="9" fillId="5" borderId="0" xfId="0" applyFont="1" applyFill="1" applyBorder="1"/>
    <xf numFmtId="0" fontId="9" fillId="5" borderId="48" xfId="0" applyFont="1" applyFill="1" applyBorder="1"/>
    <xf numFmtId="0" fontId="14" fillId="9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0" fillId="5" borderId="48" xfId="0" applyFont="1" applyFill="1" applyBorder="1"/>
    <xf numFmtId="0" fontId="10" fillId="5" borderId="47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left"/>
    </xf>
    <xf numFmtId="0" fontId="29" fillId="5" borderId="0" xfId="0" applyFont="1" applyFill="1" applyBorder="1" applyAlignment="1">
      <alignment horizontal="center"/>
    </xf>
    <xf numFmtId="0" fontId="0" fillId="0" borderId="0" xfId="0" applyBorder="1"/>
    <xf numFmtId="0" fontId="14" fillId="0" borderId="0" xfId="0" applyFont="1" applyBorder="1" applyAlignment="1">
      <alignment horizontal="center" vertical="center"/>
    </xf>
    <xf numFmtId="0" fontId="2" fillId="0" borderId="48" xfId="0" applyFont="1" applyBorder="1"/>
    <xf numFmtId="0" fontId="11" fillId="0" borderId="47" xfId="0" applyFont="1" applyBorder="1" applyAlignment="1">
      <alignment horizontal="right"/>
    </xf>
    <xf numFmtId="0" fontId="11" fillId="6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164" fontId="10" fillId="6" borderId="0" xfId="0" applyNumberFormat="1" applyFont="1" applyFill="1" applyBorder="1" applyAlignment="1">
      <alignment horizontal="left"/>
    </xf>
    <xf numFmtId="0" fontId="41" fillId="6" borderId="0" xfId="0" applyFont="1" applyFill="1" applyBorder="1"/>
    <xf numFmtId="0" fontId="10" fillId="6" borderId="0" xfId="0" applyFont="1" applyFill="1" applyBorder="1"/>
    <xf numFmtId="0" fontId="10" fillId="0" borderId="0" xfId="0" applyFont="1" applyBorder="1"/>
    <xf numFmtId="0" fontId="11" fillId="0" borderId="0" xfId="0" applyFont="1" applyBorder="1"/>
    <xf numFmtId="0" fontId="42" fillId="6" borderId="0" xfId="0" applyFont="1" applyFill="1" applyBorder="1"/>
    <xf numFmtId="164" fontId="11" fillId="5" borderId="0" xfId="0" applyNumberFormat="1" applyFont="1" applyFill="1" applyBorder="1"/>
    <xf numFmtId="167" fontId="11" fillId="0" borderId="0" xfId="0" applyNumberFormat="1" applyFont="1" applyBorder="1" applyAlignment="1">
      <alignment horizontal="center" vertical="center"/>
    </xf>
    <xf numFmtId="0" fontId="54" fillId="0" borderId="0" xfId="0" applyFont="1" applyBorder="1"/>
    <xf numFmtId="0" fontId="11" fillId="0" borderId="48" xfId="0" applyFont="1" applyBorder="1"/>
    <xf numFmtId="0" fontId="27" fillId="6" borderId="47" xfId="0" applyFont="1" applyFill="1" applyBorder="1" applyAlignment="1">
      <alignment horizontal="center"/>
    </xf>
    <xf numFmtId="0" fontId="27" fillId="6" borderId="0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left"/>
    </xf>
    <xf numFmtId="164" fontId="27" fillId="6" borderId="0" xfId="0" applyNumberFormat="1" applyFont="1" applyFill="1" applyBorder="1" applyAlignment="1">
      <alignment horizontal="center"/>
    </xf>
    <xf numFmtId="0" fontId="27" fillId="6" borderId="0" xfId="0" applyFont="1" applyFill="1" applyBorder="1"/>
    <xf numFmtId="0" fontId="34" fillId="6" borderId="0" xfId="0" applyFont="1" applyFill="1" applyBorder="1"/>
    <xf numFmtId="0" fontId="27" fillId="5" borderId="0" xfId="0" applyFont="1" applyFill="1" applyBorder="1"/>
    <xf numFmtId="164" fontId="27" fillId="5" borderId="0" xfId="0" applyNumberFormat="1" applyFont="1" applyFill="1" applyBorder="1"/>
    <xf numFmtId="167" fontId="33" fillId="0" borderId="0" xfId="0" applyNumberFormat="1" applyFont="1" applyBorder="1" applyAlignment="1">
      <alignment horizontal="center" vertical="center"/>
    </xf>
    <xf numFmtId="0" fontId="53" fillId="0" borderId="0" xfId="0" applyFont="1" applyBorder="1"/>
    <xf numFmtId="0" fontId="17" fillId="0" borderId="0" xfId="0" applyFont="1" applyBorder="1"/>
    <xf numFmtId="0" fontId="28" fillId="0" borderId="0" xfId="0" applyFont="1" applyBorder="1"/>
    <xf numFmtId="167" fontId="28" fillId="0" borderId="0" xfId="0" applyNumberFormat="1" applyFont="1" applyBorder="1" applyAlignment="1">
      <alignment horizontal="center" vertical="center"/>
    </xf>
    <xf numFmtId="0" fontId="28" fillId="0" borderId="48" xfId="0" applyFont="1" applyBorder="1"/>
    <xf numFmtId="2" fontId="17" fillId="0" borderId="0" xfId="0" applyNumberFormat="1" applyFont="1" applyBorder="1"/>
    <xf numFmtId="1" fontId="17" fillId="0" borderId="0" xfId="0" applyNumberFormat="1" applyFont="1" applyBorder="1"/>
    <xf numFmtId="164" fontId="17" fillId="6" borderId="0" xfId="0" applyNumberFormat="1" applyFont="1" applyFill="1" applyBorder="1" applyAlignment="1">
      <alignment horizontal="right"/>
    </xf>
    <xf numFmtId="167" fontId="17" fillId="0" borderId="0" xfId="0" applyNumberFormat="1" applyFont="1" applyBorder="1" applyAlignment="1">
      <alignment horizontal="center" vertical="center"/>
    </xf>
    <xf numFmtId="167" fontId="17" fillId="0" borderId="0" xfId="0" applyNumberFormat="1" applyFont="1" applyBorder="1" applyAlignment="1">
      <alignment horizontal="center" wrapText="1"/>
    </xf>
    <xf numFmtId="0" fontId="17" fillId="0" borderId="48" xfId="0" applyFont="1" applyBorder="1"/>
    <xf numFmtId="0" fontId="27" fillId="0" borderId="47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3" fillId="0" borderId="0" xfId="0" applyFont="1" applyBorder="1" applyAlignment="1">
      <alignment horizontal="center"/>
    </xf>
    <xf numFmtId="0" fontId="11" fillId="5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/>
    </xf>
    <xf numFmtId="0" fontId="55" fillId="0" borderId="0" xfId="0" applyFont="1" applyBorder="1"/>
    <xf numFmtId="0" fontId="27" fillId="5" borderId="47" xfId="0" applyFont="1" applyFill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0" fontId="22" fillId="5" borderId="0" xfId="0" applyFont="1" applyFill="1" applyBorder="1" applyAlignment="1">
      <alignment horizontal="left"/>
    </xf>
    <xf numFmtId="0" fontId="22" fillId="5" borderId="0" xfId="0" applyFont="1" applyFill="1" applyBorder="1" applyAlignment="1">
      <alignment horizontal="center"/>
    </xf>
    <xf numFmtId="164" fontId="22" fillId="5" borderId="0" xfId="0" applyNumberFormat="1" applyFont="1" applyFill="1" applyBorder="1" applyAlignment="1">
      <alignment horizontal="center"/>
    </xf>
    <xf numFmtId="0" fontId="22" fillId="5" borderId="0" xfId="0" applyFont="1" applyFill="1" applyBorder="1"/>
    <xf numFmtId="0" fontId="37" fillId="5" borderId="0" xfId="0" applyFont="1" applyFill="1" applyBorder="1"/>
    <xf numFmtId="164" fontId="22" fillId="5" borderId="0" xfId="0" applyNumberFormat="1" applyFont="1" applyFill="1" applyBorder="1"/>
    <xf numFmtId="0" fontId="18" fillId="6" borderId="0" xfId="0" applyFont="1" applyFill="1" applyBorder="1" applyAlignment="1">
      <alignment horizontal="left"/>
    </xf>
    <xf numFmtId="0" fontId="30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31" fillId="5" borderId="0" xfId="0" applyFont="1" applyFill="1" applyBorder="1"/>
    <xf numFmtId="0" fontId="2" fillId="5" borderId="0" xfId="0" applyFont="1" applyFill="1" applyBorder="1"/>
    <xf numFmtId="0" fontId="30" fillId="5" borderId="0" xfId="0" applyFont="1" applyFill="1" applyBorder="1"/>
    <xf numFmtId="0" fontId="19" fillId="6" borderId="0" xfId="0" applyFont="1" applyFill="1" applyBorder="1" applyAlignment="1">
      <alignment horizontal="left"/>
    </xf>
    <xf numFmtId="0" fontId="37" fillId="5" borderId="0" xfId="0" applyFont="1" applyFill="1" applyBorder="1" applyAlignment="1">
      <alignment horizontal="center"/>
    </xf>
    <xf numFmtId="0" fontId="38" fillId="6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164" fontId="38" fillId="5" borderId="0" xfId="0" applyNumberFormat="1" applyFont="1" applyFill="1" applyBorder="1" applyAlignment="1">
      <alignment horizontal="center"/>
    </xf>
    <xf numFmtId="0" fontId="39" fillId="5" borderId="0" xfId="0" applyFont="1" applyFill="1" applyBorder="1" applyAlignment="1">
      <alignment horizontal="center"/>
    </xf>
    <xf numFmtId="0" fontId="38" fillId="5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9" borderId="0" xfId="0" applyFont="1" applyFill="1" applyBorder="1" applyAlignment="1">
      <alignment horizontal="left"/>
    </xf>
    <xf numFmtId="0" fontId="13" fillId="9" borderId="0" xfId="0" applyFont="1" applyFill="1" applyBorder="1"/>
    <xf numFmtId="0" fontId="14" fillId="11" borderId="0" xfId="0" applyFont="1" applyFill="1" applyBorder="1" applyAlignment="1">
      <alignment horizontal="left"/>
    </xf>
    <xf numFmtId="0" fontId="13" fillId="11" borderId="0" xfId="0" applyFont="1" applyFill="1" applyBorder="1"/>
    <xf numFmtId="0" fontId="14" fillId="14" borderId="0" xfId="0" applyFont="1" applyFill="1" applyBorder="1" applyAlignment="1">
      <alignment horizontal="left"/>
    </xf>
    <xf numFmtId="0" fontId="13" fillId="14" borderId="0" xfId="0" applyFont="1" applyFill="1" applyBorder="1"/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2" fontId="24" fillId="0" borderId="0" xfId="0" applyNumberFormat="1" applyFont="1" applyBorder="1" applyAlignment="1">
      <alignment vertical="center"/>
    </xf>
    <xf numFmtId="0" fontId="27" fillId="0" borderId="16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7" fillId="0" borderId="7" xfId="0" applyFont="1" applyBorder="1"/>
    <xf numFmtId="0" fontId="28" fillId="0" borderId="7" xfId="0" applyFont="1" applyBorder="1" applyAlignment="1">
      <alignment horizontal="center"/>
    </xf>
    <xf numFmtId="0" fontId="43" fillId="0" borderId="7" xfId="0" applyFont="1" applyBorder="1"/>
    <xf numFmtId="0" fontId="2" fillId="0" borderId="17" xfId="0" applyFont="1" applyBorder="1"/>
    <xf numFmtId="0" fontId="14" fillId="9" borderId="1" xfId="0" applyFont="1" applyFill="1" applyBorder="1" applyAlignment="1">
      <alignment horizontal="center"/>
    </xf>
    <xf numFmtId="2" fontId="14" fillId="9" borderId="1" xfId="0" applyNumberFormat="1" applyFont="1" applyFill="1" applyBorder="1"/>
    <xf numFmtId="0" fontId="10" fillId="0" borderId="0" xfId="0" applyFont="1" applyFill="1"/>
    <xf numFmtId="0" fontId="10" fillId="0" borderId="1" xfId="0" applyFont="1" applyFill="1" applyBorder="1" applyAlignment="1">
      <alignment horizontal="center"/>
    </xf>
    <xf numFmtId="2" fontId="10" fillId="0" borderId="1" xfId="0" applyNumberFormat="1" applyFont="1" applyFill="1" applyBorder="1"/>
    <xf numFmtId="2" fontId="10" fillId="0" borderId="0" xfId="0" applyNumberFormat="1" applyFont="1" applyFill="1" applyBorder="1"/>
    <xf numFmtId="2" fontId="14" fillId="10" borderId="1" xfId="0" applyNumberFormat="1" applyFont="1" applyFill="1" applyBorder="1" applyAlignment="1">
      <alignment horizontal="right"/>
    </xf>
    <xf numFmtId="2" fontId="14" fillId="16" borderId="1" xfId="0" applyNumberFormat="1" applyFont="1" applyFill="1" applyBorder="1"/>
    <xf numFmtId="0" fontId="14" fillId="29" borderId="1" xfId="0" applyFont="1" applyFill="1" applyBorder="1" applyAlignment="1">
      <alignment horizontal="center"/>
    </xf>
    <xf numFmtId="2" fontId="14" fillId="29" borderId="1" xfId="0" applyNumberFormat="1" applyFont="1" applyFill="1" applyBorder="1"/>
    <xf numFmtId="0" fontId="11" fillId="5" borderId="8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1" fillId="0" borderId="0" xfId="0" applyFont="1" applyFill="1" applyBorder="1"/>
    <xf numFmtId="0" fontId="10" fillId="0" borderId="0" xfId="0" applyFont="1" applyFill="1" applyBorder="1"/>
    <xf numFmtId="0" fontId="15" fillId="9" borderId="0" xfId="0" applyFont="1" applyFill="1" applyBorder="1"/>
    <xf numFmtId="0" fontId="10" fillId="5" borderId="0" xfId="0" applyFont="1" applyFill="1" applyBorder="1"/>
    <xf numFmtId="0" fontId="15" fillId="0" borderId="0" xfId="0" applyFont="1" applyBorder="1"/>
    <xf numFmtId="0" fontId="46" fillId="0" borderId="0" xfId="0" applyFont="1" applyBorder="1"/>
    <xf numFmtId="0" fontId="27" fillId="6" borderId="47" xfId="0" applyFont="1" applyFill="1" applyBorder="1" applyAlignment="1">
      <alignment horizontal="left"/>
    </xf>
    <xf numFmtId="0" fontId="16" fillId="5" borderId="0" xfId="0" applyFont="1" applyFill="1" applyBorder="1" applyAlignment="1">
      <alignment horizontal="left"/>
    </xf>
    <xf numFmtId="164" fontId="30" fillId="6" borderId="0" xfId="0" applyNumberFormat="1" applyFont="1" applyFill="1" applyBorder="1" applyAlignment="1">
      <alignment horizontal="left"/>
    </xf>
    <xf numFmtId="0" fontId="31" fillId="6" borderId="0" xfId="0" applyFont="1" applyFill="1" applyBorder="1"/>
    <xf numFmtId="0" fontId="30" fillId="6" borderId="0" xfId="0" applyFont="1" applyFill="1" applyBorder="1"/>
    <xf numFmtId="0" fontId="30" fillId="0" borderId="0" xfId="0" applyFont="1" applyBorder="1"/>
    <xf numFmtId="0" fontId="32" fillId="6" borderId="0" xfId="0" applyFont="1" applyFill="1" applyBorder="1"/>
    <xf numFmtId="164" fontId="2" fillId="5" borderId="0" xfId="0" applyNumberFormat="1" applyFont="1" applyFill="1" applyBorder="1"/>
    <xf numFmtId="0" fontId="13" fillId="6" borderId="47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04" fillId="0" borderId="0" xfId="0" applyFont="1" applyFill="1" applyBorder="1" applyAlignment="1">
      <alignment horizontal="center"/>
    </xf>
    <xf numFmtId="0" fontId="58" fillId="0" borderId="0" xfId="0" applyFont="1" applyBorder="1"/>
    <xf numFmtId="0" fontId="13" fillId="0" borderId="48" xfId="0" applyFont="1" applyBorder="1"/>
    <xf numFmtId="167" fontId="17" fillId="0" borderId="0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1" fontId="17" fillId="0" borderId="0" xfId="0" applyNumberFormat="1" applyFont="1" applyFill="1" applyBorder="1"/>
    <xf numFmtId="1" fontId="29" fillId="0" borderId="0" xfId="0" applyNumberFormat="1" applyFont="1" applyFill="1" applyBorder="1"/>
    <xf numFmtId="164" fontId="17" fillId="0" borderId="0" xfId="0" applyNumberFormat="1" applyFont="1" applyBorder="1" applyAlignment="1">
      <alignment horizontal="right"/>
    </xf>
    <xf numFmtId="164" fontId="30" fillId="5" borderId="0" xfId="0" applyNumberFormat="1" applyFont="1" applyFill="1" applyBorder="1" applyAlignment="1">
      <alignment horizontal="center"/>
    </xf>
    <xf numFmtId="0" fontId="11" fillId="0" borderId="7" xfId="0" applyFont="1" applyBorder="1"/>
    <xf numFmtId="0" fontId="11" fillId="0" borderId="7" xfId="0" applyFont="1" applyFill="1" applyBorder="1"/>
    <xf numFmtId="0" fontId="10" fillId="0" borderId="7" xfId="0" applyFont="1" applyFill="1" applyBorder="1"/>
    <xf numFmtId="0" fontId="0" fillId="0" borderId="7" xfId="0" applyBorder="1"/>
    <xf numFmtId="0" fontId="54" fillId="0" borderId="1" xfId="0" applyFont="1" applyFill="1" applyBorder="1"/>
    <xf numFmtId="0" fontId="3" fillId="6" borderId="0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0" fontId="5" fillId="5" borderId="1" xfId="0" applyFont="1" applyFill="1" applyBorder="1"/>
    <xf numFmtId="20" fontId="82" fillId="8" borderId="1" xfId="0" applyNumberFormat="1" applyFont="1" applyFill="1" applyBorder="1" applyAlignment="1">
      <alignment horizontal="center" vertical="center"/>
    </xf>
    <xf numFmtId="0" fontId="82" fillId="8" borderId="1" xfId="0" applyFont="1" applyFill="1" applyBorder="1" applyAlignment="1">
      <alignment vertical="center"/>
    </xf>
    <xf numFmtId="0" fontId="82" fillId="8" borderId="1" xfId="0" applyFont="1" applyFill="1" applyBorder="1" applyAlignment="1">
      <alignment horizontal="center" vertical="center"/>
    </xf>
    <xf numFmtId="1" fontId="17" fillId="0" borderId="4" xfId="0" quotePrefix="1" applyNumberFormat="1" applyFont="1" applyBorder="1" applyAlignment="1">
      <alignment horizontal="right"/>
    </xf>
    <xf numFmtId="0" fontId="75" fillId="0" borderId="0" xfId="0" applyFont="1" applyAlignment="1">
      <alignment horizontal="center" wrapText="1"/>
    </xf>
    <xf numFmtId="0" fontId="75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84" fillId="5" borderId="0" xfId="0" applyFont="1" applyFill="1" applyAlignment="1">
      <alignment horizontal="center"/>
    </xf>
    <xf numFmtId="0" fontId="86" fillId="5" borderId="0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/>
    </xf>
    <xf numFmtId="0" fontId="18" fillId="6" borderId="0" xfId="0" applyFont="1" applyFill="1" applyAlignment="1">
      <alignment horizontal="center"/>
    </xf>
    <xf numFmtId="0" fontId="18" fillId="6" borderId="0" xfId="0" applyFont="1" applyFill="1"/>
    <xf numFmtId="0" fontId="23" fillId="5" borderId="0" xfId="0" applyFont="1" applyFill="1" applyAlignment="1">
      <alignment horizontal="center" shrinkToFit="1"/>
    </xf>
    <xf numFmtId="0" fontId="57" fillId="5" borderId="0" xfId="0" applyFont="1" applyFill="1" applyAlignment="1">
      <alignment horizontal="center" shrinkToFit="1"/>
    </xf>
    <xf numFmtId="0" fontId="26" fillId="5" borderId="0" xfId="0" applyFont="1" applyFill="1" applyAlignment="1">
      <alignment horizontal="center" shrinkToFit="1"/>
    </xf>
    <xf numFmtId="0" fontId="12" fillId="6" borderId="0" xfId="0" applyFont="1" applyFill="1" applyAlignment="1">
      <alignment horizontal="center"/>
    </xf>
    <xf numFmtId="0" fontId="22" fillId="6" borderId="8" xfId="0" applyFont="1" applyFill="1" applyBorder="1" applyAlignment="1">
      <alignment horizontal="center"/>
    </xf>
    <xf numFmtId="0" fontId="2" fillId="0" borderId="8" xfId="0" applyFont="1" applyBorder="1"/>
    <xf numFmtId="0" fontId="15" fillId="4" borderId="2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30" fillId="5" borderId="0" xfId="0" applyFont="1" applyFill="1" applyBorder="1" applyAlignment="1">
      <alignment horizontal="center"/>
    </xf>
    <xf numFmtId="0" fontId="38" fillId="5" borderId="0" xfId="0" applyFont="1" applyFill="1" applyBorder="1" applyAlignment="1">
      <alignment horizontal="center"/>
    </xf>
    <xf numFmtId="0" fontId="28" fillId="7" borderId="6" xfId="0" applyFont="1" applyFill="1" applyBorder="1" applyAlignment="1">
      <alignment horizontal="center" vertical="center"/>
    </xf>
    <xf numFmtId="0" fontId="28" fillId="7" borderId="2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/>
    </xf>
    <xf numFmtId="0" fontId="27" fillId="7" borderId="1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horizontal="center" wrapTex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vertical="center"/>
    </xf>
    <xf numFmtId="0" fontId="28" fillId="7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 vertical="center"/>
    </xf>
    <xf numFmtId="0" fontId="28" fillId="7" borderId="13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20" fontId="28" fillId="7" borderId="6" xfId="0" applyNumberFormat="1" applyFont="1" applyFill="1" applyBorder="1" applyAlignment="1">
      <alignment horizontal="center" vertical="center"/>
    </xf>
    <xf numFmtId="0" fontId="57" fillId="5" borderId="11" xfId="0" applyFont="1" applyFill="1" applyBorder="1" applyAlignment="1">
      <alignment horizontal="center" vertical="center"/>
    </xf>
    <xf numFmtId="0" fontId="57" fillId="5" borderId="8" xfId="0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0" fillId="5" borderId="47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33" fillId="7" borderId="1" xfId="0" applyFont="1" applyFill="1" applyBorder="1" applyAlignment="1">
      <alignment horizontal="center" vertical="center"/>
    </xf>
    <xf numFmtId="0" fontId="40" fillId="7" borderId="1" xfId="0" applyFont="1" applyFill="1" applyBorder="1" applyAlignment="1">
      <alignment horizontal="center" wrapText="1"/>
    </xf>
    <xf numFmtId="20" fontId="28" fillId="7" borderId="1" xfId="0" applyNumberFormat="1" applyFont="1" applyFill="1" applyBorder="1" applyAlignment="1">
      <alignment horizontal="center" vertical="center"/>
    </xf>
    <xf numFmtId="0" fontId="52" fillId="0" borderId="7" xfId="0" applyFont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25" fillId="5" borderId="0" xfId="0" applyFont="1" applyFill="1" applyAlignment="1">
      <alignment horizontal="center"/>
    </xf>
    <xf numFmtId="0" fontId="18" fillId="7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0" fontId="28" fillId="7" borderId="5" xfId="0" applyFont="1" applyFill="1" applyBorder="1" applyAlignment="1">
      <alignment horizontal="center"/>
    </xf>
    <xf numFmtId="0" fontId="98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30" fillId="5" borderId="0" xfId="0" applyFont="1" applyFill="1" applyAlignment="1">
      <alignment horizontal="center"/>
    </xf>
    <xf numFmtId="0" fontId="38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8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8" fillId="7" borderId="6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40" fillId="7" borderId="2" xfId="0" applyFont="1" applyFill="1" applyBorder="1" applyAlignment="1">
      <alignment horizontal="center" vertical="center" wrapText="1"/>
    </xf>
    <xf numFmtId="0" fontId="40" fillId="7" borderId="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68" fillId="23" borderId="23" xfId="0" applyFont="1" applyFill="1" applyBorder="1" applyAlignment="1">
      <alignment horizontal="center"/>
    </xf>
    <xf numFmtId="0" fontId="68" fillId="23" borderId="24" xfId="0" applyFont="1" applyFill="1" applyBorder="1" applyAlignment="1">
      <alignment horizontal="center"/>
    </xf>
    <xf numFmtId="0" fontId="68" fillId="23" borderId="25" xfId="0" applyFont="1" applyFill="1" applyBorder="1" applyAlignment="1">
      <alignment horizontal="center"/>
    </xf>
    <xf numFmtId="0" fontId="68" fillId="25" borderId="23" xfId="0" applyFont="1" applyFill="1" applyBorder="1" applyAlignment="1">
      <alignment horizontal="center"/>
    </xf>
    <xf numFmtId="0" fontId="68" fillId="25" borderId="24" xfId="0" applyFont="1" applyFill="1" applyBorder="1" applyAlignment="1">
      <alignment horizontal="center"/>
    </xf>
    <xf numFmtId="0" fontId="68" fillId="25" borderId="2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8" fillId="0" borderId="0" xfId="0" applyFont="1" applyAlignment="1">
      <alignment horizontal="center"/>
    </xf>
  </cellXfs>
  <cellStyles count="4">
    <cellStyle name="Dobry" xfId="2" builtinId="26"/>
    <cellStyle name="Excel_BuiltIn_Nagłówek 4" xfId="1" xr:uid="{00000000-0005-0000-0000-000001000000}"/>
    <cellStyle name="Normalny" xfId="0" builtinId="0"/>
    <cellStyle name="Normalny 2" xfId="3" xr:uid="{00000000-0005-0000-0000-000003000000}"/>
  </cellStyles>
  <dxfs count="1638"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/>
        <condense val="0"/>
        <extend val="0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</dxf>
    <dxf>
      <font>
        <strike val="0"/>
      </font>
    </dxf>
    <dxf>
      <font>
        <strike val="0"/>
      </font>
      <fill>
        <patternFill>
          <bgColor rgb="FFFF0000"/>
        </patternFill>
      </fill>
    </dxf>
    <dxf>
      <font>
        <strike val="0"/>
      </font>
    </dxf>
    <dxf>
      <font>
        <strike val="0"/>
      </font>
      <fill>
        <patternFill>
          <bgColor rgb="FFFF0000"/>
        </patternFill>
      </fill>
    </dxf>
    <dxf>
      <font>
        <strike val="0"/>
      </font>
    </dxf>
    <dxf>
      <font>
        <strike val="0"/>
      </font>
      <fill>
        <patternFill>
          <bgColor rgb="FFFF0000"/>
        </patternFill>
      </fill>
    </dxf>
    <dxf>
      <font>
        <strike val="0"/>
      </font>
    </dxf>
    <dxf>
      <font>
        <strike val="0"/>
      </font>
      <fill>
        <patternFill>
          <bgColor rgb="FFFF0000"/>
        </patternFill>
      </fill>
    </dxf>
    <dxf>
      <font>
        <strike val="0"/>
      </font>
    </dxf>
    <dxf>
      <font>
        <strike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</font>
    </dxf>
    <dxf>
      <font>
        <strike val="0"/>
      </font>
      <fill>
        <patternFill>
          <bgColor rgb="FFFF0000"/>
        </patternFill>
      </fill>
    </dxf>
    <dxf>
      <fill>
        <patternFill>
          <bgColor rgb="FF99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/>
        <i val="0"/>
        <strike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/>
        <condense val="0"/>
        <extend val="0"/>
      </font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theme="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  <color theme="0"/>
      </font>
      <numFmt numFmtId="30" formatCode="@"/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ill>
        <patternFill patternType="none">
          <bgColor auto="1"/>
        </patternFill>
      </fill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 val="0"/>
        <color rgb="FF0070C0"/>
      </font>
      <numFmt numFmtId="0" formatCode="General"/>
      <fill>
        <patternFill patternType="none">
          <bgColor auto="1"/>
        </patternFill>
      </fill>
    </dxf>
    <dxf>
      <font>
        <b val="0"/>
        <i val="0"/>
        <condense val="0"/>
        <extend val="0"/>
        <u/>
        <color auto="1"/>
      </font>
      <fill>
        <gradientFill degree="90">
          <stop position="0">
            <color rgb="FFCCECFF"/>
          </stop>
          <stop position="0.5">
            <color theme="0"/>
          </stop>
          <stop position="1">
            <color rgb="FFCCECFF"/>
          </stop>
        </gradientFill>
      </fill>
    </dxf>
    <dxf>
      <font>
        <strike/>
        <color rgb="FFFF0000"/>
      </font>
      <fill>
        <gradientFill degree="90">
          <stop position="0">
            <color rgb="FFFFCCFF"/>
          </stop>
          <stop position="0.5">
            <color theme="0"/>
          </stop>
          <stop position="1">
            <color rgb="FFFFCCFF"/>
          </stop>
        </gradient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</dxf>
    <dxf>
      <font>
        <strike val="0"/>
      </font>
      <fill>
        <patternFill>
          <bgColor rgb="FFFF0000"/>
        </patternFill>
      </fill>
    </dxf>
    <dxf>
      <font>
        <strike val="0"/>
      </font>
    </dxf>
    <dxf>
      <font>
        <strike val="0"/>
      </font>
      <fill>
        <patternFill>
          <bgColor rgb="FFFF0000"/>
        </patternFill>
      </fill>
    </dxf>
    <dxf>
      <font>
        <strike val="0"/>
      </font>
    </dxf>
  </dxfs>
  <tableStyles count="0" defaultTableStyle="TableStyleMedium2" defaultPivotStyle="PivotStyleLight16"/>
  <colors>
    <mruColors>
      <color rgb="FFFFFFCC"/>
      <color rgb="FFFF99FF"/>
      <color rgb="FF66FFFF"/>
      <color rgb="FFFFCCFF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5.jpeg"/><Relationship Id="rId4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314325</xdr:colOff>
      <xdr:row>94</xdr:row>
      <xdr:rowOff>758825</xdr:rowOff>
    </xdr:from>
    <xdr:to>
      <xdr:col>13</xdr:col>
      <xdr:colOff>489994</xdr:colOff>
      <xdr:row>97</xdr:row>
      <xdr:rowOff>384175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3450" y="26873200"/>
          <a:ext cx="2175919" cy="148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426720</xdr:colOff>
      <xdr:row>0</xdr:row>
      <xdr:rowOff>518160</xdr:rowOff>
    </xdr:from>
    <xdr:to>
      <xdr:col>13</xdr:col>
      <xdr:colOff>602389</xdr:colOff>
      <xdr:row>3</xdr:row>
      <xdr:rowOff>143510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A4FAC0C-60D4-4F04-A86A-A6908789A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518160"/>
          <a:ext cx="2111149" cy="1499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0</xdr:row>
      <xdr:rowOff>571499</xdr:rowOff>
    </xdr:from>
    <xdr:to>
      <xdr:col>4</xdr:col>
      <xdr:colOff>412750</xdr:colOff>
      <xdr:row>3</xdr:row>
      <xdr:rowOff>220529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A41A429-4DE0-4900-82CB-E7F39B32C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8250" y="571499"/>
          <a:ext cx="1492250" cy="1506405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</xdr:colOff>
      <xdr:row>94</xdr:row>
      <xdr:rowOff>635000</xdr:rowOff>
    </xdr:from>
    <xdr:to>
      <xdr:col>4</xdr:col>
      <xdr:colOff>396875</xdr:colOff>
      <xdr:row>97</xdr:row>
      <xdr:rowOff>284030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BE9C241-6F2B-47BC-B784-46B992A3C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2375" y="11652250"/>
          <a:ext cx="1492250" cy="150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57151</xdr:colOff>
      <xdr:row>0</xdr:row>
      <xdr:rowOff>35379</xdr:rowOff>
    </xdr:from>
    <xdr:to>
      <xdr:col>25</xdr:col>
      <xdr:colOff>26536</xdr:colOff>
      <xdr:row>4</xdr:row>
      <xdr:rowOff>250735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FFB1C2B-E583-4AA9-A663-80247677E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4794" y="35379"/>
          <a:ext cx="2173742" cy="154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176891</xdr:colOff>
      <xdr:row>0</xdr:row>
      <xdr:rowOff>81643</xdr:rowOff>
    </xdr:from>
    <xdr:to>
      <xdr:col>6</xdr:col>
      <xdr:colOff>13605</xdr:colOff>
      <xdr:row>5</xdr:row>
      <xdr:rowOff>69402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B7DBC5D-57E5-452B-81E8-F235754FC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4641" y="81643"/>
          <a:ext cx="1578428" cy="1593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0</xdr:row>
      <xdr:rowOff>152400</xdr:rowOff>
    </xdr:from>
    <xdr:to>
      <xdr:col>9</xdr:col>
      <xdr:colOff>217579</xdr:colOff>
      <xdr:row>5</xdr:row>
      <xdr:rowOff>49223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1C6783-BE90-4E3D-810D-8D6097D50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4480" y="152400"/>
          <a:ext cx="1291999" cy="917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0</xdr:row>
      <xdr:rowOff>142875</xdr:rowOff>
    </xdr:from>
    <xdr:to>
      <xdr:col>1</xdr:col>
      <xdr:colOff>1291593</xdr:colOff>
      <xdr:row>5</xdr:row>
      <xdr:rowOff>23700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3926C16-B3B0-4116-B775-3EA0BA388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4375" y="142875"/>
          <a:ext cx="891543" cy="9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68830</xdr:colOff>
      <xdr:row>67</xdr:row>
      <xdr:rowOff>160885</xdr:rowOff>
    </xdr:from>
    <xdr:to>
      <xdr:col>5</xdr:col>
      <xdr:colOff>380434</xdr:colOff>
      <xdr:row>69</xdr:row>
      <xdr:rowOff>510</xdr:rowOff>
    </xdr:to>
    <xdr:pic>
      <xdr:nvPicPr>
        <xdr:cNvPr id="14" name="Obraz 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1486" y="12924385"/>
          <a:ext cx="311604" cy="292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67469</xdr:colOff>
      <xdr:row>3</xdr:row>
      <xdr:rowOff>93550</xdr:rowOff>
    </xdr:from>
    <xdr:to>
      <xdr:col>5</xdr:col>
      <xdr:colOff>383369</xdr:colOff>
      <xdr:row>4</xdr:row>
      <xdr:rowOff>186228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70125" y="1177019"/>
          <a:ext cx="315900" cy="318897"/>
        </a:xfrm>
        <a:prstGeom prst="rect">
          <a:avLst/>
        </a:prstGeom>
      </xdr:spPr>
    </xdr:pic>
    <xdr:clientData/>
  </xdr:twoCellAnchor>
  <xdr:twoCellAnchor>
    <xdr:from>
      <xdr:col>17</xdr:col>
      <xdr:colOff>247650</xdr:colOff>
      <xdr:row>0</xdr:row>
      <xdr:rowOff>523875</xdr:rowOff>
    </xdr:from>
    <xdr:to>
      <xdr:col>24</xdr:col>
      <xdr:colOff>0</xdr:colOff>
      <xdr:row>4</xdr:row>
      <xdr:rowOff>127328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514B351-80C3-458A-8C36-5C4D6590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523875"/>
          <a:ext cx="1291999" cy="917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48533</xdr:colOff>
      <xdr:row>11</xdr:row>
      <xdr:rowOff>140721</xdr:rowOff>
    </xdr:from>
    <xdr:to>
      <xdr:col>5</xdr:col>
      <xdr:colOff>364433</xdr:colOff>
      <xdr:row>13</xdr:row>
      <xdr:rowOff>32013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C0D76742-BD29-48A7-8EB7-A80C7F76D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51189" y="2641034"/>
          <a:ext cx="315900" cy="343729"/>
        </a:xfrm>
        <a:prstGeom prst="rect">
          <a:avLst/>
        </a:prstGeom>
      </xdr:spPr>
    </xdr:pic>
    <xdr:clientData/>
  </xdr:twoCellAnchor>
  <xdr:twoCellAnchor editAs="oneCell">
    <xdr:from>
      <xdr:col>5</xdr:col>
      <xdr:colOff>49554</xdr:colOff>
      <xdr:row>19</xdr:row>
      <xdr:rowOff>185284</xdr:rowOff>
    </xdr:from>
    <xdr:to>
      <xdr:col>5</xdr:col>
      <xdr:colOff>365454</xdr:colOff>
      <xdr:row>38</xdr:row>
      <xdr:rowOff>376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886470D-3657-49BC-8F57-1B499F100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52210" y="4138159"/>
          <a:ext cx="315900" cy="34373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63501</xdr:colOff>
      <xdr:row>27</xdr:row>
      <xdr:rowOff>141740</xdr:rowOff>
    </xdr:from>
    <xdr:to>
      <xdr:col>5</xdr:col>
      <xdr:colOff>379401</xdr:colOff>
      <xdr:row>38</xdr:row>
      <xdr:rowOff>51313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82E0071E-9575-47AC-924D-58F5FAB52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66157" y="5642428"/>
          <a:ext cx="315900" cy="343730"/>
        </a:xfrm>
        <a:prstGeom prst="rect">
          <a:avLst/>
        </a:prstGeom>
      </xdr:spPr>
    </xdr:pic>
    <xdr:clientData/>
  </xdr:twoCellAnchor>
  <xdr:twoCellAnchor>
    <xdr:from>
      <xdr:col>5</xdr:col>
      <xdr:colOff>75179</xdr:colOff>
      <xdr:row>75</xdr:row>
      <xdr:rowOff>174170</xdr:rowOff>
    </xdr:from>
    <xdr:to>
      <xdr:col>5</xdr:col>
      <xdr:colOff>386783</xdr:colOff>
      <xdr:row>77</xdr:row>
      <xdr:rowOff>13795</xdr:rowOff>
    </xdr:to>
    <xdr:pic>
      <xdr:nvPicPr>
        <xdr:cNvPr id="10" name="Obraz 5">
          <a:extLst>
            <a:ext uri="{FF2B5EF4-FFF2-40B4-BE49-F238E27FC236}">
              <a16:creationId xmlns:a16="http://schemas.microsoft.com/office/drawing/2014/main" id="{1F9C81CB-54EB-4131-8E4B-5DC2F6480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7835" y="14390233"/>
          <a:ext cx="311604" cy="292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164307</xdr:colOff>
      <xdr:row>0</xdr:row>
      <xdr:rowOff>471486</xdr:rowOff>
    </xdr:from>
    <xdr:to>
      <xdr:col>5</xdr:col>
      <xdr:colOff>347662</xdr:colOff>
      <xdr:row>5</xdr:row>
      <xdr:rowOff>62686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20610EA-89F3-4B7E-B8DF-828E387D7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7213" y="471486"/>
          <a:ext cx="1085850" cy="10913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95023</xdr:colOff>
      <xdr:row>69</xdr:row>
      <xdr:rowOff>185245</xdr:rowOff>
    </xdr:from>
    <xdr:to>
      <xdr:col>1</xdr:col>
      <xdr:colOff>399823</xdr:colOff>
      <xdr:row>70</xdr:row>
      <xdr:rowOff>0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30" y="12159531"/>
          <a:ext cx="304800" cy="322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95023</xdr:colOff>
      <xdr:row>69</xdr:row>
      <xdr:rowOff>185245</xdr:rowOff>
    </xdr:from>
    <xdr:to>
      <xdr:col>1</xdr:col>
      <xdr:colOff>399823</xdr:colOff>
      <xdr:row>70</xdr:row>
      <xdr:rowOff>0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82B0B11D-333F-439E-B66B-80A4C36A6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48" y="13453570"/>
          <a:ext cx="304800" cy="334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408215</xdr:colOff>
      <xdr:row>3</xdr:row>
      <xdr:rowOff>176895</xdr:rowOff>
    </xdr:from>
    <xdr:to>
      <xdr:col>4</xdr:col>
      <xdr:colOff>724115</xdr:colOff>
      <xdr:row>5</xdr:row>
      <xdr:rowOff>73970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893D2A48-E967-4EC6-9759-D0B24858A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13215" y="1143002"/>
          <a:ext cx="315900" cy="318897"/>
        </a:xfrm>
        <a:prstGeom prst="rect">
          <a:avLst/>
        </a:prstGeom>
      </xdr:spPr>
    </xdr:pic>
    <xdr:clientData/>
  </xdr:twoCellAnchor>
  <xdr:twoCellAnchor>
    <xdr:from>
      <xdr:col>15</xdr:col>
      <xdr:colOff>180079</xdr:colOff>
      <xdr:row>1</xdr:row>
      <xdr:rowOff>10887</xdr:rowOff>
    </xdr:from>
    <xdr:to>
      <xdr:col>23</xdr:col>
      <xdr:colOff>10886</xdr:colOff>
      <xdr:row>5</xdr:row>
      <xdr:rowOff>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E8450C8-C9BC-4A5E-B097-925864859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8508" y="457201"/>
          <a:ext cx="1333035" cy="947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380999</xdr:colOff>
      <xdr:row>14</xdr:row>
      <xdr:rowOff>217714</xdr:rowOff>
    </xdr:from>
    <xdr:to>
      <xdr:col>4</xdr:col>
      <xdr:colOff>692603</xdr:colOff>
      <xdr:row>16</xdr:row>
      <xdr:rowOff>57339</xdr:rowOff>
    </xdr:to>
    <xdr:pic>
      <xdr:nvPicPr>
        <xdr:cNvPr id="3" name="Obraz 5">
          <a:extLst>
            <a:ext uri="{FF2B5EF4-FFF2-40B4-BE49-F238E27FC236}">
              <a16:creationId xmlns:a16="http://schemas.microsoft.com/office/drawing/2014/main" id="{BA6F135A-664C-455E-BD1C-DBCD717A6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9" y="3211285"/>
          <a:ext cx="311604" cy="288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367392</xdr:colOff>
      <xdr:row>0</xdr:row>
      <xdr:rowOff>204108</xdr:rowOff>
    </xdr:from>
    <xdr:to>
      <xdr:col>6</xdr:col>
      <xdr:colOff>1025751</xdr:colOff>
      <xdr:row>4</xdr:row>
      <xdr:rowOff>90129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DCBB97D-5850-48FF-A19D-C18E8C035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20785" y="204108"/>
          <a:ext cx="1093787" cy="1083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16933</xdr:colOff>
      <xdr:row>0</xdr:row>
      <xdr:rowOff>211667</xdr:rowOff>
    </xdr:from>
    <xdr:to>
      <xdr:col>25</xdr:col>
      <xdr:colOff>392415</xdr:colOff>
      <xdr:row>4</xdr:row>
      <xdr:rowOff>35137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62E0A5C-0AB8-462D-98A3-BE100B13B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6733" y="211667"/>
          <a:ext cx="2111149" cy="1499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90F08-D3F8-40A4-B2A2-93E799AD3691}">
  <sheetPr>
    <tabColor theme="4" tint="0.79998168889431442"/>
  </sheetPr>
  <dimension ref="A1:T42"/>
  <sheetViews>
    <sheetView zoomScale="80" zoomScaleNormal="80" workbookViewId="0">
      <selection sqref="A1:M1"/>
    </sheetView>
  </sheetViews>
  <sheetFormatPr defaultColWidth="6.83203125" defaultRowHeight="21"/>
  <cols>
    <col min="1" max="1" width="1.4140625" style="338" customWidth="1"/>
    <col min="2" max="2" width="8.1640625" style="338" bestFit="1" customWidth="1"/>
    <col min="3" max="3" width="10.5" style="340" customWidth="1"/>
    <col min="4" max="4" width="48.5" style="338" customWidth="1"/>
    <col min="5" max="5" width="7.9140625" style="346" bestFit="1" customWidth="1"/>
    <col min="6" max="6" width="7.9140625" style="381" hidden="1" customWidth="1"/>
    <col min="7" max="7" width="8" style="346" customWidth="1"/>
    <col min="8" max="8" width="5.9140625" style="346" hidden="1" customWidth="1"/>
    <col min="9" max="9" width="7.5" style="338" hidden="1" customWidth="1"/>
    <col min="10" max="10" width="5.9140625" style="346" bestFit="1" customWidth="1"/>
    <col min="11" max="11" width="5.1640625" style="338" customWidth="1"/>
    <col min="12" max="12" width="40.58203125" style="338" customWidth="1"/>
    <col min="13" max="13" width="17.6640625" style="338" customWidth="1"/>
    <col min="14" max="14" width="9.08203125" style="338" customWidth="1"/>
    <col min="15" max="15" width="6.83203125" style="338"/>
    <col min="16" max="16" width="18.4140625" style="338" customWidth="1"/>
    <col min="17" max="16384" width="6.83203125" style="338"/>
  </cols>
  <sheetData>
    <row r="1" spans="1:20" s="335" customFormat="1" ht="31.2">
      <c r="A1" s="593" t="s">
        <v>1404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</row>
    <row r="2" spans="1:20" s="335" customFormat="1" ht="31.2">
      <c r="A2" s="595" t="s">
        <v>22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</row>
    <row r="3" spans="1:20" s="335" customFormat="1" ht="31.2">
      <c r="A3" s="596" t="s">
        <v>1386</v>
      </c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</row>
    <row r="4" spans="1:20" ht="18" customHeight="1">
      <c r="A4" s="336"/>
      <c r="B4" s="336"/>
      <c r="C4" s="337"/>
      <c r="D4" s="336"/>
      <c r="E4" s="336"/>
      <c r="F4" s="336"/>
      <c r="G4" s="336"/>
      <c r="H4" s="336"/>
      <c r="I4" s="336"/>
      <c r="J4" s="336"/>
    </row>
    <row r="5" spans="1:20">
      <c r="A5" s="339"/>
      <c r="B5" s="339"/>
      <c r="D5" s="341"/>
      <c r="E5" s="342"/>
      <c r="F5" s="597"/>
      <c r="G5" s="597"/>
      <c r="H5" s="597"/>
      <c r="I5" s="597"/>
      <c r="J5" s="597"/>
      <c r="K5" s="597"/>
    </row>
    <row r="6" spans="1:20" ht="9.75" customHeight="1">
      <c r="A6" s="339"/>
      <c r="B6" s="339"/>
      <c r="C6" s="344"/>
      <c r="D6" s="339"/>
      <c r="E6" s="345"/>
      <c r="F6" s="343"/>
      <c r="G6" s="343"/>
      <c r="H6" s="343"/>
      <c r="I6" s="346"/>
    </row>
    <row r="7" spans="1:20" ht="27.75" customHeight="1">
      <c r="A7" s="339"/>
      <c r="B7" s="347">
        <v>8.3333333333333329E-2</v>
      </c>
      <c r="C7" s="348" t="s">
        <v>162</v>
      </c>
      <c r="D7" s="349"/>
      <c r="E7" s="350" t="s">
        <v>163</v>
      </c>
      <c r="F7" s="342" t="s">
        <v>164</v>
      </c>
      <c r="G7" s="351" t="s">
        <v>165</v>
      </c>
      <c r="H7" s="350" t="s">
        <v>166</v>
      </c>
      <c r="I7" s="350"/>
      <c r="K7" s="598" t="s">
        <v>167</v>
      </c>
      <c r="L7" s="598"/>
      <c r="M7" s="598"/>
      <c r="N7" s="352"/>
      <c r="O7" s="353"/>
    </row>
    <row r="8" spans="1:20" ht="27.75" customHeight="1">
      <c r="A8" s="339"/>
      <c r="B8" s="354" t="s">
        <v>14</v>
      </c>
      <c r="C8" s="355" t="s">
        <v>168</v>
      </c>
      <c r="D8" s="349" t="s">
        <v>1391</v>
      </c>
      <c r="E8" s="356"/>
      <c r="F8" s="346"/>
      <c r="G8" s="343"/>
      <c r="H8" s="357"/>
      <c r="I8" s="345"/>
      <c r="K8" s="386">
        <v>1</v>
      </c>
      <c r="L8" s="393"/>
      <c r="M8" s="392" t="s">
        <v>197</v>
      </c>
      <c r="O8" s="358"/>
    </row>
    <row r="9" spans="1:20" ht="27.75" customHeight="1">
      <c r="A9" s="339"/>
      <c r="B9" s="359"/>
      <c r="C9" s="360">
        <v>0.375</v>
      </c>
      <c r="D9" s="361" t="s">
        <v>169</v>
      </c>
      <c r="E9" s="362"/>
      <c r="F9" s="346"/>
      <c r="G9" s="343"/>
      <c r="H9" s="338"/>
      <c r="K9" s="386">
        <v>2</v>
      </c>
      <c r="L9" s="391"/>
      <c r="M9" s="388"/>
      <c r="O9" s="358"/>
    </row>
    <row r="10" spans="1:20" ht="27.75" customHeight="1">
      <c r="A10" s="339"/>
      <c r="B10" s="589">
        <v>0.38541666666666669</v>
      </c>
      <c r="C10" s="589">
        <v>0.41666666666666669</v>
      </c>
      <c r="D10" s="590" t="s">
        <v>1387</v>
      </c>
      <c r="E10" s="591">
        <v>1</v>
      </c>
      <c r="F10" s="346">
        <v>1</v>
      </c>
      <c r="G10" s="363"/>
      <c r="H10" s="357">
        <v>8.3333333333333329E-2</v>
      </c>
      <c r="I10" s="345">
        <f>G10*6*80/60</f>
        <v>0</v>
      </c>
      <c r="K10" s="386">
        <v>3</v>
      </c>
      <c r="L10" s="377"/>
      <c r="M10" s="388"/>
      <c r="O10" s="358"/>
      <c r="S10" s="364"/>
      <c r="T10" s="364"/>
    </row>
    <row r="11" spans="1:20" ht="27.75" customHeight="1">
      <c r="A11" s="339"/>
      <c r="B11" s="365">
        <v>0.38541666666666669</v>
      </c>
      <c r="C11" s="365">
        <v>0.46875</v>
      </c>
      <c r="D11" s="366" t="s">
        <v>1389</v>
      </c>
      <c r="E11" s="367">
        <v>2</v>
      </c>
      <c r="F11" s="346">
        <v>2</v>
      </c>
      <c r="G11" s="363">
        <v>9</v>
      </c>
      <c r="H11" s="357">
        <v>6.25E-2</v>
      </c>
      <c r="I11" s="345">
        <f>G11*6*80/60</f>
        <v>72</v>
      </c>
      <c r="K11" s="386">
        <v>4</v>
      </c>
      <c r="L11" s="387"/>
      <c r="M11" s="388"/>
      <c r="O11" s="358"/>
      <c r="S11" s="364"/>
      <c r="T11" s="364"/>
    </row>
    <row r="12" spans="1:20" ht="27.75" customHeight="1">
      <c r="B12" s="368">
        <v>0.38541666666666669</v>
      </c>
      <c r="C12" s="368">
        <v>0.53125</v>
      </c>
      <c r="D12" s="369" t="s">
        <v>1388</v>
      </c>
      <c r="E12" s="370">
        <v>3</v>
      </c>
      <c r="F12" s="346">
        <v>3</v>
      </c>
      <c r="G12" s="363">
        <v>8</v>
      </c>
      <c r="H12" s="357">
        <v>5.2083333333333336E-2</v>
      </c>
      <c r="I12" s="345">
        <f t="shared" ref="I12:I15" si="0">G12*6*80/60</f>
        <v>64</v>
      </c>
      <c r="K12" s="386">
        <v>5</v>
      </c>
      <c r="L12" s="374"/>
      <c r="M12" s="388"/>
      <c r="O12" s="358"/>
      <c r="S12" s="364"/>
      <c r="T12" s="364"/>
    </row>
    <row r="13" spans="1:20" ht="27.75" customHeight="1">
      <c r="B13" s="394">
        <v>0.52083333333333337</v>
      </c>
      <c r="C13" s="394">
        <v>0.60416666666666663</v>
      </c>
      <c r="D13" s="395" t="s">
        <v>170</v>
      </c>
      <c r="E13" s="371">
        <v>4</v>
      </c>
      <c r="F13" s="346">
        <v>1</v>
      </c>
      <c r="G13" s="363">
        <v>12</v>
      </c>
      <c r="H13" s="357">
        <v>7.2916666666666671E-2</v>
      </c>
      <c r="I13" s="345">
        <f t="shared" si="0"/>
        <v>96</v>
      </c>
      <c r="K13" s="386">
        <v>6</v>
      </c>
      <c r="L13" s="374"/>
      <c r="M13" s="388"/>
      <c r="O13" s="358"/>
      <c r="S13" s="364"/>
      <c r="T13" s="364"/>
    </row>
    <row r="14" spans="1:20" ht="27.75" customHeight="1">
      <c r="B14" s="394">
        <v>0.52083333333333337</v>
      </c>
      <c r="C14" s="394">
        <v>0.66666666666666663</v>
      </c>
      <c r="D14" s="395" t="s">
        <v>171</v>
      </c>
      <c r="E14" s="371">
        <v>5</v>
      </c>
      <c r="F14" s="346"/>
      <c r="G14" s="363"/>
      <c r="H14" s="357">
        <v>1.0416666666666666E-2</v>
      </c>
      <c r="K14" s="386">
        <v>7</v>
      </c>
      <c r="L14" s="387"/>
      <c r="M14" s="388"/>
      <c r="O14" s="358"/>
      <c r="S14" s="364"/>
      <c r="T14" s="364"/>
    </row>
    <row r="15" spans="1:20" ht="27.75" customHeight="1">
      <c r="B15" s="394">
        <v>0.52083333333333304</v>
      </c>
      <c r="C15" s="394">
        <v>0.72916666666666663</v>
      </c>
      <c r="D15" s="395" t="s">
        <v>1390</v>
      </c>
      <c r="E15" s="371">
        <v>6</v>
      </c>
      <c r="F15" s="346">
        <v>2</v>
      </c>
      <c r="G15" s="363">
        <v>12</v>
      </c>
      <c r="H15" s="357">
        <v>7.2916666666666671E-2</v>
      </c>
      <c r="I15" s="345">
        <f t="shared" si="0"/>
        <v>96</v>
      </c>
      <c r="K15" s="386">
        <v>8</v>
      </c>
      <c r="L15" s="377"/>
      <c r="M15" s="388"/>
      <c r="O15" s="358"/>
      <c r="S15" s="364"/>
      <c r="T15" s="364"/>
    </row>
    <row r="16" spans="1:20" ht="27.75" customHeight="1">
      <c r="A16" s="339"/>
      <c r="B16" s="359"/>
      <c r="C16" s="372">
        <v>0.8125</v>
      </c>
      <c r="D16" s="380" t="s">
        <v>172</v>
      </c>
      <c r="E16" s="373"/>
      <c r="F16" s="346">
        <v>3</v>
      </c>
      <c r="G16" s="363"/>
      <c r="H16" s="357">
        <v>5.2083333333333336E-2</v>
      </c>
      <c r="I16" s="345" t="e">
        <f>#REF!*6*80/60</f>
        <v>#REF!</v>
      </c>
      <c r="K16" s="386">
        <v>9</v>
      </c>
      <c r="L16" s="377"/>
      <c r="M16" s="388"/>
      <c r="O16" s="358"/>
      <c r="S16" s="364"/>
      <c r="T16" s="364"/>
    </row>
    <row r="17" spans="1:15" ht="23.4">
      <c r="A17" s="339"/>
      <c r="B17" s="339"/>
      <c r="C17" s="375"/>
      <c r="D17" s="376"/>
      <c r="E17" s="373"/>
      <c r="F17" s="346"/>
      <c r="G17" s="363"/>
      <c r="H17" s="357">
        <v>7.2916666666666671E-2</v>
      </c>
      <c r="I17" s="345">
        <f>G16*6*80/60</f>
        <v>0</v>
      </c>
      <c r="K17" s="386">
        <v>10</v>
      </c>
      <c r="L17" s="389"/>
      <c r="M17" s="390"/>
      <c r="O17" s="358"/>
    </row>
    <row r="18" spans="1:15" ht="27.75" customHeight="1">
      <c r="A18" s="339"/>
      <c r="B18" s="346"/>
      <c r="C18" s="338"/>
      <c r="E18" s="338"/>
      <c r="F18" s="346"/>
      <c r="G18" s="363"/>
      <c r="H18" s="338"/>
      <c r="K18" s="386">
        <v>11</v>
      </c>
      <c r="L18" s="377"/>
      <c r="M18" s="390"/>
      <c r="O18" s="358"/>
    </row>
    <row r="19" spans="1:15" ht="27.75" customHeight="1">
      <c r="A19" s="339"/>
      <c r="B19" s="346"/>
      <c r="C19" s="338"/>
      <c r="E19" s="338"/>
      <c r="F19" s="338"/>
      <c r="G19" s="338"/>
      <c r="O19" s="358"/>
    </row>
    <row r="20" spans="1:15" ht="27.75" customHeight="1">
      <c r="A20" s="339"/>
      <c r="B20" s="346"/>
      <c r="C20" s="338"/>
      <c r="E20" s="338"/>
      <c r="F20" s="338"/>
      <c r="G20" s="338"/>
      <c r="H20" s="338"/>
      <c r="J20" s="338"/>
      <c r="O20" s="358"/>
    </row>
    <row r="21" spans="1:15" ht="27.75" customHeight="1">
      <c r="B21" s="346"/>
      <c r="C21" s="338"/>
      <c r="E21" s="338"/>
      <c r="F21" s="338"/>
      <c r="G21" s="338"/>
      <c r="H21" s="338"/>
      <c r="J21" s="338"/>
      <c r="L21" s="358"/>
    </row>
    <row r="22" spans="1:15" ht="27.75" customHeight="1">
      <c r="B22" s="346"/>
      <c r="C22" s="338"/>
      <c r="E22" s="338"/>
      <c r="F22" s="338"/>
      <c r="G22" s="338"/>
      <c r="H22" s="338"/>
      <c r="J22" s="338"/>
      <c r="L22" s="358"/>
    </row>
    <row r="23" spans="1:15" ht="27.75" customHeight="1">
      <c r="B23" s="346"/>
      <c r="C23" s="378">
        <v>4</v>
      </c>
      <c r="E23" s="338"/>
      <c r="F23" s="338"/>
      <c r="G23" s="338"/>
      <c r="H23" s="338"/>
      <c r="J23" s="338"/>
      <c r="L23" s="358"/>
    </row>
    <row r="24" spans="1:15" ht="27.75" customHeight="1">
      <c r="B24" s="346"/>
      <c r="C24" s="378"/>
      <c r="E24" s="338"/>
      <c r="F24" s="338"/>
      <c r="G24" s="338"/>
      <c r="H24" s="338"/>
      <c r="J24" s="338"/>
      <c r="O24" s="358"/>
    </row>
    <row r="25" spans="1:15" ht="27.75" customHeight="1">
      <c r="B25" s="379" t="e">
        <f>#REF!+#REF!+#REF!+#REF!+#REF!</f>
        <v>#REF!</v>
      </c>
      <c r="C25" s="378"/>
      <c r="E25" s="338"/>
      <c r="F25" s="338"/>
      <c r="G25" s="338"/>
      <c r="H25" s="338"/>
      <c r="J25" s="338"/>
    </row>
    <row r="26" spans="1:15" ht="27.75" customHeight="1">
      <c r="B26" s="379" t="e">
        <f>SUMIF(#REF!,#REF!,#REF!)</f>
        <v>#REF!</v>
      </c>
      <c r="C26" s="338"/>
      <c r="E26" s="338"/>
      <c r="F26" s="338"/>
      <c r="G26" s="338"/>
      <c r="H26" s="338"/>
      <c r="J26" s="338"/>
    </row>
    <row r="27" spans="1:15" ht="27.75" customHeight="1">
      <c r="B27" s="379" t="e">
        <f>SUMIF(#REF!,#REF!,#REF!)</f>
        <v>#REF!</v>
      </c>
      <c r="C27" s="338"/>
      <c r="E27" s="338"/>
      <c r="F27" s="338"/>
      <c r="G27" s="338"/>
      <c r="H27" s="338"/>
      <c r="J27" s="338"/>
    </row>
    <row r="28" spans="1:15" ht="27.75" customHeight="1">
      <c r="B28" s="346"/>
      <c r="C28" s="338"/>
      <c r="E28" s="338"/>
      <c r="F28" s="338"/>
      <c r="G28" s="338"/>
      <c r="H28" s="338"/>
      <c r="J28" s="338"/>
    </row>
    <row r="29" spans="1:15" ht="27.75" customHeight="1">
      <c r="B29" s="346"/>
      <c r="C29" s="338"/>
      <c r="E29" s="338"/>
      <c r="F29" s="338"/>
      <c r="G29" s="338"/>
      <c r="H29" s="338"/>
      <c r="J29" s="338"/>
    </row>
    <row r="30" spans="1:15" ht="27.75" customHeight="1">
      <c r="B30" s="346"/>
      <c r="C30" s="338"/>
      <c r="E30" s="338"/>
      <c r="F30" s="338"/>
      <c r="G30" s="338"/>
      <c r="H30" s="338"/>
      <c r="J30" s="338"/>
    </row>
    <row r="31" spans="1:15" ht="27.75" customHeight="1">
      <c r="B31" s="346"/>
      <c r="C31" s="338"/>
      <c r="E31" s="338"/>
      <c r="F31" s="338"/>
      <c r="G31" s="338"/>
      <c r="H31" s="338"/>
      <c r="J31" s="338"/>
    </row>
    <row r="32" spans="1:15" ht="27.75" customHeight="1">
      <c r="B32" s="346"/>
      <c r="C32" s="338"/>
      <c r="E32" s="338"/>
      <c r="F32" s="338"/>
      <c r="G32" s="338"/>
      <c r="H32" s="338"/>
      <c r="J32" s="338"/>
    </row>
    <row r="33" spans="2:10" ht="27.75" customHeight="1">
      <c r="B33" s="346"/>
      <c r="C33" s="338"/>
      <c r="E33" s="338"/>
      <c r="F33" s="338"/>
      <c r="G33" s="338"/>
      <c r="H33" s="338"/>
      <c r="J33" s="338"/>
    </row>
    <row r="34" spans="2:10" ht="30" customHeight="1">
      <c r="B34" s="346"/>
      <c r="C34" s="338"/>
      <c r="E34" s="338"/>
      <c r="F34" s="338"/>
      <c r="G34" s="338"/>
      <c r="H34" s="338"/>
      <c r="J34" s="338"/>
    </row>
    <row r="35" spans="2:10" ht="32.25" customHeight="1">
      <c r="B35" s="346"/>
      <c r="C35" s="338"/>
      <c r="E35" s="338"/>
      <c r="F35" s="338"/>
      <c r="G35" s="338"/>
      <c r="H35" s="338"/>
      <c r="J35" s="338"/>
    </row>
    <row r="36" spans="2:10" ht="15.6">
      <c r="B36" s="346"/>
      <c r="C36" s="338"/>
      <c r="E36" s="338"/>
      <c r="F36" s="338"/>
      <c r="G36" s="338"/>
      <c r="H36" s="338"/>
      <c r="J36" s="338"/>
    </row>
    <row r="37" spans="2:10" ht="15.6">
      <c r="B37" s="346"/>
      <c r="C37" s="338"/>
      <c r="E37" s="338"/>
      <c r="F37" s="338"/>
      <c r="G37" s="338"/>
      <c r="H37" s="338"/>
      <c r="J37" s="338"/>
    </row>
    <row r="38" spans="2:10" ht="15.6">
      <c r="B38" s="346"/>
      <c r="C38" s="338"/>
      <c r="E38" s="338"/>
      <c r="F38" s="338"/>
      <c r="G38" s="338"/>
      <c r="H38" s="338"/>
      <c r="J38" s="338"/>
    </row>
    <row r="39" spans="2:10" ht="15.6">
      <c r="B39" s="346"/>
      <c r="C39" s="338"/>
      <c r="E39" s="338"/>
      <c r="F39" s="338"/>
      <c r="G39" s="338"/>
      <c r="H39" s="338"/>
      <c r="J39" s="338"/>
    </row>
    <row r="40" spans="2:10" ht="15.6">
      <c r="B40" s="346"/>
      <c r="C40" s="338"/>
      <c r="E40" s="338"/>
      <c r="F40" s="338"/>
      <c r="G40" s="338"/>
      <c r="H40" s="338"/>
      <c r="J40" s="338"/>
    </row>
    <row r="41" spans="2:10">
      <c r="F41" s="338"/>
      <c r="G41" s="338"/>
      <c r="H41" s="338"/>
      <c r="J41" s="338"/>
    </row>
    <row r="42" spans="2:10">
      <c r="H42" s="338"/>
      <c r="J42" s="338"/>
    </row>
  </sheetData>
  <mergeCells count="5">
    <mergeCell ref="A1:M1"/>
    <mergeCell ref="A2:M2"/>
    <mergeCell ref="A3:M3"/>
    <mergeCell ref="F5:K5"/>
    <mergeCell ref="K7:M7"/>
  </mergeCells>
  <phoneticPr fontId="5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Y31"/>
  <sheetViews>
    <sheetView zoomScale="70" zoomScaleNormal="70" workbookViewId="0">
      <selection activeCell="I32" sqref="I32"/>
    </sheetView>
  </sheetViews>
  <sheetFormatPr defaultRowHeight="17.399999999999999"/>
  <cols>
    <col min="3" max="3" width="9.33203125" bestFit="1" customWidth="1"/>
    <col min="4" max="4" width="9" bestFit="1" customWidth="1"/>
    <col min="13" max="13" width="9.33203125" bestFit="1" customWidth="1"/>
    <col min="14" max="14" width="9" bestFit="1" customWidth="1"/>
  </cols>
  <sheetData>
    <row r="1" spans="1:25">
      <c r="A1" s="677" t="s">
        <v>159</v>
      </c>
      <c r="B1" s="677"/>
      <c r="C1" s="677"/>
      <c r="D1" s="677"/>
      <c r="E1" s="677"/>
      <c r="F1" s="677"/>
      <c r="G1" s="677"/>
      <c r="H1" s="677"/>
      <c r="I1" s="677"/>
    </row>
    <row r="2" spans="1:25" ht="18" thickBot="1">
      <c r="K2" s="678" t="s">
        <v>79</v>
      </c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</row>
    <row r="3" spans="1:25">
      <c r="A3" s="671" t="s">
        <v>80</v>
      </c>
      <c r="B3" s="672"/>
      <c r="C3" s="672"/>
      <c r="D3" s="673"/>
      <c r="E3" s="671" t="s">
        <v>81</v>
      </c>
      <c r="F3" s="672"/>
      <c r="G3" s="672"/>
      <c r="H3" s="672"/>
      <c r="I3" s="673"/>
      <c r="K3" s="671" t="s">
        <v>80</v>
      </c>
      <c r="L3" s="672"/>
      <c r="M3" s="672"/>
      <c r="N3" s="673"/>
      <c r="O3" s="671" t="s">
        <v>81</v>
      </c>
      <c r="P3" s="672"/>
      <c r="Q3" s="672"/>
      <c r="R3" s="672"/>
      <c r="S3" s="673"/>
      <c r="U3" s="671" t="s">
        <v>101</v>
      </c>
      <c r="V3" s="672"/>
      <c r="W3" s="672"/>
      <c r="X3" s="672"/>
      <c r="Y3" s="673"/>
    </row>
    <row r="4" spans="1:25" ht="18" thickBot="1">
      <c r="A4" s="277" t="s">
        <v>82</v>
      </c>
      <c r="B4" s="278" t="s">
        <v>83</v>
      </c>
      <c r="C4" s="279" t="s">
        <v>84</v>
      </c>
      <c r="D4" s="280" t="s">
        <v>85</v>
      </c>
      <c r="E4" s="278" t="s">
        <v>86</v>
      </c>
      <c r="F4" s="279" t="s">
        <v>87</v>
      </c>
      <c r="G4" s="279" t="s">
        <v>88</v>
      </c>
      <c r="H4" s="279" t="s">
        <v>89</v>
      </c>
      <c r="I4" s="280" t="s">
        <v>90</v>
      </c>
      <c r="K4" s="277" t="s">
        <v>82</v>
      </c>
      <c r="L4" s="278" t="s">
        <v>83</v>
      </c>
      <c r="M4" s="279" t="s">
        <v>84</v>
      </c>
      <c r="N4" s="280" t="s">
        <v>85</v>
      </c>
      <c r="O4" s="278" t="s">
        <v>86</v>
      </c>
      <c r="P4" s="279" t="s">
        <v>87</v>
      </c>
      <c r="Q4" s="279" t="s">
        <v>88</v>
      </c>
      <c r="R4" s="279" t="s">
        <v>89</v>
      </c>
      <c r="S4" s="280" t="s">
        <v>90</v>
      </c>
      <c r="U4" s="278" t="s">
        <v>86</v>
      </c>
      <c r="V4" s="279" t="s">
        <v>87</v>
      </c>
      <c r="W4" s="279" t="s">
        <v>88</v>
      </c>
      <c r="X4" s="279" t="s">
        <v>89</v>
      </c>
      <c r="Y4" s="280" t="s">
        <v>90</v>
      </c>
    </row>
    <row r="5" spans="1:25">
      <c r="A5" s="281"/>
      <c r="B5" s="281"/>
      <c r="C5" s="281"/>
      <c r="D5" s="281">
        <v>44</v>
      </c>
      <c r="E5" s="281"/>
      <c r="F5" s="281"/>
      <c r="G5" s="281"/>
      <c r="H5" s="281">
        <v>44</v>
      </c>
      <c r="I5" s="281">
        <v>44</v>
      </c>
      <c r="K5" s="281"/>
      <c r="L5" s="282"/>
      <c r="M5" s="283"/>
      <c r="N5" s="284">
        <v>40</v>
      </c>
      <c r="O5" s="281"/>
      <c r="P5" s="285"/>
      <c r="Q5" s="285"/>
      <c r="R5" s="285"/>
      <c r="S5" s="284"/>
      <c r="U5" s="281"/>
      <c r="V5" s="285"/>
      <c r="W5" s="285"/>
      <c r="X5" s="285">
        <v>40</v>
      </c>
      <c r="Y5" s="284">
        <v>40</v>
      </c>
    </row>
    <row r="6" spans="1:25">
      <c r="A6" s="286"/>
      <c r="B6" s="286">
        <v>48</v>
      </c>
      <c r="C6" s="286">
        <v>48</v>
      </c>
      <c r="D6" s="286">
        <v>48</v>
      </c>
      <c r="E6" s="286">
        <v>48</v>
      </c>
      <c r="F6" s="286">
        <v>48</v>
      </c>
      <c r="G6" s="286">
        <v>48</v>
      </c>
      <c r="H6" s="286">
        <v>48</v>
      </c>
      <c r="I6" s="286">
        <v>48</v>
      </c>
      <c r="K6" s="286"/>
      <c r="L6" s="286">
        <v>45</v>
      </c>
      <c r="M6" s="287">
        <v>45</v>
      </c>
      <c r="N6" s="288">
        <v>45</v>
      </c>
      <c r="O6" s="286">
        <v>45</v>
      </c>
      <c r="P6" s="195"/>
      <c r="Q6" s="195"/>
      <c r="R6" s="195"/>
      <c r="S6" s="288">
        <v>45</v>
      </c>
      <c r="U6" s="286">
        <v>45</v>
      </c>
      <c r="V6" s="195">
        <v>45</v>
      </c>
      <c r="W6" s="195">
        <v>45</v>
      </c>
      <c r="X6" s="195">
        <v>45</v>
      </c>
      <c r="Y6" s="288">
        <v>45</v>
      </c>
    </row>
    <row r="7" spans="1:25">
      <c r="A7" s="286"/>
      <c r="B7" s="286">
        <v>53</v>
      </c>
      <c r="C7" s="286">
        <v>53</v>
      </c>
      <c r="D7" s="286">
        <v>53</v>
      </c>
      <c r="E7" s="286">
        <v>53</v>
      </c>
      <c r="F7" s="286">
        <v>53</v>
      </c>
      <c r="G7" s="286">
        <v>53</v>
      </c>
      <c r="H7" s="286">
        <v>53</v>
      </c>
      <c r="I7" s="286">
        <v>53</v>
      </c>
      <c r="K7" s="286">
        <v>49</v>
      </c>
      <c r="L7" s="286">
        <v>49</v>
      </c>
      <c r="M7" s="289">
        <v>49</v>
      </c>
      <c r="N7" s="288">
        <v>49</v>
      </c>
      <c r="O7" s="286">
        <v>49</v>
      </c>
      <c r="P7" s="195">
        <v>49</v>
      </c>
      <c r="Q7" s="195">
        <v>49</v>
      </c>
      <c r="R7" s="195">
        <v>49</v>
      </c>
      <c r="S7" s="288">
        <v>49</v>
      </c>
      <c r="U7" s="286">
        <v>49</v>
      </c>
      <c r="V7" s="195">
        <v>49</v>
      </c>
      <c r="W7" s="195">
        <v>49</v>
      </c>
      <c r="X7" s="195">
        <v>49</v>
      </c>
      <c r="Y7" s="288">
        <v>49</v>
      </c>
    </row>
    <row r="8" spans="1:25">
      <c r="A8" s="286"/>
      <c r="B8" s="286">
        <v>58</v>
      </c>
      <c r="C8" s="286">
        <v>58</v>
      </c>
      <c r="D8" s="286">
        <v>58</v>
      </c>
      <c r="E8" s="286">
        <v>58</v>
      </c>
      <c r="F8" s="286">
        <v>58</v>
      </c>
      <c r="G8" s="286">
        <v>58</v>
      </c>
      <c r="H8" s="286">
        <v>58</v>
      </c>
      <c r="I8" s="286">
        <v>58</v>
      </c>
      <c r="K8" s="286"/>
      <c r="L8" s="286">
        <v>55</v>
      </c>
      <c r="M8" s="289">
        <v>55</v>
      </c>
      <c r="N8" s="288">
        <v>55</v>
      </c>
      <c r="O8" s="286">
        <v>55</v>
      </c>
      <c r="P8" s="195"/>
      <c r="Q8" s="195">
        <v>55</v>
      </c>
      <c r="R8" s="195">
        <v>55</v>
      </c>
      <c r="S8" s="288">
        <v>55</v>
      </c>
      <c r="U8" s="286">
        <v>55</v>
      </c>
      <c r="V8" s="195">
        <v>55</v>
      </c>
      <c r="W8" s="195">
        <v>55</v>
      </c>
      <c r="X8" s="195">
        <v>55</v>
      </c>
      <c r="Y8" s="288">
        <v>55</v>
      </c>
    </row>
    <row r="9" spans="1:25">
      <c r="A9" s="286"/>
      <c r="B9" s="286">
        <v>63</v>
      </c>
      <c r="C9" s="286">
        <v>63</v>
      </c>
      <c r="D9" s="286">
        <v>63</v>
      </c>
      <c r="E9" s="286">
        <v>63</v>
      </c>
      <c r="F9" s="286">
        <v>63</v>
      </c>
      <c r="G9" s="286">
        <v>63</v>
      </c>
      <c r="H9" s="286">
        <v>63</v>
      </c>
      <c r="I9" s="286">
        <v>63</v>
      </c>
      <c r="K9" s="286">
        <v>59</v>
      </c>
      <c r="L9" s="286">
        <v>59</v>
      </c>
      <c r="M9" s="289">
        <v>59</v>
      </c>
      <c r="N9" s="288">
        <v>59</v>
      </c>
      <c r="O9" s="286">
        <v>59</v>
      </c>
      <c r="P9" s="195">
        <v>59</v>
      </c>
      <c r="Q9" s="195">
        <v>59</v>
      </c>
      <c r="R9" s="195">
        <v>59</v>
      </c>
      <c r="S9" s="288">
        <v>59</v>
      </c>
      <c r="U9" s="286">
        <v>59</v>
      </c>
      <c r="V9" s="195">
        <v>59</v>
      </c>
      <c r="W9" s="195">
        <v>59</v>
      </c>
      <c r="X9" s="195">
        <v>59</v>
      </c>
      <c r="Y9" s="288">
        <v>59</v>
      </c>
    </row>
    <row r="10" spans="1:25">
      <c r="A10" s="286"/>
      <c r="B10" s="286">
        <v>69</v>
      </c>
      <c r="C10" s="286">
        <v>69</v>
      </c>
      <c r="D10" s="286">
        <v>69</v>
      </c>
      <c r="E10" s="286">
        <v>69</v>
      </c>
      <c r="F10" s="286">
        <v>69</v>
      </c>
      <c r="G10" s="286">
        <v>69</v>
      </c>
      <c r="H10" s="286">
        <v>69</v>
      </c>
      <c r="I10" s="286">
        <v>69</v>
      </c>
      <c r="K10" s="286"/>
      <c r="L10" s="286">
        <v>64</v>
      </c>
      <c r="M10" s="289">
        <v>64</v>
      </c>
      <c r="N10" s="288">
        <v>64</v>
      </c>
      <c r="O10" s="286">
        <v>64</v>
      </c>
      <c r="P10" s="195"/>
      <c r="Q10" s="195">
        <v>64</v>
      </c>
      <c r="R10" s="195">
        <v>64</v>
      </c>
      <c r="S10" s="288">
        <v>64</v>
      </c>
      <c r="U10" s="286">
        <v>64</v>
      </c>
      <c r="V10" s="195">
        <v>64</v>
      </c>
      <c r="W10" s="195">
        <v>64</v>
      </c>
      <c r="X10" s="195">
        <v>64</v>
      </c>
      <c r="Y10" s="288">
        <v>64</v>
      </c>
    </row>
    <row r="11" spans="1:25">
      <c r="A11" s="286"/>
      <c r="B11" s="286">
        <v>77</v>
      </c>
      <c r="C11" s="286">
        <v>77</v>
      </c>
      <c r="D11" s="286">
        <v>77</v>
      </c>
      <c r="E11" s="286">
        <v>77</v>
      </c>
      <c r="F11" s="286">
        <v>77</v>
      </c>
      <c r="G11" s="286">
        <v>77</v>
      </c>
      <c r="H11" s="286">
        <v>77</v>
      </c>
      <c r="I11" s="286">
        <v>77</v>
      </c>
      <c r="K11" s="286">
        <v>71</v>
      </c>
      <c r="L11" s="286">
        <v>71</v>
      </c>
      <c r="M11" s="287">
        <v>71</v>
      </c>
      <c r="N11" s="288">
        <v>71</v>
      </c>
      <c r="O11" s="286">
        <v>71</v>
      </c>
      <c r="P11" s="195">
        <v>71</v>
      </c>
      <c r="Q11" s="195">
        <v>71</v>
      </c>
      <c r="R11" s="195">
        <v>71</v>
      </c>
      <c r="S11" s="288">
        <v>71</v>
      </c>
      <c r="U11" s="286">
        <v>71</v>
      </c>
      <c r="V11" s="195">
        <v>71</v>
      </c>
      <c r="W11" s="195">
        <v>71</v>
      </c>
      <c r="X11" s="195">
        <v>71</v>
      </c>
      <c r="Y11" s="288">
        <v>71</v>
      </c>
    </row>
    <row r="12" spans="1:25">
      <c r="A12" s="286"/>
      <c r="B12" s="286">
        <v>86</v>
      </c>
      <c r="C12" s="286">
        <v>86</v>
      </c>
      <c r="D12" s="286" t="s">
        <v>156</v>
      </c>
      <c r="E12" s="286">
        <v>86</v>
      </c>
      <c r="F12" s="286">
        <v>86</v>
      </c>
      <c r="G12" s="286">
        <v>86</v>
      </c>
      <c r="H12" s="286" t="s">
        <v>156</v>
      </c>
      <c r="I12" s="286" t="s">
        <v>156</v>
      </c>
      <c r="K12" s="286"/>
      <c r="L12" s="286">
        <v>76</v>
      </c>
      <c r="M12" s="287">
        <v>76</v>
      </c>
      <c r="N12" s="288">
        <v>76</v>
      </c>
      <c r="O12" s="286">
        <v>76</v>
      </c>
      <c r="P12" s="195"/>
      <c r="Q12" s="195">
        <v>76</v>
      </c>
      <c r="R12" s="195">
        <v>76</v>
      </c>
      <c r="S12" s="288">
        <v>76</v>
      </c>
      <c r="U12" s="286">
        <v>76</v>
      </c>
      <c r="V12" s="195">
        <v>76</v>
      </c>
      <c r="W12" s="195">
        <v>76</v>
      </c>
      <c r="X12" s="195">
        <v>76</v>
      </c>
      <c r="Y12" s="288">
        <v>76</v>
      </c>
    </row>
    <row r="13" spans="1:25">
      <c r="A13" s="286"/>
      <c r="B13" s="286" t="s">
        <v>155</v>
      </c>
      <c r="C13" s="286" t="s">
        <v>155</v>
      </c>
      <c r="D13" s="286"/>
      <c r="E13" s="286" t="s">
        <v>155</v>
      </c>
      <c r="F13" s="286" t="s">
        <v>155</v>
      </c>
      <c r="G13" s="286" t="s">
        <v>155</v>
      </c>
      <c r="H13" s="286"/>
      <c r="I13" s="286"/>
      <c r="K13" s="286">
        <v>81</v>
      </c>
      <c r="L13" s="286">
        <v>81</v>
      </c>
      <c r="M13" s="287">
        <v>81</v>
      </c>
      <c r="N13" s="290">
        <v>81</v>
      </c>
      <c r="O13" s="286">
        <v>81</v>
      </c>
      <c r="P13" s="195">
        <v>81</v>
      </c>
      <c r="Q13" s="287">
        <v>81</v>
      </c>
      <c r="R13" s="195">
        <v>81</v>
      </c>
      <c r="S13" s="288" t="s">
        <v>91</v>
      </c>
      <c r="U13" s="286">
        <v>81</v>
      </c>
      <c r="V13" s="195">
        <v>81</v>
      </c>
      <c r="W13" s="195">
        <v>81</v>
      </c>
      <c r="X13" s="195">
        <v>81</v>
      </c>
      <c r="Y13" s="288">
        <v>81</v>
      </c>
    </row>
    <row r="14" spans="1:25">
      <c r="A14" s="286"/>
      <c r="B14" s="286"/>
      <c r="C14" s="286"/>
      <c r="D14" s="286"/>
      <c r="E14" s="286"/>
      <c r="F14" s="286"/>
      <c r="G14" s="286"/>
      <c r="H14" s="286"/>
      <c r="I14" s="286"/>
      <c r="K14" s="286" t="s">
        <v>92</v>
      </c>
      <c r="L14" s="286">
        <v>87</v>
      </c>
      <c r="M14" s="289">
        <v>87</v>
      </c>
      <c r="N14" s="290" t="s">
        <v>92</v>
      </c>
      <c r="O14" s="286">
        <v>87</v>
      </c>
      <c r="P14" s="195" t="s">
        <v>92</v>
      </c>
      <c r="Q14" s="287">
        <v>87</v>
      </c>
      <c r="R14" s="195" t="s">
        <v>92</v>
      </c>
      <c r="S14" s="288"/>
      <c r="U14" s="286">
        <v>87</v>
      </c>
      <c r="V14" s="195">
        <v>87</v>
      </c>
      <c r="W14" s="195">
        <v>87</v>
      </c>
      <c r="X14" s="195" t="s">
        <v>92</v>
      </c>
      <c r="Y14" s="288" t="s">
        <v>92</v>
      </c>
    </row>
    <row r="15" spans="1:25" ht="18" thickBot="1">
      <c r="A15" s="291"/>
      <c r="B15" s="291"/>
      <c r="C15" s="291"/>
      <c r="D15" s="291"/>
      <c r="E15" s="291"/>
      <c r="F15" s="291"/>
      <c r="G15" s="291"/>
      <c r="H15" s="291"/>
      <c r="I15" s="291"/>
      <c r="K15" s="291"/>
      <c r="L15" s="291" t="s">
        <v>93</v>
      </c>
      <c r="M15" s="292" t="s">
        <v>93</v>
      </c>
      <c r="N15" s="293"/>
      <c r="O15" s="291" t="s">
        <v>93</v>
      </c>
      <c r="P15" s="294"/>
      <c r="Q15" s="295" t="s">
        <v>93</v>
      </c>
      <c r="R15" s="294"/>
      <c r="S15" s="293"/>
      <c r="U15" s="291" t="s">
        <v>93</v>
      </c>
      <c r="V15" s="294" t="s">
        <v>93</v>
      </c>
      <c r="W15" s="294" t="s">
        <v>93</v>
      </c>
      <c r="X15" s="294"/>
      <c r="Y15" s="293"/>
    </row>
    <row r="16" spans="1:25">
      <c r="A16" s="296"/>
      <c r="B16" s="296"/>
      <c r="C16" s="296"/>
      <c r="D16" s="296"/>
      <c r="K16" s="296"/>
      <c r="L16" s="296"/>
      <c r="M16" s="296"/>
      <c r="N16" s="296"/>
    </row>
    <row r="17" spans="1:25" ht="18" thickBot="1">
      <c r="K17" s="678"/>
      <c r="L17" s="678"/>
      <c r="M17" s="678"/>
      <c r="N17" s="678"/>
      <c r="O17" s="678"/>
      <c r="P17" s="678"/>
      <c r="Q17" s="678"/>
      <c r="R17" s="678"/>
      <c r="S17" s="678"/>
      <c r="T17" s="678"/>
      <c r="U17" s="678"/>
      <c r="V17" s="678"/>
      <c r="W17" s="678"/>
      <c r="X17" s="678"/>
      <c r="Y17" s="678"/>
    </row>
    <row r="18" spans="1:25">
      <c r="A18" s="674" t="s">
        <v>80</v>
      </c>
      <c r="B18" s="675"/>
      <c r="C18" s="675"/>
      <c r="D18" s="676"/>
      <c r="E18" s="674" t="s">
        <v>81</v>
      </c>
      <c r="F18" s="675"/>
      <c r="G18" s="675"/>
      <c r="H18" s="675"/>
      <c r="I18" s="676"/>
      <c r="K18" s="674" t="s">
        <v>80</v>
      </c>
      <c r="L18" s="675"/>
      <c r="M18" s="675"/>
      <c r="N18" s="676"/>
      <c r="O18" s="674" t="s">
        <v>100</v>
      </c>
      <c r="P18" s="675"/>
      <c r="Q18" s="675"/>
      <c r="R18" s="675"/>
      <c r="S18" s="676"/>
      <c r="U18" s="674" t="s">
        <v>101</v>
      </c>
      <c r="V18" s="675"/>
      <c r="W18" s="675"/>
      <c r="X18" s="675"/>
      <c r="Y18" s="676"/>
    </row>
    <row r="19" spans="1:25" ht="18" thickBot="1">
      <c r="A19" s="297" t="s">
        <v>82</v>
      </c>
      <c r="B19" s="298" t="s">
        <v>83</v>
      </c>
      <c r="C19" s="299" t="s">
        <v>84</v>
      </c>
      <c r="D19" s="300" t="s">
        <v>94</v>
      </c>
      <c r="E19" s="298" t="s">
        <v>86</v>
      </c>
      <c r="F19" s="299" t="s">
        <v>87</v>
      </c>
      <c r="G19" s="299" t="s">
        <v>88</v>
      </c>
      <c r="H19" s="299" t="s">
        <v>89</v>
      </c>
      <c r="I19" s="300" t="s">
        <v>90</v>
      </c>
      <c r="K19" s="297" t="s">
        <v>82</v>
      </c>
      <c r="L19" s="298" t="s">
        <v>83</v>
      </c>
      <c r="M19" s="299" t="s">
        <v>84</v>
      </c>
      <c r="N19" s="300" t="s">
        <v>94</v>
      </c>
      <c r="O19" s="301" t="s">
        <v>86</v>
      </c>
      <c r="P19" s="302" t="s">
        <v>87</v>
      </c>
      <c r="Q19" s="302" t="s">
        <v>88</v>
      </c>
      <c r="R19" s="302" t="s">
        <v>89</v>
      </c>
      <c r="S19" s="303" t="s">
        <v>90</v>
      </c>
      <c r="U19" s="301" t="s">
        <v>86</v>
      </c>
      <c r="V19" s="302" t="s">
        <v>87</v>
      </c>
      <c r="W19" s="302" t="s">
        <v>88</v>
      </c>
      <c r="X19" s="302" t="s">
        <v>89</v>
      </c>
      <c r="Y19" s="303" t="s">
        <v>90</v>
      </c>
    </row>
    <row r="20" spans="1:25">
      <c r="A20" s="319"/>
      <c r="B20" s="319"/>
      <c r="C20" s="320"/>
      <c r="D20" s="321">
        <v>56</v>
      </c>
      <c r="E20" s="281"/>
      <c r="F20" s="281"/>
      <c r="G20" s="281"/>
      <c r="H20" s="281">
        <v>56</v>
      </c>
      <c r="I20" s="322">
        <v>56</v>
      </c>
      <c r="K20" s="286"/>
      <c r="L20" s="286"/>
      <c r="M20" s="289"/>
      <c r="N20" s="288">
        <v>49</v>
      </c>
      <c r="O20" s="286"/>
      <c r="P20" s="195"/>
      <c r="Q20" s="195"/>
      <c r="R20" s="195"/>
      <c r="S20" s="288">
        <v>49</v>
      </c>
      <c r="U20" s="282"/>
      <c r="V20" s="304"/>
      <c r="W20" s="304"/>
      <c r="X20" s="304"/>
      <c r="Y20" s="305"/>
    </row>
    <row r="21" spans="1:25">
      <c r="A21" s="286"/>
      <c r="B21" s="286">
        <v>60</v>
      </c>
      <c r="C21" s="287">
        <v>60</v>
      </c>
      <c r="D21" s="288">
        <v>60</v>
      </c>
      <c r="E21" s="286">
        <v>60</v>
      </c>
      <c r="F21" s="286">
        <v>60</v>
      </c>
      <c r="G21" s="286">
        <v>60</v>
      </c>
      <c r="H21" s="286">
        <v>60</v>
      </c>
      <c r="I21" s="323">
        <v>60</v>
      </c>
      <c r="K21" s="286"/>
      <c r="L21" s="286">
        <v>55</v>
      </c>
      <c r="M21" s="287">
        <v>55</v>
      </c>
      <c r="N21" s="288">
        <v>55</v>
      </c>
      <c r="O21" s="286">
        <v>55</v>
      </c>
      <c r="P21" s="195"/>
      <c r="Q21" s="195"/>
      <c r="R21" s="195">
        <v>55</v>
      </c>
      <c r="S21" s="288">
        <v>55</v>
      </c>
      <c r="U21" s="286"/>
      <c r="V21" s="195"/>
      <c r="W21" s="195"/>
      <c r="X21" s="195">
        <v>49</v>
      </c>
      <c r="Y21" s="288">
        <v>49</v>
      </c>
    </row>
    <row r="22" spans="1:25">
      <c r="A22" s="286"/>
      <c r="B22" s="286">
        <v>65</v>
      </c>
      <c r="C22" s="287">
        <v>65</v>
      </c>
      <c r="D22" s="288">
        <v>65</v>
      </c>
      <c r="E22" s="286">
        <v>65</v>
      </c>
      <c r="F22" s="286">
        <v>65</v>
      </c>
      <c r="G22" s="286">
        <v>65</v>
      </c>
      <c r="H22" s="286">
        <v>65</v>
      </c>
      <c r="I22" s="323">
        <v>65</v>
      </c>
      <c r="K22" s="286">
        <v>61</v>
      </c>
      <c r="L22" s="286">
        <v>61</v>
      </c>
      <c r="M22" s="287">
        <v>61</v>
      </c>
      <c r="N22" s="288">
        <v>61</v>
      </c>
      <c r="O22" s="286">
        <v>61</v>
      </c>
      <c r="P22" s="287">
        <v>61</v>
      </c>
      <c r="Q22" s="195">
        <v>61</v>
      </c>
      <c r="R22" s="195">
        <v>61</v>
      </c>
      <c r="S22" s="288">
        <v>61</v>
      </c>
      <c r="U22" s="286">
        <v>55</v>
      </c>
      <c r="V22" s="195">
        <v>55</v>
      </c>
      <c r="W22" s="195">
        <v>55</v>
      </c>
      <c r="X22" s="195">
        <v>55</v>
      </c>
      <c r="Y22" s="288">
        <v>55</v>
      </c>
    </row>
    <row r="23" spans="1:25">
      <c r="A23" s="286"/>
      <c r="B23" s="286">
        <v>71</v>
      </c>
      <c r="C23" s="287">
        <v>71</v>
      </c>
      <c r="D23" s="288">
        <v>71</v>
      </c>
      <c r="E23" s="286">
        <v>71</v>
      </c>
      <c r="F23" s="286">
        <v>71</v>
      </c>
      <c r="G23" s="286">
        <v>71</v>
      </c>
      <c r="H23" s="286">
        <v>71</v>
      </c>
      <c r="I23" s="323">
        <v>71</v>
      </c>
      <c r="K23" s="286"/>
      <c r="L23" s="286">
        <v>67</v>
      </c>
      <c r="M23" s="287">
        <v>67</v>
      </c>
      <c r="N23" s="288">
        <v>67</v>
      </c>
      <c r="O23" s="286">
        <v>67</v>
      </c>
      <c r="P23" s="287"/>
      <c r="Q23" s="195">
        <v>67</v>
      </c>
      <c r="R23" s="195">
        <v>67</v>
      </c>
      <c r="S23" s="288">
        <v>67</v>
      </c>
      <c r="U23" s="286">
        <v>61</v>
      </c>
      <c r="V23" s="195">
        <v>61</v>
      </c>
      <c r="W23" s="195">
        <v>61</v>
      </c>
      <c r="X23" s="195">
        <v>61</v>
      </c>
      <c r="Y23" s="288">
        <v>61</v>
      </c>
    </row>
    <row r="24" spans="1:25">
      <c r="A24" s="286"/>
      <c r="B24" s="286">
        <v>79</v>
      </c>
      <c r="C24" s="287">
        <v>79</v>
      </c>
      <c r="D24" s="288">
        <v>79</v>
      </c>
      <c r="E24" s="286">
        <v>79</v>
      </c>
      <c r="F24" s="286">
        <v>79</v>
      </c>
      <c r="G24" s="286">
        <v>79</v>
      </c>
      <c r="H24" s="286">
        <v>79</v>
      </c>
      <c r="I24" s="323">
        <v>79</v>
      </c>
      <c r="K24" s="286">
        <v>73</v>
      </c>
      <c r="L24" s="286">
        <v>73</v>
      </c>
      <c r="M24" s="287">
        <v>73</v>
      </c>
      <c r="N24" s="288">
        <v>73</v>
      </c>
      <c r="O24" s="286">
        <v>73</v>
      </c>
      <c r="P24" s="287">
        <v>73</v>
      </c>
      <c r="Q24" s="195">
        <v>73</v>
      </c>
      <c r="R24" s="195">
        <v>73</v>
      </c>
      <c r="S24" s="288">
        <v>73</v>
      </c>
      <c r="U24" s="286">
        <v>67</v>
      </c>
      <c r="V24" s="195">
        <v>67</v>
      </c>
      <c r="W24" s="195">
        <v>67</v>
      </c>
      <c r="X24" s="195">
        <v>67</v>
      </c>
      <c r="Y24" s="288">
        <v>67</v>
      </c>
    </row>
    <row r="25" spans="1:25">
      <c r="A25" s="286"/>
      <c r="B25" s="286">
        <v>88</v>
      </c>
      <c r="C25" s="287">
        <v>88</v>
      </c>
      <c r="D25" s="288">
        <v>88</v>
      </c>
      <c r="E25" s="286">
        <v>88</v>
      </c>
      <c r="F25" s="286">
        <v>88</v>
      </c>
      <c r="G25" s="286">
        <v>88</v>
      </c>
      <c r="H25" s="286">
        <v>88</v>
      </c>
      <c r="I25" s="323">
        <v>88</v>
      </c>
      <c r="K25" s="286"/>
      <c r="L25" s="286">
        <v>81</v>
      </c>
      <c r="M25" s="287">
        <v>81</v>
      </c>
      <c r="N25" s="288">
        <v>81</v>
      </c>
      <c r="O25" s="286">
        <v>81</v>
      </c>
      <c r="P25" s="287"/>
      <c r="Q25" s="195">
        <v>81</v>
      </c>
      <c r="R25" s="195">
        <v>81</v>
      </c>
      <c r="S25" s="288">
        <v>81</v>
      </c>
      <c r="U25" s="286">
        <v>73</v>
      </c>
      <c r="V25" s="195">
        <v>73</v>
      </c>
      <c r="W25" s="195">
        <v>73</v>
      </c>
      <c r="X25" s="195">
        <v>73</v>
      </c>
      <c r="Y25" s="288">
        <v>73</v>
      </c>
    </row>
    <row r="26" spans="1:25">
      <c r="A26" s="286"/>
      <c r="B26" s="286">
        <v>98</v>
      </c>
      <c r="C26" s="287">
        <v>98</v>
      </c>
      <c r="D26" s="288">
        <v>98</v>
      </c>
      <c r="E26" s="286">
        <v>98</v>
      </c>
      <c r="F26" s="286">
        <v>98</v>
      </c>
      <c r="G26" s="286">
        <v>98</v>
      </c>
      <c r="H26" s="286">
        <v>98</v>
      </c>
      <c r="I26" s="323">
        <v>98</v>
      </c>
      <c r="K26" s="286">
        <v>89</v>
      </c>
      <c r="L26" s="286">
        <v>89</v>
      </c>
      <c r="M26" s="287">
        <v>89</v>
      </c>
      <c r="N26" s="288">
        <v>89</v>
      </c>
      <c r="O26" s="286">
        <v>89</v>
      </c>
      <c r="P26" s="287">
        <v>89</v>
      </c>
      <c r="Q26" s="195">
        <v>89</v>
      </c>
      <c r="R26" s="195">
        <v>89</v>
      </c>
      <c r="S26" s="288">
        <v>89</v>
      </c>
      <c r="U26" s="286">
        <v>81</v>
      </c>
      <c r="V26" s="195">
        <v>81</v>
      </c>
      <c r="W26" s="195">
        <v>81</v>
      </c>
      <c r="X26" s="195">
        <v>81</v>
      </c>
      <c r="Y26" s="288">
        <v>81</v>
      </c>
    </row>
    <row r="27" spans="1:25">
      <c r="A27" s="286"/>
      <c r="B27" s="286">
        <v>110</v>
      </c>
      <c r="C27" s="287">
        <v>110</v>
      </c>
      <c r="D27" s="288" t="s">
        <v>157</v>
      </c>
      <c r="E27" s="286">
        <v>110</v>
      </c>
      <c r="F27" s="286">
        <v>110</v>
      </c>
      <c r="G27" s="286">
        <v>110</v>
      </c>
      <c r="H27" s="286" t="s">
        <v>157</v>
      </c>
      <c r="I27" s="323" t="s">
        <v>157</v>
      </c>
      <c r="K27" s="286"/>
      <c r="L27" s="286">
        <v>96</v>
      </c>
      <c r="M27" s="287">
        <v>96</v>
      </c>
      <c r="N27" s="288">
        <v>96</v>
      </c>
      <c r="O27" s="286">
        <v>96</v>
      </c>
      <c r="P27" s="287"/>
      <c r="Q27" s="195">
        <v>96</v>
      </c>
      <c r="R27" s="195">
        <v>96</v>
      </c>
      <c r="S27" s="288">
        <v>96</v>
      </c>
      <c r="U27" s="286">
        <v>89</v>
      </c>
      <c r="V27" s="195">
        <v>89</v>
      </c>
      <c r="W27" s="195">
        <v>89</v>
      </c>
      <c r="X27" s="195">
        <v>89</v>
      </c>
      <c r="Y27" s="288">
        <v>89</v>
      </c>
    </row>
    <row r="28" spans="1:25">
      <c r="A28" s="286"/>
      <c r="B28" s="286" t="s">
        <v>158</v>
      </c>
      <c r="C28" s="195" t="s">
        <v>158</v>
      </c>
      <c r="D28" s="288"/>
      <c r="E28" s="286" t="s">
        <v>158</v>
      </c>
      <c r="F28" s="286" t="s">
        <v>158</v>
      </c>
      <c r="G28" s="286" t="s">
        <v>158</v>
      </c>
      <c r="H28" s="286"/>
      <c r="I28" s="323"/>
      <c r="K28" s="286">
        <v>102</v>
      </c>
      <c r="L28" s="286">
        <v>102</v>
      </c>
      <c r="M28" s="287">
        <v>102</v>
      </c>
      <c r="N28" s="288">
        <v>102</v>
      </c>
      <c r="O28" s="286">
        <v>102</v>
      </c>
      <c r="P28" s="287">
        <v>102</v>
      </c>
      <c r="Q28" s="195">
        <v>102</v>
      </c>
      <c r="R28" s="195">
        <v>102</v>
      </c>
      <c r="S28" s="288">
        <v>102</v>
      </c>
      <c r="U28" s="286">
        <v>96</v>
      </c>
      <c r="V28" s="195">
        <v>96</v>
      </c>
      <c r="W28" s="195">
        <v>96</v>
      </c>
      <c r="X28" s="195">
        <v>96</v>
      </c>
      <c r="Y28" s="288">
        <v>96</v>
      </c>
    </row>
    <row r="29" spans="1:25" ht="18" thickBot="1">
      <c r="A29" s="291"/>
      <c r="B29" s="291"/>
      <c r="C29" s="325"/>
      <c r="D29" s="293"/>
      <c r="E29" s="291"/>
      <c r="F29" s="291"/>
      <c r="G29" s="291"/>
      <c r="H29" s="291"/>
      <c r="I29" s="324"/>
      <c r="K29" s="306" t="s">
        <v>95</v>
      </c>
      <c r="L29" s="286">
        <v>109</v>
      </c>
      <c r="M29" s="287">
        <v>109</v>
      </c>
      <c r="N29" s="288" t="s">
        <v>95</v>
      </c>
      <c r="O29" s="286">
        <v>109</v>
      </c>
      <c r="P29" s="307" t="s">
        <v>95</v>
      </c>
      <c r="Q29" s="195">
        <v>109</v>
      </c>
      <c r="R29" s="195" t="s">
        <v>95</v>
      </c>
      <c r="S29" s="290" t="s">
        <v>95</v>
      </c>
      <c r="U29" s="286">
        <v>102</v>
      </c>
      <c r="V29" s="195">
        <v>102</v>
      </c>
      <c r="W29" s="195">
        <v>102</v>
      </c>
      <c r="X29" s="195">
        <v>102</v>
      </c>
      <c r="Y29" s="288">
        <v>102</v>
      </c>
    </row>
    <row r="30" spans="1:25" ht="18" thickBot="1">
      <c r="K30" s="291"/>
      <c r="L30" s="291" t="s">
        <v>96</v>
      </c>
      <c r="M30" s="295" t="s">
        <v>96</v>
      </c>
      <c r="N30" s="293"/>
      <c r="O30" s="291" t="s">
        <v>96</v>
      </c>
      <c r="P30" s="294"/>
      <c r="Q30" s="294" t="s">
        <v>96</v>
      </c>
      <c r="R30" s="294"/>
      <c r="S30" s="293"/>
      <c r="U30" s="286">
        <v>109</v>
      </c>
      <c r="V30" s="195">
        <v>109</v>
      </c>
      <c r="W30" s="195">
        <v>109</v>
      </c>
      <c r="X30" s="195" t="s">
        <v>95</v>
      </c>
      <c r="Y30" s="290" t="s">
        <v>95</v>
      </c>
    </row>
    <row r="31" spans="1:25" ht="18" thickBot="1">
      <c r="U31" s="291" t="s">
        <v>96</v>
      </c>
      <c r="V31" s="294" t="s">
        <v>96</v>
      </c>
      <c r="W31" s="294" t="s">
        <v>96</v>
      </c>
      <c r="X31" s="294"/>
      <c r="Y31" s="293"/>
    </row>
  </sheetData>
  <mergeCells count="13">
    <mergeCell ref="K18:N18"/>
    <mergeCell ref="O18:S18"/>
    <mergeCell ref="U18:Y18"/>
    <mergeCell ref="K2:Y2"/>
    <mergeCell ref="K3:N3"/>
    <mergeCell ref="O3:S3"/>
    <mergeCell ref="U3:Y3"/>
    <mergeCell ref="K17:Y17"/>
    <mergeCell ref="A3:D3"/>
    <mergeCell ref="A18:D18"/>
    <mergeCell ref="E3:I3"/>
    <mergeCell ref="E18:I18"/>
    <mergeCell ref="A1:I1"/>
  </mergeCells>
  <phoneticPr fontId="5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B0F0"/>
  </sheetPr>
  <dimension ref="A1:J1925"/>
  <sheetViews>
    <sheetView topLeftCell="A1093" zoomScale="60" zoomScaleNormal="60" workbookViewId="0">
      <selection activeCell="D1130" sqref="D1130"/>
    </sheetView>
  </sheetViews>
  <sheetFormatPr defaultRowHeight="17.399999999999999"/>
  <cols>
    <col min="1" max="1" width="8.08203125" style="2" bestFit="1" customWidth="1"/>
    <col min="2" max="2" width="26" style="2" customWidth="1"/>
    <col min="3" max="3" width="5.6640625" style="7" customWidth="1"/>
    <col min="4" max="4" width="23.1640625" style="2" customWidth="1"/>
    <col min="5" max="5" width="7.33203125" bestFit="1" customWidth="1"/>
    <col min="7" max="7" width="11.1640625" bestFit="1" customWidth="1"/>
    <col min="8" max="8" width="14.33203125" bestFit="1" customWidth="1"/>
    <col min="9" max="9" width="4" bestFit="1" customWidth="1"/>
    <col min="10" max="10" width="3" bestFit="1" customWidth="1"/>
    <col min="11" max="11" width="17.83203125" bestFit="1" customWidth="1"/>
    <col min="15" max="15" width="11.6640625" bestFit="1" customWidth="1"/>
  </cols>
  <sheetData>
    <row r="1" spans="1:8">
      <c r="A1" s="3" t="s">
        <v>4</v>
      </c>
      <c r="B1" s="4" t="s">
        <v>6</v>
      </c>
      <c r="C1" s="4" t="s">
        <v>7</v>
      </c>
      <c r="D1" s="4" t="s">
        <v>3</v>
      </c>
      <c r="E1" s="4" t="s">
        <v>97</v>
      </c>
      <c r="H1" t="s">
        <v>64</v>
      </c>
    </row>
    <row r="2" spans="1:8">
      <c r="A2" s="5">
        <v>10005189</v>
      </c>
      <c r="B2" s="5" t="s">
        <v>827</v>
      </c>
      <c r="C2" s="8">
        <v>2010</v>
      </c>
      <c r="D2" s="5" t="s">
        <v>828</v>
      </c>
      <c r="E2" s="308" t="s">
        <v>99</v>
      </c>
      <c r="F2" t="s">
        <v>1356</v>
      </c>
    </row>
    <row r="3" spans="1:8">
      <c r="A3" s="5">
        <v>10004777</v>
      </c>
      <c r="B3" s="5" t="s">
        <v>829</v>
      </c>
      <c r="C3" s="8">
        <v>2007</v>
      </c>
      <c r="D3" s="5" t="s">
        <v>828</v>
      </c>
      <c r="E3" s="308" t="s">
        <v>99</v>
      </c>
      <c r="F3" t="s">
        <v>1356</v>
      </c>
    </row>
    <row r="4" spans="1:8">
      <c r="A4" s="5">
        <v>10000334</v>
      </c>
      <c r="B4" s="5" t="s">
        <v>830</v>
      </c>
      <c r="C4" s="8">
        <v>2001</v>
      </c>
      <c r="D4" s="5" t="s">
        <v>828</v>
      </c>
      <c r="E4" s="308" t="s">
        <v>99</v>
      </c>
      <c r="F4" t="s">
        <v>1356</v>
      </c>
    </row>
    <row r="5" spans="1:8">
      <c r="A5" s="5">
        <v>10004252</v>
      </c>
      <c r="B5" s="5" t="s">
        <v>906</v>
      </c>
      <c r="C5" s="8">
        <v>2007</v>
      </c>
      <c r="D5" s="5" t="s">
        <v>828</v>
      </c>
      <c r="E5" s="308" t="s">
        <v>98</v>
      </c>
      <c r="F5" t="s">
        <v>1356</v>
      </c>
    </row>
    <row r="6" spans="1:8">
      <c r="A6" s="5">
        <v>10005435</v>
      </c>
      <c r="B6" s="5" t="s">
        <v>907</v>
      </c>
      <c r="C6" s="8">
        <v>2009</v>
      </c>
      <c r="D6" s="5" t="s">
        <v>828</v>
      </c>
      <c r="E6" s="308" t="s">
        <v>99</v>
      </c>
      <c r="F6" t="s">
        <v>1356</v>
      </c>
    </row>
    <row r="7" spans="1:8">
      <c r="A7" s="5">
        <v>10003959</v>
      </c>
      <c r="B7" s="5" t="s">
        <v>831</v>
      </c>
      <c r="C7" s="8">
        <v>2006</v>
      </c>
      <c r="D7" s="5" t="s">
        <v>828</v>
      </c>
      <c r="E7" s="308" t="s">
        <v>98</v>
      </c>
      <c r="F7" t="s">
        <v>1356</v>
      </c>
    </row>
    <row r="8" spans="1:8">
      <c r="A8" s="5">
        <v>10005190</v>
      </c>
      <c r="B8" s="5" t="s">
        <v>832</v>
      </c>
      <c r="C8" s="8">
        <v>2009</v>
      </c>
      <c r="D8" s="5" t="s">
        <v>828</v>
      </c>
      <c r="E8" s="308" t="s">
        <v>99</v>
      </c>
      <c r="F8" t="s">
        <v>1356</v>
      </c>
    </row>
    <row r="9" spans="1:8">
      <c r="A9" s="5">
        <v>10001680</v>
      </c>
      <c r="B9" s="5" t="s">
        <v>833</v>
      </c>
      <c r="C9" s="8">
        <v>2001</v>
      </c>
      <c r="D9" s="5" t="s">
        <v>828</v>
      </c>
      <c r="E9" s="308" t="s">
        <v>98</v>
      </c>
      <c r="F9" t="s">
        <v>1356</v>
      </c>
    </row>
    <row r="10" spans="1:8">
      <c r="A10" s="5">
        <v>10004932</v>
      </c>
      <c r="B10" s="5" t="s">
        <v>834</v>
      </c>
      <c r="C10" s="8">
        <v>2006</v>
      </c>
      <c r="D10" s="5" t="s">
        <v>102</v>
      </c>
      <c r="E10" s="308" t="s">
        <v>98</v>
      </c>
      <c r="F10" t="s">
        <v>1356</v>
      </c>
    </row>
    <row r="11" spans="1:8">
      <c r="A11" s="5">
        <v>10003447</v>
      </c>
      <c r="B11" s="5" t="s">
        <v>835</v>
      </c>
      <c r="C11" s="8">
        <v>2004</v>
      </c>
      <c r="D11" s="5" t="s">
        <v>102</v>
      </c>
      <c r="E11" s="308" t="s">
        <v>99</v>
      </c>
      <c r="F11" t="s">
        <v>1356</v>
      </c>
    </row>
    <row r="12" spans="1:8">
      <c r="A12" s="5">
        <v>10003445</v>
      </c>
      <c r="B12" s="5" t="s">
        <v>836</v>
      </c>
      <c r="C12" s="8">
        <v>2005</v>
      </c>
      <c r="D12" s="5" t="s">
        <v>102</v>
      </c>
      <c r="E12" s="308" t="s">
        <v>98</v>
      </c>
      <c r="F12" t="s">
        <v>1356</v>
      </c>
    </row>
    <row r="13" spans="1:8">
      <c r="A13" s="5">
        <v>10004211</v>
      </c>
      <c r="B13" s="5" t="s">
        <v>837</v>
      </c>
      <c r="C13" s="8">
        <v>2007</v>
      </c>
      <c r="D13" s="5" t="s">
        <v>102</v>
      </c>
      <c r="E13" s="308" t="s">
        <v>98</v>
      </c>
      <c r="F13" t="s">
        <v>1356</v>
      </c>
    </row>
    <row r="14" spans="1:8">
      <c r="A14" s="5">
        <v>10004778</v>
      </c>
      <c r="B14" s="5" t="s">
        <v>838</v>
      </c>
      <c r="C14" s="8">
        <v>2008</v>
      </c>
      <c r="D14" s="5" t="s">
        <v>102</v>
      </c>
      <c r="E14" s="308" t="s">
        <v>99</v>
      </c>
      <c r="F14" t="s">
        <v>1356</v>
      </c>
    </row>
    <row r="15" spans="1:8">
      <c r="A15" s="5">
        <v>10004345</v>
      </c>
      <c r="B15" s="5" t="s">
        <v>839</v>
      </c>
      <c r="C15" s="8">
        <v>2009</v>
      </c>
      <c r="D15" s="5" t="s">
        <v>103</v>
      </c>
      <c r="E15" s="308" t="s">
        <v>99</v>
      </c>
      <c r="F15" t="s">
        <v>1356</v>
      </c>
    </row>
    <row r="16" spans="1:8">
      <c r="A16" s="5">
        <v>10003205</v>
      </c>
      <c r="B16" s="5" t="s">
        <v>840</v>
      </c>
      <c r="C16" s="8">
        <v>2006</v>
      </c>
      <c r="D16" s="5" t="s">
        <v>103</v>
      </c>
      <c r="E16" s="308" t="s">
        <v>98</v>
      </c>
      <c r="F16" t="s">
        <v>1356</v>
      </c>
    </row>
    <row r="17" spans="1:6">
      <c r="A17" s="5">
        <v>10005471</v>
      </c>
      <c r="B17" s="5" t="s">
        <v>908</v>
      </c>
      <c r="C17" s="8">
        <v>2012</v>
      </c>
      <c r="D17" s="5" t="s">
        <v>103</v>
      </c>
      <c r="E17" s="308" t="s">
        <v>99</v>
      </c>
      <c r="F17" t="s">
        <v>1356</v>
      </c>
    </row>
    <row r="18" spans="1:6">
      <c r="A18" s="5">
        <v>10004750</v>
      </c>
      <c r="B18" s="5" t="s">
        <v>841</v>
      </c>
      <c r="C18" s="8">
        <v>2010</v>
      </c>
      <c r="D18" s="5" t="s">
        <v>103</v>
      </c>
      <c r="E18" s="308" t="s">
        <v>98</v>
      </c>
      <c r="F18" t="s">
        <v>1356</v>
      </c>
    </row>
    <row r="19" spans="1:6">
      <c r="A19" s="5">
        <v>10002454</v>
      </c>
      <c r="B19" s="5" t="s">
        <v>842</v>
      </c>
      <c r="C19" s="8">
        <v>2004</v>
      </c>
      <c r="D19" s="5" t="s">
        <v>103</v>
      </c>
      <c r="E19" s="308" t="s">
        <v>99</v>
      </c>
      <c r="F19" t="s">
        <v>1356</v>
      </c>
    </row>
    <row r="20" spans="1:6">
      <c r="A20" s="5">
        <v>10005472</v>
      </c>
      <c r="B20" s="5" t="s">
        <v>909</v>
      </c>
      <c r="C20" s="8">
        <v>2011</v>
      </c>
      <c r="D20" s="5" t="s">
        <v>103</v>
      </c>
      <c r="E20" s="308" t="s">
        <v>98</v>
      </c>
      <c r="F20" t="s">
        <v>1356</v>
      </c>
    </row>
    <row r="21" spans="1:6">
      <c r="A21" s="5">
        <v>10004892</v>
      </c>
      <c r="B21" s="5" t="s">
        <v>843</v>
      </c>
      <c r="C21" s="8">
        <v>2010</v>
      </c>
      <c r="D21" s="5" t="s">
        <v>103</v>
      </c>
      <c r="E21" s="308" t="s">
        <v>99</v>
      </c>
      <c r="F21" t="s">
        <v>1356</v>
      </c>
    </row>
    <row r="22" spans="1:6">
      <c r="A22" s="5">
        <v>10003882</v>
      </c>
      <c r="B22" s="5" t="s">
        <v>844</v>
      </c>
      <c r="C22" s="8">
        <v>2007</v>
      </c>
      <c r="D22" s="5" t="s">
        <v>103</v>
      </c>
      <c r="E22" s="308" t="s">
        <v>98</v>
      </c>
      <c r="F22" t="s">
        <v>1356</v>
      </c>
    </row>
    <row r="23" spans="1:6">
      <c r="A23" s="5">
        <v>10003884</v>
      </c>
      <c r="B23" s="5" t="s">
        <v>845</v>
      </c>
      <c r="C23" s="8">
        <v>2008</v>
      </c>
      <c r="D23" s="5" t="s">
        <v>103</v>
      </c>
      <c r="E23" s="308" t="s">
        <v>98</v>
      </c>
      <c r="F23" t="s">
        <v>1356</v>
      </c>
    </row>
    <row r="24" spans="1:6">
      <c r="A24" s="5">
        <v>10004493</v>
      </c>
      <c r="B24" s="5" t="s">
        <v>846</v>
      </c>
      <c r="C24" s="8">
        <v>2009</v>
      </c>
      <c r="D24" s="5" t="s">
        <v>103</v>
      </c>
      <c r="E24" s="308" t="s">
        <v>99</v>
      </c>
      <c r="F24" t="s">
        <v>1356</v>
      </c>
    </row>
    <row r="25" spans="1:6">
      <c r="A25" s="5">
        <v>10002092</v>
      </c>
      <c r="B25" s="5" t="s">
        <v>847</v>
      </c>
      <c r="C25" s="8">
        <v>2003</v>
      </c>
      <c r="D25" s="5" t="s">
        <v>103</v>
      </c>
      <c r="E25" s="308" t="s">
        <v>98</v>
      </c>
      <c r="F25" t="s">
        <v>1356</v>
      </c>
    </row>
    <row r="26" spans="1:6">
      <c r="A26" s="5">
        <v>10001826</v>
      </c>
      <c r="B26" s="5" t="s">
        <v>848</v>
      </c>
      <c r="C26" s="8">
        <v>2003</v>
      </c>
      <c r="D26" s="5" t="s">
        <v>103</v>
      </c>
      <c r="E26" s="308" t="s">
        <v>99</v>
      </c>
      <c r="F26" t="s">
        <v>1356</v>
      </c>
    </row>
    <row r="27" spans="1:6">
      <c r="A27" s="5">
        <v>10004970</v>
      </c>
      <c r="B27" s="5" t="s">
        <v>849</v>
      </c>
      <c r="C27" s="8">
        <v>2011</v>
      </c>
      <c r="D27" s="5" t="s">
        <v>103</v>
      </c>
      <c r="E27" s="308" t="s">
        <v>99</v>
      </c>
      <c r="F27" t="s">
        <v>1356</v>
      </c>
    </row>
    <row r="28" spans="1:6">
      <c r="A28" s="5">
        <v>10005473</v>
      </c>
      <c r="B28" s="5" t="s">
        <v>910</v>
      </c>
      <c r="C28" s="8">
        <v>2012</v>
      </c>
      <c r="D28" s="5" t="s">
        <v>103</v>
      </c>
      <c r="E28" s="308" t="s">
        <v>99</v>
      </c>
      <c r="F28" t="s">
        <v>1356</v>
      </c>
    </row>
    <row r="29" spans="1:6">
      <c r="A29" s="5">
        <v>10005327</v>
      </c>
      <c r="B29" s="5" t="s">
        <v>911</v>
      </c>
      <c r="C29" s="8">
        <v>2012</v>
      </c>
      <c r="D29" s="5" t="s">
        <v>103</v>
      </c>
      <c r="E29" s="308" t="s">
        <v>98</v>
      </c>
      <c r="F29" t="s">
        <v>1356</v>
      </c>
    </row>
    <row r="30" spans="1:6">
      <c r="A30" s="5">
        <v>10004576</v>
      </c>
      <c r="B30" s="5" t="s">
        <v>850</v>
      </c>
      <c r="C30" s="8">
        <v>2008</v>
      </c>
      <c r="D30" s="5" t="s">
        <v>103</v>
      </c>
      <c r="E30" s="308" t="s">
        <v>98</v>
      </c>
      <c r="F30" t="s">
        <v>1356</v>
      </c>
    </row>
    <row r="31" spans="1:6">
      <c r="A31" s="5">
        <v>10002521</v>
      </c>
      <c r="B31" s="5" t="s">
        <v>851</v>
      </c>
      <c r="C31" s="8">
        <v>2004</v>
      </c>
      <c r="D31" s="5" t="s">
        <v>103</v>
      </c>
      <c r="E31" s="308" t="s">
        <v>99</v>
      </c>
      <c r="F31" t="s">
        <v>1356</v>
      </c>
    </row>
    <row r="32" spans="1:6">
      <c r="A32" s="5">
        <v>10005217</v>
      </c>
      <c r="B32" s="5" t="s">
        <v>852</v>
      </c>
      <c r="C32" s="8">
        <v>2011</v>
      </c>
      <c r="D32" s="5" t="s">
        <v>103</v>
      </c>
      <c r="E32" s="308" t="s">
        <v>99</v>
      </c>
      <c r="F32" t="s">
        <v>1356</v>
      </c>
    </row>
    <row r="33" spans="1:6">
      <c r="A33" s="5">
        <v>10004663</v>
      </c>
      <c r="B33" s="5" t="s">
        <v>853</v>
      </c>
      <c r="C33" s="8">
        <v>2008</v>
      </c>
      <c r="D33" s="5" t="s">
        <v>103</v>
      </c>
      <c r="E33" s="308" t="s">
        <v>98</v>
      </c>
      <c r="F33" t="s">
        <v>1356</v>
      </c>
    </row>
    <row r="34" spans="1:6">
      <c r="A34" s="5">
        <v>10005326</v>
      </c>
      <c r="B34" s="5" t="s">
        <v>912</v>
      </c>
      <c r="C34" s="8">
        <v>2012</v>
      </c>
      <c r="D34" s="5" t="s">
        <v>103</v>
      </c>
      <c r="E34" s="308" t="s">
        <v>98</v>
      </c>
      <c r="F34" t="s">
        <v>1356</v>
      </c>
    </row>
    <row r="35" spans="1:6">
      <c r="A35" s="5">
        <v>10004269</v>
      </c>
      <c r="B35" s="5" t="s">
        <v>854</v>
      </c>
      <c r="C35" s="8">
        <v>2008</v>
      </c>
      <c r="D35" s="5" t="s">
        <v>103</v>
      </c>
      <c r="E35" s="308" t="s">
        <v>99</v>
      </c>
      <c r="F35" t="s">
        <v>1356</v>
      </c>
    </row>
    <row r="36" spans="1:6">
      <c r="A36" s="5">
        <v>10004969</v>
      </c>
      <c r="B36" s="5" t="s">
        <v>855</v>
      </c>
      <c r="C36" s="8">
        <v>2011</v>
      </c>
      <c r="D36" s="5" t="s">
        <v>103</v>
      </c>
      <c r="E36" s="308" t="s">
        <v>99</v>
      </c>
      <c r="F36" t="s">
        <v>1356</v>
      </c>
    </row>
    <row r="37" spans="1:6">
      <c r="A37" s="5">
        <v>10005286</v>
      </c>
      <c r="B37" s="5" t="s">
        <v>913</v>
      </c>
      <c r="C37" s="8">
        <v>1974</v>
      </c>
      <c r="D37" s="5" t="s">
        <v>1343</v>
      </c>
      <c r="E37" s="308" t="s">
        <v>98</v>
      </c>
      <c r="F37" t="s">
        <v>1357</v>
      </c>
    </row>
    <row r="38" spans="1:6">
      <c r="A38" s="5">
        <v>10005309</v>
      </c>
      <c r="B38" s="5" t="s">
        <v>914</v>
      </c>
      <c r="C38" s="8">
        <v>1988</v>
      </c>
      <c r="D38" s="5" t="s">
        <v>1343</v>
      </c>
      <c r="E38" s="308" t="s">
        <v>98</v>
      </c>
      <c r="F38" t="s">
        <v>1357</v>
      </c>
    </row>
    <row r="39" spans="1:6">
      <c r="A39" s="5">
        <v>10005310</v>
      </c>
      <c r="B39" s="5" t="s">
        <v>915</v>
      </c>
      <c r="C39" s="8">
        <v>1977</v>
      </c>
      <c r="D39" s="5" t="s">
        <v>1343</v>
      </c>
      <c r="E39" s="308" t="s">
        <v>99</v>
      </c>
      <c r="F39" t="s">
        <v>1357</v>
      </c>
    </row>
    <row r="40" spans="1:6">
      <c r="A40" s="5">
        <v>10005287</v>
      </c>
      <c r="B40" s="5" t="s">
        <v>916</v>
      </c>
      <c r="C40" s="8">
        <v>1997</v>
      </c>
      <c r="D40" s="5" t="s">
        <v>1343</v>
      </c>
      <c r="E40" s="308" t="s">
        <v>99</v>
      </c>
      <c r="F40" t="s">
        <v>1357</v>
      </c>
    </row>
    <row r="41" spans="1:6">
      <c r="A41" s="5">
        <v>10004297</v>
      </c>
      <c r="B41" s="5" t="s">
        <v>917</v>
      </c>
      <c r="C41" s="8">
        <v>1998</v>
      </c>
      <c r="D41" s="5" t="s">
        <v>1343</v>
      </c>
      <c r="E41" s="308" t="s">
        <v>98</v>
      </c>
      <c r="F41" t="s">
        <v>1357</v>
      </c>
    </row>
    <row r="42" spans="1:6">
      <c r="A42" s="5">
        <v>10005311</v>
      </c>
      <c r="B42" s="5" t="s">
        <v>918</v>
      </c>
      <c r="C42" s="8">
        <v>1985</v>
      </c>
      <c r="D42" s="5" t="s">
        <v>1343</v>
      </c>
      <c r="E42" s="308" t="s">
        <v>98</v>
      </c>
      <c r="F42" t="s">
        <v>1357</v>
      </c>
    </row>
    <row r="43" spans="1:6">
      <c r="A43" s="5">
        <v>10005313</v>
      </c>
      <c r="B43" s="5" t="s">
        <v>919</v>
      </c>
      <c r="C43" s="8">
        <v>1990</v>
      </c>
      <c r="D43" s="5" t="s">
        <v>1343</v>
      </c>
      <c r="E43" s="308" t="s">
        <v>98</v>
      </c>
      <c r="F43" t="s">
        <v>1357</v>
      </c>
    </row>
    <row r="44" spans="1:6">
      <c r="A44" s="5">
        <v>10005288</v>
      </c>
      <c r="B44" s="5" t="s">
        <v>920</v>
      </c>
      <c r="C44" s="8">
        <v>1991</v>
      </c>
      <c r="D44" s="5" t="s">
        <v>1343</v>
      </c>
      <c r="E44" s="308" t="s">
        <v>99</v>
      </c>
      <c r="F44" t="s">
        <v>1357</v>
      </c>
    </row>
    <row r="45" spans="1:6">
      <c r="A45" s="5">
        <v>10005312</v>
      </c>
      <c r="B45" s="5" t="s">
        <v>921</v>
      </c>
      <c r="C45" s="8">
        <v>1981</v>
      </c>
      <c r="D45" s="5" t="s">
        <v>1343</v>
      </c>
      <c r="E45" s="308" t="s">
        <v>98</v>
      </c>
      <c r="F45" t="s">
        <v>1357</v>
      </c>
    </row>
    <row r="46" spans="1:6">
      <c r="A46" s="5">
        <v>10005314</v>
      </c>
      <c r="B46" s="5" t="s">
        <v>922</v>
      </c>
      <c r="C46" s="8">
        <v>1968</v>
      </c>
      <c r="D46" s="5" t="s">
        <v>1343</v>
      </c>
      <c r="E46" s="308" t="s">
        <v>98</v>
      </c>
      <c r="F46" t="s">
        <v>1357</v>
      </c>
    </row>
    <row r="47" spans="1:6">
      <c r="A47" s="5">
        <v>10005315</v>
      </c>
      <c r="B47" s="5" t="s">
        <v>923</v>
      </c>
      <c r="C47" s="8">
        <v>1980</v>
      </c>
      <c r="D47" s="5" t="s">
        <v>1343</v>
      </c>
      <c r="E47" s="308" t="s">
        <v>98</v>
      </c>
      <c r="F47" t="s">
        <v>1357</v>
      </c>
    </row>
    <row r="48" spans="1:6">
      <c r="A48" s="5">
        <v>10005316</v>
      </c>
      <c r="B48" s="5" t="s">
        <v>924</v>
      </c>
      <c r="C48" s="8">
        <v>1986</v>
      </c>
      <c r="D48" s="5" t="s">
        <v>1343</v>
      </c>
      <c r="E48" s="308" t="s">
        <v>98</v>
      </c>
      <c r="F48" t="s">
        <v>1357</v>
      </c>
    </row>
    <row r="49" spans="1:6">
      <c r="A49" s="5">
        <v>10005289</v>
      </c>
      <c r="B49" s="5" t="s">
        <v>925</v>
      </c>
      <c r="C49" s="8">
        <v>1987</v>
      </c>
      <c r="D49" s="5" t="s">
        <v>1343</v>
      </c>
      <c r="E49" s="308" t="s">
        <v>99</v>
      </c>
      <c r="F49" t="s">
        <v>1357</v>
      </c>
    </row>
    <row r="50" spans="1:6">
      <c r="A50" s="5">
        <v>10005317</v>
      </c>
      <c r="B50" s="5" t="s">
        <v>926</v>
      </c>
      <c r="C50" s="8">
        <v>2002</v>
      </c>
      <c r="D50" s="5" t="s">
        <v>1343</v>
      </c>
      <c r="E50" s="308" t="s">
        <v>98</v>
      </c>
      <c r="F50" t="s">
        <v>1357</v>
      </c>
    </row>
    <row r="51" spans="1:6">
      <c r="A51" s="5">
        <v>10005290</v>
      </c>
      <c r="B51" s="5" t="s">
        <v>927</v>
      </c>
      <c r="C51" s="8">
        <v>1993</v>
      </c>
      <c r="D51" s="5" t="s">
        <v>1343</v>
      </c>
      <c r="E51" s="308" t="s">
        <v>99</v>
      </c>
      <c r="F51" t="s">
        <v>1357</v>
      </c>
    </row>
    <row r="52" spans="1:6">
      <c r="A52" s="5">
        <v>10005318</v>
      </c>
      <c r="B52" s="5" t="s">
        <v>928</v>
      </c>
      <c r="C52" s="8">
        <v>1990</v>
      </c>
      <c r="D52" s="5" t="s">
        <v>1343</v>
      </c>
      <c r="E52" s="308" t="s">
        <v>98</v>
      </c>
      <c r="F52" t="s">
        <v>1357</v>
      </c>
    </row>
    <row r="53" spans="1:6">
      <c r="A53" s="5">
        <v>10004645</v>
      </c>
      <c r="B53" s="5" t="s">
        <v>929</v>
      </c>
      <c r="C53" s="8">
        <v>2006</v>
      </c>
      <c r="D53" s="5" t="s">
        <v>1343</v>
      </c>
      <c r="E53" s="308" t="s">
        <v>99</v>
      </c>
      <c r="F53" t="s">
        <v>1357</v>
      </c>
    </row>
    <row r="54" spans="1:6">
      <c r="A54" s="5">
        <v>10005291</v>
      </c>
      <c r="B54" s="5" t="s">
        <v>930</v>
      </c>
      <c r="C54" s="8">
        <v>1973</v>
      </c>
      <c r="D54" s="5" t="s">
        <v>1343</v>
      </c>
      <c r="E54" s="308" t="s">
        <v>98</v>
      </c>
      <c r="F54" t="s">
        <v>1357</v>
      </c>
    </row>
    <row r="55" spans="1:6">
      <c r="A55" s="5">
        <v>10005319</v>
      </c>
      <c r="B55" s="5" t="s">
        <v>931</v>
      </c>
      <c r="C55" s="8">
        <v>1987</v>
      </c>
      <c r="D55" s="5" t="s">
        <v>1343</v>
      </c>
      <c r="E55" s="308" t="s">
        <v>98</v>
      </c>
      <c r="F55" t="s">
        <v>1357</v>
      </c>
    </row>
    <row r="56" spans="1:6">
      <c r="A56" s="5">
        <v>10004779</v>
      </c>
      <c r="B56" s="5" t="s">
        <v>856</v>
      </c>
      <c r="C56" s="8">
        <v>2010</v>
      </c>
      <c r="D56" s="5" t="s">
        <v>104</v>
      </c>
      <c r="E56" s="308" t="s">
        <v>99</v>
      </c>
      <c r="F56" t="s">
        <v>1356</v>
      </c>
    </row>
    <row r="57" spans="1:6">
      <c r="A57" s="5">
        <v>10005134</v>
      </c>
      <c r="B57" s="5" t="s">
        <v>857</v>
      </c>
      <c r="C57" s="8">
        <v>2008</v>
      </c>
      <c r="D57" s="5" t="s">
        <v>104</v>
      </c>
      <c r="E57" s="308" t="s">
        <v>98</v>
      </c>
      <c r="F57" t="s">
        <v>1356</v>
      </c>
    </row>
    <row r="58" spans="1:6">
      <c r="A58" s="5">
        <v>10005234</v>
      </c>
      <c r="B58" s="5" t="s">
        <v>858</v>
      </c>
      <c r="C58" s="8">
        <v>2010</v>
      </c>
      <c r="D58" s="5" t="s">
        <v>104</v>
      </c>
      <c r="E58" s="308" t="s">
        <v>98</v>
      </c>
      <c r="F58" t="s">
        <v>1356</v>
      </c>
    </row>
    <row r="59" spans="1:6">
      <c r="A59" s="5">
        <v>10002767</v>
      </c>
      <c r="B59" s="5" t="s">
        <v>859</v>
      </c>
      <c r="C59" s="8">
        <v>2005</v>
      </c>
      <c r="D59" s="5" t="s">
        <v>104</v>
      </c>
      <c r="E59" s="308" t="s">
        <v>98</v>
      </c>
      <c r="F59" t="s">
        <v>1356</v>
      </c>
    </row>
    <row r="60" spans="1:6">
      <c r="A60" s="5">
        <v>10005235</v>
      </c>
      <c r="B60" s="5" t="s">
        <v>860</v>
      </c>
      <c r="C60" s="8">
        <v>1996</v>
      </c>
      <c r="D60" s="5" t="s">
        <v>104</v>
      </c>
      <c r="E60" s="308" t="s">
        <v>99</v>
      </c>
      <c r="F60" t="s">
        <v>1356</v>
      </c>
    </row>
    <row r="61" spans="1:6">
      <c r="A61" s="5">
        <v>10004856</v>
      </c>
      <c r="B61" s="5" t="s">
        <v>861</v>
      </c>
      <c r="C61" s="8">
        <v>2007</v>
      </c>
      <c r="D61" s="5" t="s">
        <v>104</v>
      </c>
      <c r="E61" s="308" t="s">
        <v>99</v>
      </c>
      <c r="F61" t="s">
        <v>1356</v>
      </c>
    </row>
    <row r="62" spans="1:6">
      <c r="A62" s="5">
        <v>10002526</v>
      </c>
      <c r="B62" s="5" t="s">
        <v>862</v>
      </c>
      <c r="C62" s="8">
        <v>2004</v>
      </c>
      <c r="D62" s="5" t="s">
        <v>104</v>
      </c>
      <c r="E62" s="308" t="s">
        <v>98</v>
      </c>
      <c r="F62" t="s">
        <v>1356</v>
      </c>
    </row>
    <row r="63" spans="1:6">
      <c r="A63" s="5">
        <v>10000165</v>
      </c>
      <c r="B63" s="5" t="s">
        <v>863</v>
      </c>
      <c r="C63" s="8">
        <v>2000</v>
      </c>
      <c r="D63" s="5" t="s">
        <v>104</v>
      </c>
      <c r="E63" s="308" t="s">
        <v>98</v>
      </c>
      <c r="F63" t="s">
        <v>1356</v>
      </c>
    </row>
    <row r="64" spans="1:6">
      <c r="A64" s="5">
        <v>10003127</v>
      </c>
      <c r="B64" s="5" t="s">
        <v>864</v>
      </c>
      <c r="C64" s="8">
        <v>2006</v>
      </c>
      <c r="D64" s="5" t="s">
        <v>104</v>
      </c>
      <c r="E64" s="308" t="s">
        <v>98</v>
      </c>
      <c r="F64" t="s">
        <v>1356</v>
      </c>
    </row>
    <row r="65" spans="1:6">
      <c r="A65" s="5">
        <v>10003290</v>
      </c>
      <c r="B65" s="5" t="s">
        <v>865</v>
      </c>
      <c r="C65" s="8">
        <v>2007</v>
      </c>
      <c r="D65" s="5" t="s">
        <v>104</v>
      </c>
      <c r="E65" s="308" t="s">
        <v>99</v>
      </c>
      <c r="F65" t="s">
        <v>1356</v>
      </c>
    </row>
    <row r="66" spans="1:6">
      <c r="A66" s="5">
        <v>10005028</v>
      </c>
      <c r="B66" s="5" t="s">
        <v>866</v>
      </c>
      <c r="C66" s="8">
        <v>2000</v>
      </c>
      <c r="D66" s="5" t="s">
        <v>104</v>
      </c>
      <c r="E66" s="308" t="s">
        <v>98</v>
      </c>
      <c r="F66" t="s">
        <v>1356</v>
      </c>
    </row>
    <row r="67" spans="1:6">
      <c r="A67" s="5">
        <v>10002691</v>
      </c>
      <c r="B67" s="5" t="s">
        <v>366</v>
      </c>
      <c r="C67" s="8">
        <v>2005</v>
      </c>
      <c r="D67" s="5" t="s">
        <v>105</v>
      </c>
      <c r="E67" s="308" t="s">
        <v>99</v>
      </c>
      <c r="F67" t="s">
        <v>1358</v>
      </c>
    </row>
    <row r="68" spans="1:6">
      <c r="A68" s="5">
        <v>10002918</v>
      </c>
      <c r="B68" s="5" t="s">
        <v>367</v>
      </c>
      <c r="C68" s="8">
        <v>2003</v>
      </c>
      <c r="D68" s="5" t="s">
        <v>105</v>
      </c>
      <c r="E68" s="308" t="s">
        <v>99</v>
      </c>
      <c r="F68" t="s">
        <v>1358</v>
      </c>
    </row>
    <row r="69" spans="1:6">
      <c r="A69" s="5">
        <v>10000765</v>
      </c>
      <c r="B69" s="5" t="s">
        <v>368</v>
      </c>
      <c r="C69" s="8">
        <v>2000</v>
      </c>
      <c r="D69" s="5" t="s">
        <v>105</v>
      </c>
      <c r="E69" s="308" t="s">
        <v>98</v>
      </c>
      <c r="F69" t="s">
        <v>1358</v>
      </c>
    </row>
    <row r="70" spans="1:6">
      <c r="A70" s="5">
        <v>10004806</v>
      </c>
      <c r="B70" s="5" t="s">
        <v>369</v>
      </c>
      <c r="C70" s="8">
        <v>2010</v>
      </c>
      <c r="D70" s="5" t="s">
        <v>105</v>
      </c>
      <c r="E70" s="308" t="s">
        <v>99</v>
      </c>
      <c r="F70" t="s">
        <v>1358</v>
      </c>
    </row>
    <row r="71" spans="1:6">
      <c r="A71" s="5">
        <v>10004245</v>
      </c>
      <c r="B71" s="5" t="s">
        <v>370</v>
      </c>
      <c r="C71" s="8">
        <v>2008</v>
      </c>
      <c r="D71" s="5" t="s">
        <v>105</v>
      </c>
      <c r="E71" s="308" t="s">
        <v>99</v>
      </c>
      <c r="F71" t="s">
        <v>1358</v>
      </c>
    </row>
    <row r="72" spans="1:6">
      <c r="A72" s="5">
        <v>10002846</v>
      </c>
      <c r="B72" s="5" t="s">
        <v>371</v>
      </c>
      <c r="C72" s="8">
        <v>2004</v>
      </c>
      <c r="D72" s="5" t="s">
        <v>105</v>
      </c>
      <c r="E72" s="308" t="s">
        <v>98</v>
      </c>
      <c r="F72" t="s">
        <v>1358</v>
      </c>
    </row>
    <row r="73" spans="1:6">
      <c r="A73" s="5">
        <v>10003167</v>
      </c>
      <c r="B73" s="5" t="s">
        <v>372</v>
      </c>
      <c r="C73" s="8">
        <v>2004</v>
      </c>
      <c r="D73" s="5" t="s">
        <v>105</v>
      </c>
      <c r="E73" s="308" t="s">
        <v>98</v>
      </c>
      <c r="F73" t="s">
        <v>1358</v>
      </c>
    </row>
    <row r="74" spans="1:6">
      <c r="A74" s="5">
        <v>10003443</v>
      </c>
      <c r="B74" s="5" t="s">
        <v>373</v>
      </c>
      <c r="C74" s="8">
        <v>2007</v>
      </c>
      <c r="D74" s="5" t="s">
        <v>105</v>
      </c>
      <c r="E74" s="308" t="s">
        <v>98</v>
      </c>
      <c r="F74" t="s">
        <v>1358</v>
      </c>
    </row>
    <row r="75" spans="1:6">
      <c r="A75" s="5">
        <v>10004808</v>
      </c>
      <c r="B75" s="5" t="s">
        <v>374</v>
      </c>
      <c r="C75" s="8">
        <v>2010</v>
      </c>
      <c r="D75" s="5" t="s">
        <v>105</v>
      </c>
      <c r="E75" s="308" t="s">
        <v>98</v>
      </c>
      <c r="F75" t="s">
        <v>1358</v>
      </c>
    </row>
    <row r="76" spans="1:6">
      <c r="A76" s="5">
        <v>10004076</v>
      </c>
      <c r="B76" s="5" t="s">
        <v>375</v>
      </c>
      <c r="C76" s="8">
        <v>2008</v>
      </c>
      <c r="D76" s="5" t="s">
        <v>105</v>
      </c>
      <c r="E76" s="308" t="s">
        <v>99</v>
      </c>
      <c r="F76" t="s">
        <v>1358</v>
      </c>
    </row>
    <row r="77" spans="1:6">
      <c r="A77" s="5">
        <v>10002848</v>
      </c>
      <c r="B77" s="5" t="s">
        <v>376</v>
      </c>
      <c r="C77" s="8">
        <v>2005</v>
      </c>
      <c r="D77" s="5" t="s">
        <v>105</v>
      </c>
      <c r="E77" s="308" t="s">
        <v>98</v>
      </c>
      <c r="F77" t="s">
        <v>1358</v>
      </c>
    </row>
    <row r="78" spans="1:6">
      <c r="A78" s="5">
        <v>10004600</v>
      </c>
      <c r="B78" s="5" t="s">
        <v>377</v>
      </c>
      <c r="C78" s="8">
        <v>2007</v>
      </c>
      <c r="D78" s="5" t="s">
        <v>105</v>
      </c>
      <c r="E78" s="308" t="s">
        <v>98</v>
      </c>
      <c r="F78" t="s">
        <v>1358</v>
      </c>
    </row>
    <row r="79" spans="1:6">
      <c r="A79" s="5">
        <v>10002140</v>
      </c>
      <c r="B79" s="5" t="s">
        <v>378</v>
      </c>
      <c r="C79" s="8">
        <v>2004</v>
      </c>
      <c r="D79" s="5" t="s">
        <v>105</v>
      </c>
      <c r="E79" s="308" t="s">
        <v>98</v>
      </c>
      <c r="F79" t="s">
        <v>1358</v>
      </c>
    </row>
    <row r="80" spans="1:6">
      <c r="A80" s="5">
        <v>10005364</v>
      </c>
      <c r="B80" s="5" t="s">
        <v>932</v>
      </c>
      <c r="C80" s="8">
        <v>2007</v>
      </c>
      <c r="D80" s="5" t="s">
        <v>105</v>
      </c>
      <c r="E80" s="308" t="s">
        <v>99</v>
      </c>
      <c r="F80" t="s">
        <v>1358</v>
      </c>
    </row>
    <row r="81" spans="1:6">
      <c r="A81" s="5">
        <v>10005077</v>
      </c>
      <c r="B81" s="5" t="s">
        <v>379</v>
      </c>
      <c r="C81" s="8">
        <v>2004</v>
      </c>
      <c r="D81" s="5" t="s">
        <v>105</v>
      </c>
      <c r="E81" s="308" t="s">
        <v>99</v>
      </c>
      <c r="F81" t="s">
        <v>1358</v>
      </c>
    </row>
    <row r="82" spans="1:6">
      <c r="A82" s="5">
        <v>10005478</v>
      </c>
      <c r="B82" s="5" t="s">
        <v>933</v>
      </c>
      <c r="C82" s="8">
        <v>2012</v>
      </c>
      <c r="D82" s="5" t="s">
        <v>105</v>
      </c>
      <c r="E82" s="308" t="s">
        <v>98</v>
      </c>
      <c r="F82" t="s">
        <v>1358</v>
      </c>
    </row>
    <row r="83" spans="1:6">
      <c r="A83" s="5">
        <v>10005242</v>
      </c>
      <c r="B83" s="5" t="s">
        <v>380</v>
      </c>
      <c r="C83" s="8">
        <v>2011</v>
      </c>
      <c r="D83" s="5" t="s">
        <v>105</v>
      </c>
      <c r="E83" s="308" t="s">
        <v>98</v>
      </c>
      <c r="F83" t="s">
        <v>1358</v>
      </c>
    </row>
    <row r="84" spans="1:6">
      <c r="A84" s="5">
        <v>10004811</v>
      </c>
      <c r="B84" s="5" t="s">
        <v>381</v>
      </c>
      <c r="C84" s="8">
        <v>2010</v>
      </c>
      <c r="D84" s="5" t="s">
        <v>105</v>
      </c>
      <c r="E84" s="308" t="s">
        <v>98</v>
      </c>
      <c r="F84" t="s">
        <v>1358</v>
      </c>
    </row>
    <row r="85" spans="1:6">
      <c r="A85" s="5">
        <v>10004397</v>
      </c>
      <c r="B85" s="5" t="s">
        <v>382</v>
      </c>
      <c r="C85" s="8">
        <v>2007</v>
      </c>
      <c r="D85" s="5" t="s">
        <v>105</v>
      </c>
      <c r="E85" s="308" t="s">
        <v>98</v>
      </c>
      <c r="F85" t="s">
        <v>1358</v>
      </c>
    </row>
    <row r="86" spans="1:6">
      <c r="A86" s="5">
        <v>10004592</v>
      </c>
      <c r="B86" s="5" t="s">
        <v>383</v>
      </c>
      <c r="C86" s="8">
        <v>2009</v>
      </c>
      <c r="D86" s="5" t="s">
        <v>105</v>
      </c>
      <c r="E86" s="308" t="s">
        <v>99</v>
      </c>
      <c r="F86" t="s">
        <v>1358</v>
      </c>
    </row>
    <row r="87" spans="1:6">
      <c r="A87" s="5">
        <v>10004593</v>
      </c>
      <c r="B87" s="5" t="s">
        <v>384</v>
      </c>
      <c r="C87" s="8">
        <v>2008</v>
      </c>
      <c r="D87" s="5" t="s">
        <v>105</v>
      </c>
      <c r="E87" s="308" t="s">
        <v>99</v>
      </c>
      <c r="F87" t="s">
        <v>1358</v>
      </c>
    </row>
    <row r="88" spans="1:6">
      <c r="A88" s="5">
        <v>10002554</v>
      </c>
      <c r="B88" s="5" t="s">
        <v>385</v>
      </c>
      <c r="C88" s="8">
        <v>2003</v>
      </c>
      <c r="D88" s="5" t="s">
        <v>105</v>
      </c>
      <c r="E88" s="308" t="s">
        <v>98</v>
      </c>
      <c r="F88" t="s">
        <v>1358</v>
      </c>
    </row>
    <row r="89" spans="1:6">
      <c r="A89" s="5">
        <v>10004844</v>
      </c>
      <c r="B89" s="5" t="s">
        <v>386</v>
      </c>
      <c r="C89" s="8">
        <v>2010</v>
      </c>
      <c r="D89" s="5" t="s">
        <v>105</v>
      </c>
      <c r="E89" s="308" t="s">
        <v>99</v>
      </c>
      <c r="F89" t="s">
        <v>1358</v>
      </c>
    </row>
    <row r="90" spans="1:6">
      <c r="A90" s="5">
        <v>10003597</v>
      </c>
      <c r="B90" s="5" t="s">
        <v>387</v>
      </c>
      <c r="C90" s="8">
        <v>2007</v>
      </c>
      <c r="D90" s="5" t="s">
        <v>105</v>
      </c>
      <c r="E90" s="308" t="s">
        <v>99</v>
      </c>
      <c r="F90" t="s">
        <v>1358</v>
      </c>
    </row>
    <row r="91" spans="1:6">
      <c r="A91" s="5">
        <v>10004594</v>
      </c>
      <c r="B91" s="5" t="s">
        <v>388</v>
      </c>
      <c r="C91" s="8">
        <v>2008</v>
      </c>
      <c r="D91" s="5" t="s">
        <v>105</v>
      </c>
      <c r="E91" s="308" t="s">
        <v>99</v>
      </c>
      <c r="F91" t="s">
        <v>1358</v>
      </c>
    </row>
    <row r="92" spans="1:6">
      <c r="A92" s="5">
        <v>10004686</v>
      </c>
      <c r="B92" s="5" t="s">
        <v>389</v>
      </c>
      <c r="C92" s="8">
        <v>2005</v>
      </c>
      <c r="D92" s="5" t="s">
        <v>105</v>
      </c>
      <c r="E92" s="308" t="s">
        <v>98</v>
      </c>
      <c r="F92" t="s">
        <v>1358</v>
      </c>
    </row>
    <row r="93" spans="1:6">
      <c r="A93" s="5">
        <v>10002999</v>
      </c>
      <c r="B93" s="5" t="s">
        <v>390</v>
      </c>
      <c r="C93" s="8">
        <v>2006</v>
      </c>
      <c r="D93" s="5" t="s">
        <v>105</v>
      </c>
      <c r="E93" s="308" t="s">
        <v>99</v>
      </c>
      <c r="F93" t="s">
        <v>1358</v>
      </c>
    </row>
    <row r="94" spans="1:6">
      <c r="A94" s="5">
        <v>10004396</v>
      </c>
      <c r="B94" s="5" t="s">
        <v>391</v>
      </c>
      <c r="C94" s="8">
        <v>2007</v>
      </c>
      <c r="D94" s="5" t="s">
        <v>105</v>
      </c>
      <c r="E94" s="308" t="s">
        <v>99</v>
      </c>
      <c r="F94" t="s">
        <v>1358</v>
      </c>
    </row>
    <row r="95" spans="1:6">
      <c r="A95" s="5">
        <v>10005370</v>
      </c>
      <c r="B95" s="5" t="s">
        <v>934</v>
      </c>
      <c r="C95" s="8">
        <v>2006</v>
      </c>
      <c r="D95" s="5" t="s">
        <v>105</v>
      </c>
      <c r="E95" s="308" t="s">
        <v>98</v>
      </c>
      <c r="F95" t="s">
        <v>1358</v>
      </c>
    </row>
    <row r="96" spans="1:6">
      <c r="A96" s="5">
        <v>10005244</v>
      </c>
      <c r="B96" s="5" t="s">
        <v>392</v>
      </c>
      <c r="C96" s="8">
        <v>2010</v>
      </c>
      <c r="D96" s="5" t="s">
        <v>105</v>
      </c>
      <c r="E96" s="308" t="s">
        <v>98</v>
      </c>
      <c r="F96" t="s">
        <v>1358</v>
      </c>
    </row>
    <row r="97" spans="1:6">
      <c r="A97" s="5">
        <v>10005479</v>
      </c>
      <c r="B97" s="5" t="s">
        <v>935</v>
      </c>
      <c r="C97" s="8">
        <v>2012</v>
      </c>
      <c r="D97" s="5" t="s">
        <v>105</v>
      </c>
      <c r="E97" s="308" t="s">
        <v>98</v>
      </c>
      <c r="F97" t="s">
        <v>1358</v>
      </c>
    </row>
    <row r="98" spans="1:6">
      <c r="A98" s="5">
        <v>10004812</v>
      </c>
      <c r="B98" s="5" t="s">
        <v>393</v>
      </c>
      <c r="C98" s="8">
        <v>2010</v>
      </c>
      <c r="D98" s="5" t="s">
        <v>105</v>
      </c>
      <c r="E98" s="308" t="s">
        <v>99</v>
      </c>
      <c r="F98" t="s">
        <v>1358</v>
      </c>
    </row>
    <row r="99" spans="1:6">
      <c r="A99" s="5">
        <v>10004603</v>
      </c>
      <c r="B99" s="5" t="s">
        <v>394</v>
      </c>
      <c r="C99" s="8">
        <v>2007</v>
      </c>
      <c r="D99" s="5" t="s">
        <v>105</v>
      </c>
      <c r="E99" s="308" t="s">
        <v>99</v>
      </c>
      <c r="F99" t="s">
        <v>1358</v>
      </c>
    </row>
    <row r="100" spans="1:6">
      <c r="A100" s="5">
        <v>10003242</v>
      </c>
      <c r="B100" s="5" t="s">
        <v>395</v>
      </c>
      <c r="C100" s="8">
        <v>2005</v>
      </c>
      <c r="D100" s="5" t="s">
        <v>105</v>
      </c>
      <c r="E100" s="308" t="s">
        <v>99</v>
      </c>
      <c r="F100" t="s">
        <v>1358</v>
      </c>
    </row>
    <row r="101" spans="1:6">
      <c r="A101" s="5">
        <v>10002689</v>
      </c>
      <c r="B101" s="5" t="s">
        <v>396</v>
      </c>
      <c r="C101" s="8">
        <v>2005</v>
      </c>
      <c r="D101" s="5" t="s">
        <v>105</v>
      </c>
      <c r="E101" s="308" t="s">
        <v>99</v>
      </c>
      <c r="F101" t="s">
        <v>1358</v>
      </c>
    </row>
    <row r="102" spans="1:6">
      <c r="A102" s="5">
        <v>10005480</v>
      </c>
      <c r="B102" s="5" t="s">
        <v>936</v>
      </c>
      <c r="C102" s="8">
        <v>2012</v>
      </c>
      <c r="D102" s="5" t="s">
        <v>105</v>
      </c>
      <c r="E102" s="308" t="s">
        <v>98</v>
      </c>
      <c r="F102" t="s">
        <v>1358</v>
      </c>
    </row>
    <row r="103" spans="1:6">
      <c r="A103" s="5">
        <v>10002203</v>
      </c>
      <c r="B103" s="5" t="s">
        <v>397</v>
      </c>
      <c r="C103" s="8">
        <v>2004</v>
      </c>
      <c r="D103" s="5" t="s">
        <v>105</v>
      </c>
      <c r="E103" s="308" t="s">
        <v>98</v>
      </c>
      <c r="F103" t="s">
        <v>1358</v>
      </c>
    </row>
    <row r="104" spans="1:6">
      <c r="A104" s="5">
        <v>10004596</v>
      </c>
      <c r="B104" s="5" t="s">
        <v>398</v>
      </c>
      <c r="C104" s="8">
        <v>2007</v>
      </c>
      <c r="D104" s="5" t="s">
        <v>105</v>
      </c>
      <c r="E104" s="308" t="s">
        <v>98</v>
      </c>
      <c r="F104" t="s">
        <v>1358</v>
      </c>
    </row>
    <row r="105" spans="1:6">
      <c r="A105" s="5">
        <v>10005371</v>
      </c>
      <c r="B105" s="5" t="s">
        <v>937</v>
      </c>
      <c r="C105" s="8">
        <v>2007</v>
      </c>
      <c r="D105" s="5" t="s">
        <v>105</v>
      </c>
      <c r="E105" s="308" t="s">
        <v>98</v>
      </c>
      <c r="F105" t="s">
        <v>1358</v>
      </c>
    </row>
    <row r="106" spans="1:6">
      <c r="A106" s="5">
        <v>10005481</v>
      </c>
      <c r="B106" s="5" t="s">
        <v>938</v>
      </c>
      <c r="C106" s="8">
        <v>2012</v>
      </c>
      <c r="D106" s="5" t="s">
        <v>105</v>
      </c>
      <c r="E106" s="308" t="s">
        <v>99</v>
      </c>
      <c r="F106" t="s">
        <v>1358</v>
      </c>
    </row>
    <row r="107" spans="1:6">
      <c r="A107" s="5">
        <v>10004077</v>
      </c>
      <c r="B107" s="5" t="s">
        <v>399</v>
      </c>
      <c r="C107" s="8">
        <v>2008</v>
      </c>
      <c r="D107" s="5" t="s">
        <v>105</v>
      </c>
      <c r="E107" s="308" t="s">
        <v>99</v>
      </c>
      <c r="F107" t="s">
        <v>1358</v>
      </c>
    </row>
    <row r="108" spans="1:6">
      <c r="A108" s="5">
        <v>10005482</v>
      </c>
      <c r="B108" s="5" t="s">
        <v>939</v>
      </c>
      <c r="C108" s="8">
        <v>2009</v>
      </c>
      <c r="D108" s="5" t="s">
        <v>105</v>
      </c>
      <c r="E108" s="308" t="s">
        <v>98</v>
      </c>
      <c r="F108" t="s">
        <v>1358</v>
      </c>
    </row>
    <row r="109" spans="1:6">
      <c r="A109" s="5">
        <v>10004690</v>
      </c>
      <c r="B109" s="5" t="s">
        <v>400</v>
      </c>
      <c r="C109" s="8">
        <v>2004</v>
      </c>
      <c r="D109" s="5" t="s">
        <v>105</v>
      </c>
      <c r="E109" s="308" t="s">
        <v>98</v>
      </c>
      <c r="F109" t="s">
        <v>1358</v>
      </c>
    </row>
    <row r="110" spans="1:6">
      <c r="A110" s="5">
        <v>10004916</v>
      </c>
      <c r="B110" s="5" t="s">
        <v>401</v>
      </c>
      <c r="C110" s="8">
        <v>2008</v>
      </c>
      <c r="D110" s="5" t="s">
        <v>105</v>
      </c>
      <c r="E110" s="308" t="s">
        <v>98</v>
      </c>
      <c r="F110" t="s">
        <v>1358</v>
      </c>
    </row>
    <row r="111" spans="1:6">
      <c r="A111" s="5">
        <v>10005372</v>
      </c>
      <c r="B111" s="5" t="s">
        <v>940</v>
      </c>
      <c r="C111" s="8">
        <v>2006</v>
      </c>
      <c r="D111" s="5" t="s">
        <v>105</v>
      </c>
      <c r="E111" s="308" t="s">
        <v>98</v>
      </c>
      <c r="F111" t="s">
        <v>1358</v>
      </c>
    </row>
    <row r="112" spans="1:6">
      <c r="A112" s="5">
        <v>10002878</v>
      </c>
      <c r="B112" s="5" t="s">
        <v>402</v>
      </c>
      <c r="C112" s="8">
        <v>2005</v>
      </c>
      <c r="D112" s="5" t="s">
        <v>105</v>
      </c>
      <c r="E112" s="308" t="s">
        <v>98</v>
      </c>
      <c r="F112" t="s">
        <v>1358</v>
      </c>
    </row>
    <row r="113" spans="1:6">
      <c r="A113" s="5">
        <v>10005153</v>
      </c>
      <c r="B113" s="5" t="s">
        <v>403</v>
      </c>
      <c r="C113" s="8">
        <v>2011</v>
      </c>
      <c r="D113" s="5" t="s">
        <v>105</v>
      </c>
      <c r="E113" s="308" t="s">
        <v>99</v>
      </c>
      <c r="F113" t="s">
        <v>1358</v>
      </c>
    </row>
    <row r="114" spans="1:6">
      <c r="A114" s="5">
        <v>10004817</v>
      </c>
      <c r="B114" s="5" t="s">
        <v>404</v>
      </c>
      <c r="C114" s="8">
        <v>2010</v>
      </c>
      <c r="D114" s="5" t="s">
        <v>105</v>
      </c>
      <c r="E114" s="308" t="s">
        <v>99</v>
      </c>
      <c r="F114" t="s">
        <v>1358</v>
      </c>
    </row>
    <row r="115" spans="1:6">
      <c r="A115" s="5">
        <v>10002985</v>
      </c>
      <c r="B115" s="5" t="s">
        <v>405</v>
      </c>
      <c r="C115" s="8">
        <v>2006</v>
      </c>
      <c r="D115" s="5" t="s">
        <v>105</v>
      </c>
      <c r="E115" s="308" t="s">
        <v>98</v>
      </c>
      <c r="F115" t="s">
        <v>1358</v>
      </c>
    </row>
    <row r="116" spans="1:6">
      <c r="A116" s="5">
        <v>10002374</v>
      </c>
      <c r="B116" s="5" t="s">
        <v>406</v>
      </c>
      <c r="C116" s="8">
        <v>2004</v>
      </c>
      <c r="D116" s="5" t="s">
        <v>105</v>
      </c>
      <c r="E116" s="308" t="s">
        <v>98</v>
      </c>
      <c r="F116" t="s">
        <v>1358</v>
      </c>
    </row>
    <row r="117" spans="1:6">
      <c r="A117" s="5">
        <v>10003158</v>
      </c>
      <c r="B117" s="5" t="s">
        <v>941</v>
      </c>
      <c r="C117" s="8">
        <v>2000</v>
      </c>
      <c r="D117" s="5" t="s">
        <v>106</v>
      </c>
      <c r="E117" s="308" t="s">
        <v>98</v>
      </c>
      <c r="F117" t="s">
        <v>1359</v>
      </c>
    </row>
    <row r="118" spans="1:6">
      <c r="A118" s="5">
        <v>10005056</v>
      </c>
      <c r="B118" s="5" t="s">
        <v>606</v>
      </c>
      <c r="C118" s="8">
        <v>2000</v>
      </c>
      <c r="D118" s="5" t="s">
        <v>106</v>
      </c>
      <c r="E118" s="308" t="s">
        <v>99</v>
      </c>
      <c r="F118" t="s">
        <v>1359</v>
      </c>
    </row>
    <row r="119" spans="1:6">
      <c r="A119" s="5">
        <v>10004402</v>
      </c>
      <c r="B119" s="5" t="s">
        <v>942</v>
      </c>
      <c r="C119" s="8">
        <v>2009</v>
      </c>
      <c r="D119" s="5" t="s">
        <v>106</v>
      </c>
      <c r="E119" s="308" t="s">
        <v>99</v>
      </c>
      <c r="F119" t="s">
        <v>1359</v>
      </c>
    </row>
    <row r="120" spans="1:6">
      <c r="A120" s="5">
        <v>10004617</v>
      </c>
      <c r="B120" s="5" t="s">
        <v>943</v>
      </c>
      <c r="C120" s="8">
        <v>2007</v>
      </c>
      <c r="D120" s="5" t="s">
        <v>106</v>
      </c>
      <c r="E120" s="308" t="s">
        <v>98</v>
      </c>
      <c r="F120" t="s">
        <v>1359</v>
      </c>
    </row>
    <row r="121" spans="1:6">
      <c r="A121" s="5">
        <v>10003630</v>
      </c>
      <c r="B121" s="5" t="s">
        <v>944</v>
      </c>
      <c r="C121" s="8">
        <v>2007</v>
      </c>
      <c r="D121" s="5" t="s">
        <v>106</v>
      </c>
      <c r="E121" s="308" t="s">
        <v>98</v>
      </c>
      <c r="F121" t="s">
        <v>1359</v>
      </c>
    </row>
    <row r="122" spans="1:6">
      <c r="A122" s="5">
        <v>10003003</v>
      </c>
      <c r="B122" s="5" t="s">
        <v>945</v>
      </c>
      <c r="C122" s="8">
        <v>2006</v>
      </c>
      <c r="D122" s="5" t="s">
        <v>106</v>
      </c>
      <c r="E122" s="308" t="s">
        <v>98</v>
      </c>
      <c r="F122" t="s">
        <v>1359</v>
      </c>
    </row>
    <row r="123" spans="1:6">
      <c r="A123" s="5">
        <v>10002542</v>
      </c>
      <c r="B123" s="5" t="s">
        <v>946</v>
      </c>
      <c r="C123" s="8">
        <v>2003</v>
      </c>
      <c r="D123" s="5" t="s">
        <v>106</v>
      </c>
      <c r="E123" s="308" t="s">
        <v>98</v>
      </c>
      <c r="F123" t="s">
        <v>1359</v>
      </c>
    </row>
    <row r="124" spans="1:6">
      <c r="A124" s="5">
        <v>10005352</v>
      </c>
      <c r="B124" s="5" t="s">
        <v>947</v>
      </c>
      <c r="C124" s="8">
        <v>2007</v>
      </c>
      <c r="D124" s="5" t="s">
        <v>106</v>
      </c>
      <c r="E124" s="308" t="s">
        <v>99</v>
      </c>
      <c r="F124" t="s">
        <v>1359</v>
      </c>
    </row>
    <row r="125" spans="1:6">
      <c r="A125" s="5">
        <v>10005494</v>
      </c>
      <c r="B125" s="5" t="s">
        <v>948</v>
      </c>
      <c r="C125" s="8">
        <v>2008</v>
      </c>
      <c r="D125" s="5" t="s">
        <v>106</v>
      </c>
      <c r="E125" s="308" t="s">
        <v>99</v>
      </c>
      <c r="F125" t="s">
        <v>1359</v>
      </c>
    </row>
    <row r="126" spans="1:6">
      <c r="A126" s="5">
        <v>10003244</v>
      </c>
      <c r="B126" s="5" t="s">
        <v>949</v>
      </c>
      <c r="C126" s="8">
        <v>2004</v>
      </c>
      <c r="D126" s="5" t="s">
        <v>106</v>
      </c>
      <c r="E126" s="308" t="s">
        <v>99</v>
      </c>
      <c r="F126" t="s">
        <v>1359</v>
      </c>
    </row>
    <row r="127" spans="1:6">
      <c r="A127" s="5">
        <v>10005057</v>
      </c>
      <c r="B127" s="5" t="s">
        <v>608</v>
      </c>
      <c r="C127" s="8">
        <v>2000</v>
      </c>
      <c r="D127" s="5" t="s">
        <v>106</v>
      </c>
      <c r="E127" s="308" t="s">
        <v>98</v>
      </c>
      <c r="F127" t="s">
        <v>1359</v>
      </c>
    </row>
    <row r="128" spans="1:6">
      <c r="A128" s="5">
        <v>10003182</v>
      </c>
      <c r="B128" s="5" t="s">
        <v>950</v>
      </c>
      <c r="C128" s="8">
        <v>2005</v>
      </c>
      <c r="D128" s="5" t="s">
        <v>106</v>
      </c>
      <c r="E128" s="308" t="s">
        <v>99</v>
      </c>
      <c r="F128" t="s">
        <v>1359</v>
      </c>
    </row>
    <row r="129" spans="1:6">
      <c r="A129" s="5">
        <v>10005050</v>
      </c>
      <c r="B129" s="5" t="s">
        <v>609</v>
      </c>
      <c r="C129" s="8">
        <v>2001</v>
      </c>
      <c r="D129" s="5" t="s">
        <v>106</v>
      </c>
      <c r="E129" s="308" t="s">
        <v>98</v>
      </c>
      <c r="F129" t="s">
        <v>1359</v>
      </c>
    </row>
    <row r="130" spans="1:6">
      <c r="A130" s="5">
        <v>10004539</v>
      </c>
      <c r="B130" s="5" t="s">
        <v>951</v>
      </c>
      <c r="C130" s="8">
        <v>2005</v>
      </c>
      <c r="D130" s="5" t="s">
        <v>106</v>
      </c>
      <c r="E130" s="308" t="s">
        <v>99</v>
      </c>
      <c r="F130" t="s">
        <v>1359</v>
      </c>
    </row>
    <row r="131" spans="1:6">
      <c r="A131" s="5">
        <v>10002048</v>
      </c>
      <c r="B131" s="5" t="s">
        <v>952</v>
      </c>
      <c r="C131" s="8">
        <v>2001</v>
      </c>
      <c r="D131" s="5" t="s">
        <v>106</v>
      </c>
      <c r="E131" s="308" t="s">
        <v>99</v>
      </c>
      <c r="F131" t="s">
        <v>1359</v>
      </c>
    </row>
    <row r="132" spans="1:6">
      <c r="A132" s="5">
        <v>10004682</v>
      </c>
      <c r="B132" s="5" t="s">
        <v>953</v>
      </c>
      <c r="C132" s="8">
        <v>2010</v>
      </c>
      <c r="D132" s="5" t="s">
        <v>106</v>
      </c>
      <c r="E132" s="308" t="s">
        <v>99</v>
      </c>
      <c r="F132" t="s">
        <v>1359</v>
      </c>
    </row>
    <row r="133" spans="1:6">
      <c r="A133" s="5">
        <v>10004618</v>
      </c>
      <c r="B133" s="5" t="s">
        <v>954</v>
      </c>
      <c r="C133" s="8">
        <v>2009</v>
      </c>
      <c r="D133" s="5" t="s">
        <v>106</v>
      </c>
      <c r="E133" s="308" t="s">
        <v>98</v>
      </c>
      <c r="F133" t="s">
        <v>1359</v>
      </c>
    </row>
    <row r="134" spans="1:6">
      <c r="A134" s="5">
        <v>10004825</v>
      </c>
      <c r="B134" s="5" t="s">
        <v>955</v>
      </c>
      <c r="C134" s="8">
        <v>2003</v>
      </c>
      <c r="D134" s="5" t="s">
        <v>106</v>
      </c>
      <c r="E134" s="308" t="s">
        <v>99</v>
      </c>
      <c r="F134" t="s">
        <v>1359</v>
      </c>
    </row>
    <row r="135" spans="1:6">
      <c r="A135" s="5">
        <v>10000209</v>
      </c>
      <c r="B135" s="5" t="s">
        <v>956</v>
      </c>
      <c r="C135" s="8">
        <v>1998</v>
      </c>
      <c r="D135" s="5" t="s">
        <v>106</v>
      </c>
      <c r="E135" s="308" t="s">
        <v>98</v>
      </c>
      <c r="F135" t="s">
        <v>1359</v>
      </c>
    </row>
    <row r="136" spans="1:6">
      <c r="A136" s="5">
        <v>10004420</v>
      </c>
      <c r="B136" s="5" t="s">
        <v>957</v>
      </c>
      <c r="C136" s="8">
        <v>2005</v>
      </c>
      <c r="D136" s="5" t="s">
        <v>106</v>
      </c>
      <c r="E136" s="308" t="s">
        <v>98</v>
      </c>
      <c r="F136" t="s">
        <v>1359</v>
      </c>
    </row>
    <row r="137" spans="1:6">
      <c r="A137" s="5">
        <v>10004206</v>
      </c>
      <c r="B137" s="5" t="s">
        <v>958</v>
      </c>
      <c r="C137" s="8">
        <v>2007</v>
      </c>
      <c r="D137" s="5" t="s">
        <v>106</v>
      </c>
      <c r="E137" s="308" t="s">
        <v>99</v>
      </c>
      <c r="F137" t="s">
        <v>1359</v>
      </c>
    </row>
    <row r="138" spans="1:6">
      <c r="A138" s="5">
        <v>10005051</v>
      </c>
      <c r="B138" s="5" t="s">
        <v>615</v>
      </c>
      <c r="C138" s="8">
        <v>1993</v>
      </c>
      <c r="D138" s="5" t="s">
        <v>106</v>
      </c>
      <c r="E138" s="308" t="s">
        <v>99</v>
      </c>
      <c r="F138" t="s">
        <v>1359</v>
      </c>
    </row>
    <row r="139" spans="1:6">
      <c r="A139" s="5">
        <v>10005048</v>
      </c>
      <c r="B139" s="5" t="s">
        <v>959</v>
      </c>
      <c r="C139" s="8">
        <v>1998</v>
      </c>
      <c r="D139" s="5" t="s">
        <v>106</v>
      </c>
      <c r="E139" s="308" t="s">
        <v>99</v>
      </c>
      <c r="F139" t="s">
        <v>1359</v>
      </c>
    </row>
    <row r="140" spans="1:6">
      <c r="A140" s="5">
        <v>10005353</v>
      </c>
      <c r="B140" s="5" t="s">
        <v>960</v>
      </c>
      <c r="C140" s="8">
        <v>2008</v>
      </c>
      <c r="D140" s="5" t="s">
        <v>106</v>
      </c>
      <c r="E140" s="308" t="s">
        <v>98</v>
      </c>
      <c r="F140" t="s">
        <v>1359</v>
      </c>
    </row>
    <row r="141" spans="1:6">
      <c r="A141" s="5">
        <v>10005119</v>
      </c>
      <c r="B141" s="5" t="s">
        <v>961</v>
      </c>
      <c r="C141" s="8">
        <v>2008</v>
      </c>
      <c r="D141" s="5" t="s">
        <v>106</v>
      </c>
      <c r="E141" s="308" t="s">
        <v>99</v>
      </c>
      <c r="F141" t="s">
        <v>1359</v>
      </c>
    </row>
    <row r="142" spans="1:6">
      <c r="A142" s="5">
        <v>10004979</v>
      </c>
      <c r="B142" s="5" t="s">
        <v>962</v>
      </c>
      <c r="C142" s="8">
        <v>2011</v>
      </c>
      <c r="D142" s="5" t="s">
        <v>106</v>
      </c>
      <c r="E142" s="308" t="s">
        <v>98</v>
      </c>
      <c r="F142" t="s">
        <v>1359</v>
      </c>
    </row>
    <row r="143" spans="1:6">
      <c r="A143" s="5">
        <v>10004421</v>
      </c>
      <c r="B143" s="5" t="s">
        <v>963</v>
      </c>
      <c r="C143" s="8">
        <v>2005</v>
      </c>
      <c r="D143" s="5" t="s">
        <v>106</v>
      </c>
      <c r="E143" s="308" t="s">
        <v>98</v>
      </c>
      <c r="F143" t="s">
        <v>1359</v>
      </c>
    </row>
    <row r="144" spans="1:6">
      <c r="A144" s="5">
        <v>10005052</v>
      </c>
      <c r="B144" s="5" t="s">
        <v>618</v>
      </c>
      <c r="C144" s="8">
        <v>2000</v>
      </c>
      <c r="D144" s="5" t="s">
        <v>106</v>
      </c>
      <c r="E144" s="308" t="s">
        <v>98</v>
      </c>
      <c r="F144" t="s">
        <v>1359</v>
      </c>
    </row>
    <row r="145" spans="1:6">
      <c r="A145" s="5">
        <v>10005367</v>
      </c>
      <c r="B145" s="5" t="s">
        <v>964</v>
      </c>
      <c r="C145" s="8">
        <v>2007</v>
      </c>
      <c r="D145" s="5" t="s">
        <v>106</v>
      </c>
      <c r="E145" s="308" t="s">
        <v>98</v>
      </c>
      <c r="F145" t="s">
        <v>1359</v>
      </c>
    </row>
    <row r="146" spans="1:6">
      <c r="A146" s="5">
        <v>10004620</v>
      </c>
      <c r="B146" s="5" t="s">
        <v>965</v>
      </c>
      <c r="C146" s="8">
        <v>2009</v>
      </c>
      <c r="D146" s="5" t="s">
        <v>106</v>
      </c>
      <c r="E146" s="308" t="s">
        <v>98</v>
      </c>
      <c r="F146" t="s">
        <v>1359</v>
      </c>
    </row>
    <row r="147" spans="1:6">
      <c r="A147" s="5">
        <v>10004621</v>
      </c>
      <c r="B147" s="5" t="s">
        <v>966</v>
      </c>
      <c r="C147" s="8">
        <v>2007</v>
      </c>
      <c r="D147" s="5" t="s">
        <v>106</v>
      </c>
      <c r="E147" s="308" t="s">
        <v>98</v>
      </c>
      <c r="F147" t="s">
        <v>1359</v>
      </c>
    </row>
    <row r="148" spans="1:6">
      <c r="A148" s="5">
        <v>10003045</v>
      </c>
      <c r="B148" s="5" t="s">
        <v>967</v>
      </c>
      <c r="C148" s="8">
        <v>1997</v>
      </c>
      <c r="D148" s="5" t="s">
        <v>106</v>
      </c>
      <c r="E148" s="308" t="s">
        <v>98</v>
      </c>
      <c r="F148" t="s">
        <v>1359</v>
      </c>
    </row>
    <row r="149" spans="1:6">
      <c r="A149" s="5">
        <v>10005054</v>
      </c>
      <c r="B149" s="5" t="s">
        <v>622</v>
      </c>
      <c r="C149" s="8">
        <v>2001</v>
      </c>
      <c r="D149" s="5" t="s">
        <v>106</v>
      </c>
      <c r="E149" s="308" t="s">
        <v>98</v>
      </c>
      <c r="F149" t="s">
        <v>1359</v>
      </c>
    </row>
    <row r="150" spans="1:6">
      <c r="A150" s="5">
        <v>10003626</v>
      </c>
      <c r="B150" s="5" t="s">
        <v>968</v>
      </c>
      <c r="C150" s="8">
        <v>2007</v>
      </c>
      <c r="D150" s="5" t="s">
        <v>106</v>
      </c>
      <c r="E150" s="308" t="s">
        <v>99</v>
      </c>
      <c r="F150" t="s">
        <v>1359</v>
      </c>
    </row>
    <row r="151" spans="1:6">
      <c r="A151" s="5">
        <v>10004531</v>
      </c>
      <c r="B151" s="5" t="s">
        <v>969</v>
      </c>
      <c r="C151" s="8">
        <v>2005</v>
      </c>
      <c r="D151" s="5" t="s">
        <v>106</v>
      </c>
      <c r="E151" s="308" t="s">
        <v>99</v>
      </c>
      <c r="F151" t="s">
        <v>1359</v>
      </c>
    </row>
    <row r="152" spans="1:6">
      <c r="A152" s="5">
        <v>10005174</v>
      </c>
      <c r="B152" s="5" t="s">
        <v>970</v>
      </c>
      <c r="C152" s="8">
        <v>2008</v>
      </c>
      <c r="D152" s="5" t="s">
        <v>106</v>
      </c>
      <c r="E152" s="308" t="s">
        <v>99</v>
      </c>
      <c r="F152" t="s">
        <v>1359</v>
      </c>
    </row>
    <row r="153" spans="1:6">
      <c r="A153" s="5">
        <v>10002599</v>
      </c>
      <c r="B153" s="5" t="s">
        <v>971</v>
      </c>
      <c r="C153" s="8">
        <v>2005</v>
      </c>
      <c r="D153" s="5" t="s">
        <v>106</v>
      </c>
      <c r="E153" s="308" t="s">
        <v>99</v>
      </c>
      <c r="F153" t="s">
        <v>1359</v>
      </c>
    </row>
    <row r="154" spans="1:6">
      <c r="A154" s="5">
        <v>10005375</v>
      </c>
      <c r="B154" s="5" t="s">
        <v>972</v>
      </c>
      <c r="C154" s="8">
        <v>2012</v>
      </c>
      <c r="D154" s="5" t="s">
        <v>106</v>
      </c>
      <c r="E154" s="308" t="s">
        <v>99</v>
      </c>
      <c r="F154" t="s">
        <v>1359</v>
      </c>
    </row>
    <row r="155" spans="1:6">
      <c r="A155" s="5">
        <v>10002484</v>
      </c>
      <c r="B155" s="5" t="s">
        <v>973</v>
      </c>
      <c r="C155" s="8">
        <v>1997</v>
      </c>
      <c r="D155" s="5" t="s">
        <v>106</v>
      </c>
      <c r="E155" s="308" t="s">
        <v>99</v>
      </c>
      <c r="F155" t="s">
        <v>1359</v>
      </c>
    </row>
    <row r="156" spans="1:6">
      <c r="A156" s="5">
        <v>10003004</v>
      </c>
      <c r="B156" s="5" t="s">
        <v>974</v>
      </c>
      <c r="C156" s="8">
        <v>2002</v>
      </c>
      <c r="D156" s="5" t="s">
        <v>106</v>
      </c>
      <c r="E156" s="308" t="s">
        <v>98</v>
      </c>
      <c r="F156" t="s">
        <v>1359</v>
      </c>
    </row>
    <row r="157" spans="1:6">
      <c r="A157" s="5">
        <v>10005161</v>
      </c>
      <c r="B157" s="5" t="s">
        <v>975</v>
      </c>
      <c r="C157" s="8">
        <v>1994</v>
      </c>
      <c r="D157" s="5" t="s">
        <v>106</v>
      </c>
      <c r="E157" s="308" t="s">
        <v>99</v>
      </c>
      <c r="F157" t="s">
        <v>1359</v>
      </c>
    </row>
    <row r="158" spans="1:6">
      <c r="A158" s="5">
        <v>10004371</v>
      </c>
      <c r="B158" s="5" t="s">
        <v>976</v>
      </c>
      <c r="C158" s="8">
        <v>2009</v>
      </c>
      <c r="D158" s="5" t="s">
        <v>106</v>
      </c>
      <c r="E158" s="308" t="s">
        <v>98</v>
      </c>
      <c r="F158" t="s">
        <v>1359</v>
      </c>
    </row>
    <row r="159" spans="1:6">
      <c r="A159" s="5">
        <v>10004958</v>
      </c>
      <c r="B159" s="5" t="s">
        <v>206</v>
      </c>
      <c r="C159" s="8">
        <v>2008</v>
      </c>
      <c r="D159" s="5" t="s">
        <v>207</v>
      </c>
      <c r="E159" s="308" t="s">
        <v>98</v>
      </c>
      <c r="F159" t="s">
        <v>205</v>
      </c>
    </row>
    <row r="160" spans="1:6">
      <c r="A160" s="5">
        <v>10003119</v>
      </c>
      <c r="B160" s="5" t="s">
        <v>977</v>
      </c>
      <c r="C160" s="8">
        <v>2002</v>
      </c>
      <c r="D160" s="5" t="s">
        <v>207</v>
      </c>
      <c r="E160" s="308" t="s">
        <v>98</v>
      </c>
      <c r="F160" t="s">
        <v>205</v>
      </c>
    </row>
    <row r="161" spans="1:6">
      <c r="A161" s="5">
        <v>10002095</v>
      </c>
      <c r="B161" s="5" t="s">
        <v>208</v>
      </c>
      <c r="C161" s="8">
        <v>2003</v>
      </c>
      <c r="D161" s="5" t="s">
        <v>207</v>
      </c>
      <c r="E161" s="308" t="s">
        <v>98</v>
      </c>
      <c r="F161" t="s">
        <v>205</v>
      </c>
    </row>
    <row r="162" spans="1:6">
      <c r="A162" s="5">
        <v>10004895</v>
      </c>
      <c r="B162" s="5" t="s">
        <v>209</v>
      </c>
      <c r="C162" s="8">
        <v>2009</v>
      </c>
      <c r="D162" s="5" t="s">
        <v>207</v>
      </c>
      <c r="E162" s="308" t="s">
        <v>99</v>
      </c>
      <c r="F162" t="s">
        <v>205</v>
      </c>
    </row>
    <row r="163" spans="1:6">
      <c r="A163" s="5">
        <v>10003862</v>
      </c>
      <c r="B163" s="5" t="s">
        <v>210</v>
      </c>
      <c r="C163" s="8">
        <v>2008</v>
      </c>
      <c r="D163" s="5" t="s">
        <v>207</v>
      </c>
      <c r="E163" s="308" t="s">
        <v>98</v>
      </c>
      <c r="F163" t="s">
        <v>205</v>
      </c>
    </row>
    <row r="164" spans="1:6">
      <c r="A164" s="5">
        <v>10004236</v>
      </c>
      <c r="B164" s="5" t="s">
        <v>211</v>
      </c>
      <c r="C164" s="8">
        <v>2007</v>
      </c>
      <c r="D164" s="5" t="s">
        <v>207</v>
      </c>
      <c r="E164" s="308" t="s">
        <v>98</v>
      </c>
      <c r="F164" t="s">
        <v>205</v>
      </c>
    </row>
    <row r="165" spans="1:6">
      <c r="A165" s="5">
        <v>10003860</v>
      </c>
      <c r="B165" s="5" t="s">
        <v>212</v>
      </c>
      <c r="C165" s="8">
        <v>2008</v>
      </c>
      <c r="D165" s="5" t="s">
        <v>207</v>
      </c>
      <c r="E165" s="308" t="s">
        <v>98</v>
      </c>
      <c r="F165" t="s">
        <v>205</v>
      </c>
    </row>
    <row r="166" spans="1:6">
      <c r="A166" s="5">
        <v>10005427</v>
      </c>
      <c r="B166" s="5" t="s">
        <v>217</v>
      </c>
      <c r="C166" s="8">
        <v>2010</v>
      </c>
      <c r="D166" s="5" t="s">
        <v>207</v>
      </c>
      <c r="E166" s="308" t="s">
        <v>98</v>
      </c>
      <c r="F166" t="s">
        <v>205</v>
      </c>
    </row>
    <row r="167" spans="1:6">
      <c r="A167" s="5">
        <v>10002936</v>
      </c>
      <c r="B167" s="5" t="s">
        <v>213</v>
      </c>
      <c r="C167" s="8">
        <v>2005</v>
      </c>
      <c r="D167" s="5" t="s">
        <v>207</v>
      </c>
      <c r="E167" s="308" t="s">
        <v>98</v>
      </c>
      <c r="F167" t="s">
        <v>205</v>
      </c>
    </row>
    <row r="168" spans="1:6">
      <c r="A168" s="5">
        <v>10004628</v>
      </c>
      <c r="B168" s="5" t="s">
        <v>214</v>
      </c>
      <c r="C168" s="8">
        <v>2007</v>
      </c>
      <c r="D168" s="5" t="s">
        <v>207</v>
      </c>
      <c r="E168" s="308" t="s">
        <v>98</v>
      </c>
      <c r="F168" t="s">
        <v>205</v>
      </c>
    </row>
    <row r="169" spans="1:6">
      <c r="A169" s="5">
        <v>10005306</v>
      </c>
      <c r="B169" s="5" t="s">
        <v>215</v>
      </c>
      <c r="C169" s="8">
        <v>2011</v>
      </c>
      <c r="D169" s="5" t="s">
        <v>207</v>
      </c>
      <c r="E169" s="308" t="s">
        <v>99</v>
      </c>
      <c r="F169" t="s">
        <v>205</v>
      </c>
    </row>
    <row r="170" spans="1:6">
      <c r="A170" s="5">
        <v>10004629</v>
      </c>
      <c r="B170" s="5" t="s">
        <v>216</v>
      </c>
      <c r="C170" s="8">
        <v>2008</v>
      </c>
      <c r="D170" s="5" t="s">
        <v>207</v>
      </c>
      <c r="E170" s="308" t="s">
        <v>99</v>
      </c>
      <c r="F170" t="s">
        <v>205</v>
      </c>
    </row>
    <row r="171" spans="1:6">
      <c r="A171" s="5">
        <v>10005178</v>
      </c>
      <c r="B171" s="5" t="s">
        <v>218</v>
      </c>
      <c r="C171" s="8">
        <v>2009</v>
      </c>
      <c r="D171" s="5" t="s">
        <v>207</v>
      </c>
      <c r="E171" s="308" t="s">
        <v>98</v>
      </c>
      <c r="F171" t="s">
        <v>205</v>
      </c>
    </row>
    <row r="172" spans="1:6">
      <c r="A172" s="5">
        <v>10004562</v>
      </c>
      <c r="B172" s="5" t="s">
        <v>219</v>
      </c>
      <c r="C172" s="8">
        <v>2007</v>
      </c>
      <c r="D172" s="5" t="s">
        <v>207</v>
      </c>
      <c r="E172" s="308" t="s">
        <v>99</v>
      </c>
      <c r="F172" t="s">
        <v>205</v>
      </c>
    </row>
    <row r="173" spans="1:6">
      <c r="A173" s="5">
        <v>10005209</v>
      </c>
      <c r="B173" s="5" t="s">
        <v>220</v>
      </c>
      <c r="C173" s="8">
        <v>2009</v>
      </c>
      <c r="D173" s="5" t="s">
        <v>207</v>
      </c>
      <c r="E173" s="308" t="s">
        <v>98</v>
      </c>
      <c r="F173" t="s">
        <v>205</v>
      </c>
    </row>
    <row r="174" spans="1:6">
      <c r="A174" s="5">
        <v>10004455</v>
      </c>
      <c r="B174" s="5" t="s">
        <v>221</v>
      </c>
      <c r="C174" s="8">
        <v>2008</v>
      </c>
      <c r="D174" s="5" t="s">
        <v>207</v>
      </c>
      <c r="E174" s="308" t="s">
        <v>98</v>
      </c>
      <c r="F174" t="s">
        <v>205</v>
      </c>
    </row>
    <row r="175" spans="1:6">
      <c r="A175" s="5">
        <v>10004959</v>
      </c>
      <c r="B175" s="5" t="s">
        <v>222</v>
      </c>
      <c r="C175" s="8">
        <v>2009</v>
      </c>
      <c r="D175" s="5" t="s">
        <v>207</v>
      </c>
      <c r="E175" s="308" t="s">
        <v>98</v>
      </c>
      <c r="F175" t="s">
        <v>205</v>
      </c>
    </row>
    <row r="176" spans="1:6">
      <c r="A176" s="5">
        <v>10004316</v>
      </c>
      <c r="B176" s="5" t="s">
        <v>223</v>
      </c>
      <c r="C176" s="8">
        <v>2009</v>
      </c>
      <c r="D176" s="5" t="s">
        <v>207</v>
      </c>
      <c r="E176" s="308" t="s">
        <v>98</v>
      </c>
      <c r="F176" t="s">
        <v>205</v>
      </c>
    </row>
    <row r="177" spans="1:6">
      <c r="A177" s="5">
        <v>10003861</v>
      </c>
      <c r="B177" s="5" t="s">
        <v>224</v>
      </c>
      <c r="C177" s="8">
        <v>2008</v>
      </c>
      <c r="D177" s="5" t="s">
        <v>207</v>
      </c>
      <c r="E177" s="308" t="s">
        <v>98</v>
      </c>
      <c r="F177" t="s">
        <v>205</v>
      </c>
    </row>
    <row r="178" spans="1:6">
      <c r="A178" s="5">
        <v>10004658</v>
      </c>
      <c r="B178" s="5" t="s">
        <v>225</v>
      </c>
      <c r="C178" s="8">
        <v>2008</v>
      </c>
      <c r="D178" s="5" t="s">
        <v>207</v>
      </c>
      <c r="E178" s="308" t="s">
        <v>98</v>
      </c>
      <c r="F178" t="s">
        <v>205</v>
      </c>
    </row>
    <row r="179" spans="1:6">
      <c r="A179" s="5">
        <v>10005307</v>
      </c>
      <c r="B179" s="5" t="s">
        <v>226</v>
      </c>
      <c r="C179" s="8">
        <v>2008</v>
      </c>
      <c r="D179" s="5" t="s">
        <v>207</v>
      </c>
      <c r="E179" s="308" t="s">
        <v>98</v>
      </c>
      <c r="F179" t="s">
        <v>205</v>
      </c>
    </row>
    <row r="180" spans="1:6">
      <c r="A180" s="5">
        <v>10000677</v>
      </c>
      <c r="B180" s="5" t="s">
        <v>638</v>
      </c>
      <c r="C180" s="8">
        <v>1981</v>
      </c>
      <c r="D180" s="5" t="s">
        <v>637</v>
      </c>
      <c r="E180" s="308" t="s">
        <v>98</v>
      </c>
      <c r="F180" t="s">
        <v>1360</v>
      </c>
    </row>
    <row r="181" spans="1:6">
      <c r="A181" s="5">
        <v>10004587</v>
      </c>
      <c r="B181" s="5" t="s">
        <v>639</v>
      </c>
      <c r="C181" s="8">
        <v>2008</v>
      </c>
      <c r="D181" s="5" t="s">
        <v>637</v>
      </c>
      <c r="E181" s="308" t="s">
        <v>99</v>
      </c>
      <c r="F181" t="s">
        <v>1360</v>
      </c>
    </row>
    <row r="182" spans="1:6">
      <c r="A182" s="5">
        <v>10003968</v>
      </c>
      <c r="B182" s="5" t="s">
        <v>640</v>
      </c>
      <c r="C182" s="8">
        <v>2003</v>
      </c>
      <c r="D182" s="5" t="s">
        <v>637</v>
      </c>
      <c r="E182" s="308" t="s">
        <v>99</v>
      </c>
      <c r="F182" t="s">
        <v>1360</v>
      </c>
    </row>
    <row r="183" spans="1:6">
      <c r="A183" s="5">
        <v>10004889</v>
      </c>
      <c r="B183" s="5" t="s">
        <v>641</v>
      </c>
      <c r="C183" s="8">
        <v>2008</v>
      </c>
      <c r="D183" s="5" t="s">
        <v>637</v>
      </c>
      <c r="E183" s="308" t="s">
        <v>98</v>
      </c>
      <c r="F183" t="s">
        <v>1360</v>
      </c>
    </row>
    <row r="184" spans="1:6">
      <c r="A184" s="5">
        <v>10005218</v>
      </c>
      <c r="B184" s="5" t="s">
        <v>642</v>
      </c>
      <c r="C184" s="8">
        <v>2011</v>
      </c>
      <c r="D184" s="5" t="s">
        <v>637</v>
      </c>
      <c r="E184" s="308" t="s">
        <v>99</v>
      </c>
      <c r="F184" t="s">
        <v>1360</v>
      </c>
    </row>
    <row r="185" spans="1:6">
      <c r="A185" s="5">
        <v>10003965</v>
      </c>
      <c r="B185" s="5" t="s">
        <v>643</v>
      </c>
      <c r="C185" s="8">
        <v>2008</v>
      </c>
      <c r="D185" s="5" t="s">
        <v>637</v>
      </c>
      <c r="E185" s="308" t="s">
        <v>98</v>
      </c>
      <c r="F185" t="s">
        <v>1360</v>
      </c>
    </row>
    <row r="186" spans="1:6">
      <c r="A186" s="5">
        <v>10004890</v>
      </c>
      <c r="B186" s="5" t="s">
        <v>644</v>
      </c>
      <c r="C186" s="8">
        <v>2010</v>
      </c>
      <c r="D186" s="5" t="s">
        <v>637</v>
      </c>
      <c r="E186" s="308" t="s">
        <v>98</v>
      </c>
      <c r="F186" t="s">
        <v>1360</v>
      </c>
    </row>
    <row r="187" spans="1:6">
      <c r="A187" s="5">
        <v>10005219</v>
      </c>
      <c r="B187" s="5" t="s">
        <v>645</v>
      </c>
      <c r="C187" s="8">
        <v>2011</v>
      </c>
      <c r="D187" s="5" t="s">
        <v>637</v>
      </c>
      <c r="E187" s="308" t="s">
        <v>99</v>
      </c>
      <c r="F187" t="s">
        <v>1360</v>
      </c>
    </row>
    <row r="188" spans="1:6">
      <c r="A188" s="5">
        <v>10005220</v>
      </c>
      <c r="B188" s="5" t="s">
        <v>646</v>
      </c>
      <c r="C188" s="8">
        <v>2009</v>
      </c>
      <c r="D188" s="5" t="s">
        <v>637</v>
      </c>
      <c r="E188" s="308" t="s">
        <v>99</v>
      </c>
      <c r="F188" t="s">
        <v>1360</v>
      </c>
    </row>
    <row r="189" spans="1:6">
      <c r="A189" s="5">
        <v>10005368</v>
      </c>
      <c r="B189" s="5" t="s">
        <v>978</v>
      </c>
      <c r="C189" s="8">
        <v>2007</v>
      </c>
      <c r="D189" s="5" t="s">
        <v>637</v>
      </c>
      <c r="E189" s="308" t="s">
        <v>98</v>
      </c>
      <c r="F189" t="s">
        <v>1360</v>
      </c>
    </row>
    <row r="190" spans="1:6">
      <c r="A190" s="5">
        <v>10004678</v>
      </c>
      <c r="B190" s="5" t="s">
        <v>647</v>
      </c>
      <c r="C190" s="8">
        <v>2004</v>
      </c>
      <c r="D190" s="5" t="s">
        <v>637</v>
      </c>
      <c r="E190" s="308" t="s">
        <v>99</v>
      </c>
      <c r="F190" t="s">
        <v>1360</v>
      </c>
    </row>
    <row r="191" spans="1:6">
      <c r="A191" s="5">
        <v>10002674</v>
      </c>
      <c r="B191" s="5" t="s">
        <v>648</v>
      </c>
      <c r="C191" s="8">
        <v>2002</v>
      </c>
      <c r="D191" s="5" t="s">
        <v>637</v>
      </c>
      <c r="E191" s="308" t="s">
        <v>99</v>
      </c>
      <c r="F191" t="s">
        <v>1360</v>
      </c>
    </row>
    <row r="192" spans="1:6">
      <c r="A192" s="5">
        <v>10005223</v>
      </c>
      <c r="B192" s="5" t="s">
        <v>649</v>
      </c>
      <c r="C192" s="8">
        <v>2011</v>
      </c>
      <c r="D192" s="5" t="s">
        <v>637</v>
      </c>
      <c r="E192" s="308" t="s">
        <v>99</v>
      </c>
      <c r="F192" t="s">
        <v>1360</v>
      </c>
    </row>
    <row r="193" spans="1:6">
      <c r="A193" s="5">
        <v>10000688</v>
      </c>
      <c r="B193" s="5" t="s">
        <v>650</v>
      </c>
      <c r="C193" s="8">
        <v>1976</v>
      </c>
      <c r="D193" s="5" t="s">
        <v>637</v>
      </c>
      <c r="E193" s="308" t="s">
        <v>98</v>
      </c>
      <c r="F193" t="s">
        <v>1360</v>
      </c>
    </row>
    <row r="194" spans="1:6">
      <c r="A194" s="5">
        <v>10004661</v>
      </c>
      <c r="B194" s="5" t="s">
        <v>651</v>
      </c>
      <c r="C194" s="8">
        <v>2007</v>
      </c>
      <c r="D194" s="5" t="s">
        <v>637</v>
      </c>
      <c r="E194" s="308" t="s">
        <v>98</v>
      </c>
      <c r="F194" t="s">
        <v>1360</v>
      </c>
    </row>
    <row r="195" spans="1:6">
      <c r="A195" s="5">
        <v>10000690</v>
      </c>
      <c r="B195" s="5" t="s">
        <v>652</v>
      </c>
      <c r="C195" s="8">
        <v>2001</v>
      </c>
      <c r="D195" s="5" t="s">
        <v>637</v>
      </c>
      <c r="E195" s="308" t="s">
        <v>98</v>
      </c>
      <c r="F195" t="s">
        <v>1360</v>
      </c>
    </row>
    <row r="196" spans="1:6">
      <c r="A196" s="5">
        <v>10004695</v>
      </c>
      <c r="B196" s="5" t="s">
        <v>594</v>
      </c>
      <c r="C196" s="8">
        <v>1997</v>
      </c>
      <c r="D196" s="5" t="s">
        <v>595</v>
      </c>
      <c r="E196" s="308" t="s">
        <v>98</v>
      </c>
      <c r="F196" t="s">
        <v>1361</v>
      </c>
    </row>
    <row r="197" spans="1:6">
      <c r="A197" s="5">
        <v>10004432</v>
      </c>
      <c r="B197" s="5" t="s">
        <v>701</v>
      </c>
      <c r="C197" s="8">
        <v>2009</v>
      </c>
      <c r="D197" s="5" t="s">
        <v>700</v>
      </c>
      <c r="E197" s="308" t="s">
        <v>99</v>
      </c>
      <c r="F197" t="s">
        <v>1362</v>
      </c>
    </row>
    <row r="198" spans="1:6">
      <c r="A198" s="5">
        <v>10004433</v>
      </c>
      <c r="B198" s="5" t="s">
        <v>702</v>
      </c>
      <c r="C198" s="8">
        <v>2009</v>
      </c>
      <c r="D198" s="5" t="s">
        <v>700</v>
      </c>
      <c r="E198" s="308" t="s">
        <v>99</v>
      </c>
      <c r="F198" t="s">
        <v>1362</v>
      </c>
    </row>
    <row r="199" spans="1:6">
      <c r="A199" s="5">
        <v>10003438</v>
      </c>
      <c r="B199" s="5" t="s">
        <v>703</v>
      </c>
      <c r="C199" s="8">
        <v>2006</v>
      </c>
      <c r="D199" s="5" t="s">
        <v>700</v>
      </c>
      <c r="E199" s="308" t="s">
        <v>99</v>
      </c>
      <c r="F199" t="s">
        <v>1362</v>
      </c>
    </row>
    <row r="200" spans="1:6">
      <c r="A200" s="5">
        <v>10003901</v>
      </c>
      <c r="B200" s="5" t="s">
        <v>979</v>
      </c>
      <c r="C200" s="8">
        <v>2008</v>
      </c>
      <c r="D200" s="5" t="s">
        <v>700</v>
      </c>
      <c r="E200" s="308" t="s">
        <v>98</v>
      </c>
      <c r="F200" t="s">
        <v>1362</v>
      </c>
    </row>
    <row r="201" spans="1:6">
      <c r="A201" s="5">
        <v>10005163</v>
      </c>
      <c r="B201" s="5" t="s">
        <v>704</v>
      </c>
      <c r="C201" s="8">
        <v>2009</v>
      </c>
      <c r="D201" s="5" t="s">
        <v>700</v>
      </c>
      <c r="E201" s="308" t="s">
        <v>98</v>
      </c>
      <c r="F201" t="s">
        <v>1362</v>
      </c>
    </row>
    <row r="202" spans="1:6">
      <c r="A202" s="5">
        <v>10005207</v>
      </c>
      <c r="B202" s="5" t="s">
        <v>705</v>
      </c>
      <c r="C202" s="8">
        <v>2010</v>
      </c>
      <c r="D202" s="5" t="s">
        <v>700</v>
      </c>
      <c r="E202" s="308" t="s">
        <v>98</v>
      </c>
      <c r="F202" t="s">
        <v>1362</v>
      </c>
    </row>
    <row r="203" spans="1:6">
      <c r="A203" s="5">
        <v>10005433</v>
      </c>
      <c r="B203" s="5" t="s">
        <v>980</v>
      </c>
      <c r="C203" s="8">
        <v>2012</v>
      </c>
      <c r="D203" s="5" t="s">
        <v>700</v>
      </c>
      <c r="E203" s="308" t="s">
        <v>99</v>
      </c>
      <c r="F203" t="s">
        <v>1362</v>
      </c>
    </row>
    <row r="204" spans="1:6">
      <c r="A204" s="5">
        <v>10002156</v>
      </c>
      <c r="B204" s="5" t="s">
        <v>706</v>
      </c>
      <c r="C204" s="8">
        <v>2003</v>
      </c>
      <c r="D204" s="5" t="s">
        <v>700</v>
      </c>
      <c r="E204" s="308" t="s">
        <v>98</v>
      </c>
      <c r="F204" t="s">
        <v>1362</v>
      </c>
    </row>
    <row r="205" spans="1:6">
      <c r="A205" s="5">
        <v>10004277</v>
      </c>
      <c r="B205" s="5" t="s">
        <v>227</v>
      </c>
      <c r="C205" s="8">
        <v>2007</v>
      </c>
      <c r="D205" s="5" t="s">
        <v>228</v>
      </c>
      <c r="E205" s="308" t="s">
        <v>98</v>
      </c>
      <c r="F205" t="s">
        <v>205</v>
      </c>
    </row>
    <row r="206" spans="1:6">
      <c r="A206" s="5">
        <v>10004222</v>
      </c>
      <c r="B206" s="5" t="s">
        <v>229</v>
      </c>
      <c r="C206" s="8">
        <v>2006</v>
      </c>
      <c r="D206" s="5" t="s">
        <v>228</v>
      </c>
      <c r="E206" s="308" t="s">
        <v>98</v>
      </c>
      <c r="F206" t="s">
        <v>205</v>
      </c>
    </row>
    <row r="207" spans="1:6">
      <c r="A207" s="5">
        <v>10004834</v>
      </c>
      <c r="B207" s="5" t="s">
        <v>230</v>
      </c>
      <c r="C207" s="8">
        <v>2002</v>
      </c>
      <c r="D207" s="5" t="s">
        <v>228</v>
      </c>
      <c r="E207" s="308" t="s">
        <v>99</v>
      </c>
      <c r="F207" t="s">
        <v>205</v>
      </c>
    </row>
    <row r="208" spans="1:6">
      <c r="A208" s="5">
        <v>10005132</v>
      </c>
      <c r="B208" s="5" t="s">
        <v>231</v>
      </c>
      <c r="C208" s="8">
        <v>2007</v>
      </c>
      <c r="D208" s="5" t="s">
        <v>228</v>
      </c>
      <c r="E208" s="308" t="s">
        <v>98</v>
      </c>
      <c r="F208" t="s">
        <v>205</v>
      </c>
    </row>
    <row r="209" spans="1:6">
      <c r="A209" s="5">
        <v>10004556</v>
      </c>
      <c r="B209" s="5" t="s">
        <v>232</v>
      </c>
      <c r="C209" s="8">
        <v>2007</v>
      </c>
      <c r="D209" s="5" t="s">
        <v>228</v>
      </c>
      <c r="E209" s="308" t="s">
        <v>98</v>
      </c>
      <c r="F209" t="s">
        <v>205</v>
      </c>
    </row>
    <row r="210" spans="1:6">
      <c r="A210" s="5">
        <v>10002742</v>
      </c>
      <c r="B210" s="5" t="s">
        <v>233</v>
      </c>
      <c r="C210" s="8">
        <v>1998</v>
      </c>
      <c r="D210" s="5" t="s">
        <v>228</v>
      </c>
      <c r="E210" s="308" t="s">
        <v>98</v>
      </c>
      <c r="F210" t="s">
        <v>205</v>
      </c>
    </row>
    <row r="211" spans="1:6">
      <c r="A211" s="5">
        <v>10004518</v>
      </c>
      <c r="B211" s="5" t="s">
        <v>234</v>
      </c>
      <c r="C211" s="8">
        <v>2009</v>
      </c>
      <c r="D211" s="5" t="s">
        <v>228</v>
      </c>
      <c r="E211" s="308" t="s">
        <v>98</v>
      </c>
      <c r="F211" t="s">
        <v>205</v>
      </c>
    </row>
    <row r="212" spans="1:6">
      <c r="A212" s="5">
        <v>10004519</v>
      </c>
      <c r="B212" s="5" t="s">
        <v>235</v>
      </c>
      <c r="C212" s="8">
        <v>2009</v>
      </c>
      <c r="D212" s="5" t="s">
        <v>228</v>
      </c>
      <c r="E212" s="308" t="s">
        <v>98</v>
      </c>
      <c r="F212" t="s">
        <v>205</v>
      </c>
    </row>
    <row r="213" spans="1:6">
      <c r="A213" s="5">
        <v>10005131</v>
      </c>
      <c r="B213" s="5" t="s">
        <v>236</v>
      </c>
      <c r="C213" s="8">
        <v>2008</v>
      </c>
      <c r="D213" s="5" t="s">
        <v>228</v>
      </c>
      <c r="E213" s="308" t="s">
        <v>98</v>
      </c>
      <c r="F213" t="s">
        <v>205</v>
      </c>
    </row>
    <row r="214" spans="1:6">
      <c r="A214" s="5">
        <v>10005429</v>
      </c>
      <c r="B214" s="5" t="s">
        <v>237</v>
      </c>
      <c r="C214" s="8">
        <v>2009</v>
      </c>
      <c r="D214" s="5" t="s">
        <v>228</v>
      </c>
      <c r="E214" s="308" t="s">
        <v>98</v>
      </c>
      <c r="F214" t="s">
        <v>205</v>
      </c>
    </row>
    <row r="215" spans="1:6">
      <c r="A215" s="5">
        <v>10004514</v>
      </c>
      <c r="B215" s="5" t="s">
        <v>238</v>
      </c>
      <c r="C215" s="8">
        <v>2006</v>
      </c>
      <c r="D215" s="5" t="s">
        <v>228</v>
      </c>
      <c r="E215" s="308" t="s">
        <v>98</v>
      </c>
      <c r="F215" t="s">
        <v>205</v>
      </c>
    </row>
    <row r="216" spans="1:6">
      <c r="A216" s="5">
        <v>10005322</v>
      </c>
      <c r="B216" s="5" t="s">
        <v>239</v>
      </c>
      <c r="C216" s="8">
        <v>2010</v>
      </c>
      <c r="D216" s="5" t="s">
        <v>228</v>
      </c>
      <c r="E216" s="308" t="s">
        <v>98</v>
      </c>
      <c r="F216" t="s">
        <v>205</v>
      </c>
    </row>
    <row r="217" spans="1:6">
      <c r="A217" s="5">
        <v>10004557</v>
      </c>
      <c r="B217" s="5" t="s">
        <v>240</v>
      </c>
      <c r="C217" s="8">
        <v>2008</v>
      </c>
      <c r="D217" s="5" t="s">
        <v>228</v>
      </c>
      <c r="E217" s="308" t="s">
        <v>98</v>
      </c>
      <c r="F217" t="s">
        <v>205</v>
      </c>
    </row>
    <row r="218" spans="1:6">
      <c r="A218" s="5">
        <v>10004851</v>
      </c>
      <c r="B218" s="5" t="s">
        <v>241</v>
      </c>
      <c r="C218" s="8">
        <v>2009</v>
      </c>
      <c r="D218" s="5" t="s">
        <v>228</v>
      </c>
      <c r="E218" s="308" t="s">
        <v>98</v>
      </c>
      <c r="F218" t="s">
        <v>205</v>
      </c>
    </row>
    <row r="219" spans="1:6">
      <c r="A219" s="5">
        <v>10004558</v>
      </c>
      <c r="B219" s="5" t="s">
        <v>242</v>
      </c>
      <c r="C219" s="8">
        <v>2007</v>
      </c>
      <c r="D219" s="5" t="s">
        <v>228</v>
      </c>
      <c r="E219" s="308" t="s">
        <v>99</v>
      </c>
      <c r="F219" t="s">
        <v>205</v>
      </c>
    </row>
    <row r="220" spans="1:6">
      <c r="A220" s="5">
        <v>10005323</v>
      </c>
      <c r="B220" s="5" t="s">
        <v>243</v>
      </c>
      <c r="C220" s="8">
        <v>2012</v>
      </c>
      <c r="D220" s="5" t="s">
        <v>228</v>
      </c>
      <c r="E220" s="308" t="s">
        <v>98</v>
      </c>
      <c r="F220" t="s">
        <v>205</v>
      </c>
    </row>
    <row r="221" spans="1:6">
      <c r="A221" s="5">
        <v>10005497</v>
      </c>
      <c r="B221" s="5" t="s">
        <v>981</v>
      </c>
      <c r="C221" s="8">
        <v>2009</v>
      </c>
      <c r="D221" s="5" t="s">
        <v>228</v>
      </c>
      <c r="E221" s="308" t="s">
        <v>98</v>
      </c>
      <c r="F221" t="s">
        <v>205</v>
      </c>
    </row>
    <row r="222" spans="1:6">
      <c r="A222" s="5">
        <v>10005324</v>
      </c>
      <c r="B222" s="5" t="s">
        <v>244</v>
      </c>
      <c r="C222" s="8">
        <v>2011</v>
      </c>
      <c r="D222" s="5" t="s">
        <v>228</v>
      </c>
      <c r="E222" s="308" t="s">
        <v>98</v>
      </c>
      <c r="F222" t="s">
        <v>205</v>
      </c>
    </row>
    <row r="223" spans="1:6">
      <c r="A223" s="5">
        <v>10004225</v>
      </c>
      <c r="B223" s="5" t="s">
        <v>245</v>
      </c>
      <c r="C223" s="8">
        <v>2005</v>
      </c>
      <c r="D223" s="5" t="s">
        <v>228</v>
      </c>
      <c r="E223" s="308" t="s">
        <v>98</v>
      </c>
      <c r="F223" t="s">
        <v>205</v>
      </c>
    </row>
    <row r="224" spans="1:6">
      <c r="A224" s="5">
        <v>10004823</v>
      </c>
      <c r="B224" s="5" t="s">
        <v>246</v>
      </c>
      <c r="C224" s="8">
        <v>2007</v>
      </c>
      <c r="D224" s="5" t="s">
        <v>228</v>
      </c>
      <c r="E224" s="308" t="s">
        <v>98</v>
      </c>
      <c r="F224" t="s">
        <v>205</v>
      </c>
    </row>
    <row r="225" spans="1:6">
      <c r="A225" s="5">
        <v>10005325</v>
      </c>
      <c r="B225" s="5" t="s">
        <v>247</v>
      </c>
      <c r="C225" s="8">
        <v>2011</v>
      </c>
      <c r="D225" s="5" t="s">
        <v>228</v>
      </c>
      <c r="E225" s="308" t="s">
        <v>98</v>
      </c>
      <c r="F225" t="s">
        <v>205</v>
      </c>
    </row>
    <row r="226" spans="1:6">
      <c r="A226" s="5">
        <v>10004521</v>
      </c>
      <c r="B226" s="5" t="s">
        <v>248</v>
      </c>
      <c r="C226" s="8">
        <v>2009</v>
      </c>
      <c r="D226" s="5" t="s">
        <v>228</v>
      </c>
      <c r="E226" s="308" t="s">
        <v>98</v>
      </c>
      <c r="F226" t="s">
        <v>205</v>
      </c>
    </row>
    <row r="227" spans="1:6">
      <c r="A227" s="5">
        <v>10004852</v>
      </c>
      <c r="B227" s="5" t="s">
        <v>249</v>
      </c>
      <c r="C227" s="8">
        <v>2009</v>
      </c>
      <c r="D227" s="5" t="s">
        <v>228</v>
      </c>
      <c r="E227" s="308" t="s">
        <v>98</v>
      </c>
      <c r="F227" t="s">
        <v>205</v>
      </c>
    </row>
    <row r="228" spans="1:6">
      <c r="A228" s="5">
        <v>10005439</v>
      </c>
      <c r="B228" s="5" t="s">
        <v>982</v>
      </c>
      <c r="C228" s="8">
        <v>2011</v>
      </c>
      <c r="D228" s="5" t="s">
        <v>122</v>
      </c>
      <c r="E228" s="308" t="s">
        <v>98</v>
      </c>
      <c r="F228" t="s">
        <v>1362</v>
      </c>
    </row>
    <row r="229" spans="1:6">
      <c r="A229" s="5">
        <v>10004896</v>
      </c>
      <c r="B229" s="5" t="s">
        <v>707</v>
      </c>
      <c r="C229" s="8">
        <v>2006</v>
      </c>
      <c r="D229" s="5" t="s">
        <v>122</v>
      </c>
      <c r="E229" s="308" t="s">
        <v>99</v>
      </c>
      <c r="F229" t="s">
        <v>1362</v>
      </c>
    </row>
    <row r="230" spans="1:6">
      <c r="A230" s="5">
        <v>10004763</v>
      </c>
      <c r="B230" s="5" t="s">
        <v>708</v>
      </c>
      <c r="C230" s="8">
        <v>2008</v>
      </c>
      <c r="D230" s="5" t="s">
        <v>122</v>
      </c>
      <c r="E230" s="308" t="s">
        <v>98</v>
      </c>
      <c r="F230" t="s">
        <v>1362</v>
      </c>
    </row>
    <row r="231" spans="1:6">
      <c r="A231" s="5">
        <v>10003651</v>
      </c>
      <c r="B231" s="5" t="s">
        <v>709</v>
      </c>
      <c r="C231" s="8">
        <v>2007</v>
      </c>
      <c r="D231" s="5" t="s">
        <v>122</v>
      </c>
      <c r="E231" s="308" t="s">
        <v>98</v>
      </c>
      <c r="F231" t="s">
        <v>1362</v>
      </c>
    </row>
    <row r="232" spans="1:6">
      <c r="A232" s="5">
        <v>10004922</v>
      </c>
      <c r="B232" s="5" t="s">
        <v>710</v>
      </c>
      <c r="C232" s="8">
        <v>2010</v>
      </c>
      <c r="D232" s="5" t="s">
        <v>122</v>
      </c>
      <c r="E232" s="308" t="s">
        <v>98</v>
      </c>
      <c r="F232" t="s">
        <v>1362</v>
      </c>
    </row>
    <row r="233" spans="1:6">
      <c r="A233" s="5">
        <v>10004247</v>
      </c>
      <c r="B233" s="5" t="s">
        <v>711</v>
      </c>
      <c r="C233" s="8">
        <v>2008</v>
      </c>
      <c r="D233" s="5" t="s">
        <v>122</v>
      </c>
      <c r="E233" s="308" t="s">
        <v>98</v>
      </c>
      <c r="F233" t="s">
        <v>1362</v>
      </c>
    </row>
    <row r="234" spans="1:6">
      <c r="A234" s="5">
        <v>10004544</v>
      </c>
      <c r="B234" s="5" t="s">
        <v>712</v>
      </c>
      <c r="C234" s="8">
        <v>2008</v>
      </c>
      <c r="D234" s="5" t="s">
        <v>122</v>
      </c>
      <c r="E234" s="308" t="s">
        <v>98</v>
      </c>
      <c r="F234" t="s">
        <v>1362</v>
      </c>
    </row>
    <row r="235" spans="1:6">
      <c r="A235" s="5">
        <v>10005114</v>
      </c>
      <c r="B235" s="5" t="s">
        <v>713</v>
      </c>
      <c r="C235" s="8">
        <v>2011</v>
      </c>
      <c r="D235" s="5" t="s">
        <v>122</v>
      </c>
      <c r="E235" s="308" t="s">
        <v>99</v>
      </c>
      <c r="F235" t="s">
        <v>1362</v>
      </c>
    </row>
    <row r="236" spans="1:6">
      <c r="A236" s="5">
        <v>10005424</v>
      </c>
      <c r="B236" s="5" t="s">
        <v>983</v>
      </c>
      <c r="C236" s="8">
        <v>2012</v>
      </c>
      <c r="D236" s="5" t="s">
        <v>122</v>
      </c>
      <c r="E236" s="308" t="s">
        <v>99</v>
      </c>
      <c r="F236" t="s">
        <v>1362</v>
      </c>
    </row>
    <row r="237" spans="1:6">
      <c r="A237" s="5">
        <v>10004426</v>
      </c>
      <c r="B237" s="5" t="s">
        <v>250</v>
      </c>
      <c r="C237" s="8">
        <v>2006</v>
      </c>
      <c r="D237" s="5" t="s">
        <v>251</v>
      </c>
      <c r="E237" s="308" t="s">
        <v>99</v>
      </c>
      <c r="F237" t="s">
        <v>205</v>
      </c>
    </row>
    <row r="238" spans="1:6">
      <c r="A238" s="5">
        <v>10005328</v>
      </c>
      <c r="B238" s="5" t="s">
        <v>252</v>
      </c>
      <c r="C238" s="8">
        <v>2010</v>
      </c>
      <c r="D238" s="5" t="s">
        <v>251</v>
      </c>
      <c r="E238" s="308" t="s">
        <v>99</v>
      </c>
      <c r="F238" t="s">
        <v>205</v>
      </c>
    </row>
    <row r="239" spans="1:6">
      <c r="A239" s="5">
        <v>10004492</v>
      </c>
      <c r="B239" s="5" t="s">
        <v>253</v>
      </c>
      <c r="C239" s="8">
        <v>2005</v>
      </c>
      <c r="D239" s="5" t="s">
        <v>251</v>
      </c>
      <c r="E239" s="308" t="s">
        <v>98</v>
      </c>
      <c r="F239" t="s">
        <v>205</v>
      </c>
    </row>
    <row r="240" spans="1:6">
      <c r="A240" s="5">
        <v>10004761</v>
      </c>
      <c r="B240" s="5" t="s">
        <v>254</v>
      </c>
      <c r="C240" s="8">
        <v>2007</v>
      </c>
      <c r="D240" s="5" t="s">
        <v>251</v>
      </c>
      <c r="E240" s="308" t="s">
        <v>99</v>
      </c>
      <c r="F240" t="s">
        <v>205</v>
      </c>
    </row>
    <row r="241" spans="1:6">
      <c r="A241" s="5">
        <v>10005108</v>
      </c>
      <c r="B241" s="5" t="s">
        <v>984</v>
      </c>
      <c r="C241" s="8">
        <v>2009</v>
      </c>
      <c r="D241" s="5" t="s">
        <v>251</v>
      </c>
      <c r="E241" s="308" t="s">
        <v>99</v>
      </c>
      <c r="F241" t="s">
        <v>205</v>
      </c>
    </row>
    <row r="242" spans="1:6">
      <c r="A242" s="5">
        <v>10004428</v>
      </c>
      <c r="B242" s="5" t="s">
        <v>256</v>
      </c>
      <c r="C242" s="8">
        <v>2006</v>
      </c>
      <c r="D242" s="5" t="s">
        <v>251</v>
      </c>
      <c r="E242" s="308" t="s">
        <v>99</v>
      </c>
      <c r="F242" t="s">
        <v>205</v>
      </c>
    </row>
    <row r="243" spans="1:6">
      <c r="A243" s="5">
        <v>10005329</v>
      </c>
      <c r="B243" s="5" t="s">
        <v>257</v>
      </c>
      <c r="C243" s="8">
        <v>2010</v>
      </c>
      <c r="D243" s="5" t="s">
        <v>251</v>
      </c>
      <c r="E243" s="308" t="s">
        <v>99</v>
      </c>
      <c r="F243" t="s">
        <v>205</v>
      </c>
    </row>
    <row r="244" spans="1:6">
      <c r="A244" s="5">
        <v>10004337</v>
      </c>
      <c r="B244" s="5" t="s">
        <v>258</v>
      </c>
      <c r="C244" s="8">
        <v>2007</v>
      </c>
      <c r="D244" s="5" t="s">
        <v>251</v>
      </c>
      <c r="E244" s="308" t="s">
        <v>99</v>
      </c>
      <c r="F244" t="s">
        <v>205</v>
      </c>
    </row>
    <row r="245" spans="1:6">
      <c r="A245" s="5">
        <v>10003288</v>
      </c>
      <c r="B245" s="5" t="s">
        <v>259</v>
      </c>
      <c r="C245" s="8">
        <v>2003</v>
      </c>
      <c r="D245" s="5" t="s">
        <v>251</v>
      </c>
      <c r="E245" s="308" t="s">
        <v>98</v>
      </c>
      <c r="F245" t="s">
        <v>205</v>
      </c>
    </row>
    <row r="246" spans="1:6">
      <c r="A246" s="5">
        <v>10003214</v>
      </c>
      <c r="B246" s="5" t="s">
        <v>260</v>
      </c>
      <c r="C246" s="8">
        <v>2005</v>
      </c>
      <c r="D246" s="5" t="s">
        <v>251</v>
      </c>
      <c r="E246" s="308" t="s">
        <v>99</v>
      </c>
      <c r="F246" t="s">
        <v>205</v>
      </c>
    </row>
    <row r="247" spans="1:6">
      <c r="A247" s="5">
        <v>10005252</v>
      </c>
      <c r="B247" s="5" t="s">
        <v>261</v>
      </c>
      <c r="C247" s="8">
        <v>2010</v>
      </c>
      <c r="D247" s="5" t="s">
        <v>251</v>
      </c>
      <c r="E247" s="308" t="s">
        <v>99</v>
      </c>
      <c r="F247" t="s">
        <v>205</v>
      </c>
    </row>
    <row r="248" spans="1:6">
      <c r="A248" s="5">
        <v>10005008</v>
      </c>
      <c r="B248" s="5" t="s">
        <v>262</v>
      </c>
      <c r="C248" s="8">
        <v>2008</v>
      </c>
      <c r="D248" s="5" t="s">
        <v>251</v>
      </c>
      <c r="E248" s="308" t="s">
        <v>99</v>
      </c>
      <c r="F248" t="s">
        <v>205</v>
      </c>
    </row>
    <row r="249" spans="1:6">
      <c r="A249" s="5">
        <v>10005330</v>
      </c>
      <c r="B249" s="5" t="s">
        <v>263</v>
      </c>
      <c r="C249" s="8">
        <v>2009</v>
      </c>
      <c r="D249" s="5" t="s">
        <v>251</v>
      </c>
      <c r="E249" s="308" t="s">
        <v>99</v>
      </c>
      <c r="F249" t="s">
        <v>205</v>
      </c>
    </row>
    <row r="250" spans="1:6">
      <c r="A250" s="5">
        <v>10003302</v>
      </c>
      <c r="B250" s="5" t="s">
        <v>653</v>
      </c>
      <c r="C250" s="8">
        <v>2007</v>
      </c>
      <c r="D250" s="5" t="s">
        <v>123</v>
      </c>
      <c r="E250" s="308" t="s">
        <v>99</v>
      </c>
      <c r="F250" t="s">
        <v>1360</v>
      </c>
    </row>
    <row r="251" spans="1:6">
      <c r="A251" s="5">
        <v>10004870</v>
      </c>
      <c r="B251" s="5" t="s">
        <v>654</v>
      </c>
      <c r="C251" s="8">
        <v>2008</v>
      </c>
      <c r="D251" s="5" t="s">
        <v>123</v>
      </c>
      <c r="E251" s="308" t="s">
        <v>98</v>
      </c>
      <c r="F251" t="s">
        <v>1360</v>
      </c>
    </row>
    <row r="252" spans="1:6">
      <c r="A252" s="5">
        <v>10003966</v>
      </c>
      <c r="B252" s="5" t="s">
        <v>655</v>
      </c>
      <c r="C252" s="8">
        <v>2008</v>
      </c>
      <c r="D252" s="5" t="s">
        <v>123</v>
      </c>
      <c r="E252" s="308" t="s">
        <v>98</v>
      </c>
      <c r="F252" t="s">
        <v>1360</v>
      </c>
    </row>
    <row r="253" spans="1:6">
      <c r="A253" s="5">
        <v>10003303</v>
      </c>
      <c r="B253" s="5" t="s">
        <v>656</v>
      </c>
      <c r="C253" s="8">
        <v>2000</v>
      </c>
      <c r="D253" s="5" t="s">
        <v>123</v>
      </c>
      <c r="E253" s="308" t="s">
        <v>98</v>
      </c>
      <c r="F253" t="s">
        <v>1360</v>
      </c>
    </row>
    <row r="254" spans="1:6">
      <c r="A254" s="5">
        <v>10005282</v>
      </c>
      <c r="B254" s="5" t="s">
        <v>657</v>
      </c>
      <c r="C254" s="8">
        <v>2009</v>
      </c>
      <c r="D254" s="5" t="s">
        <v>123</v>
      </c>
      <c r="E254" s="308" t="s">
        <v>98</v>
      </c>
      <c r="F254" t="s">
        <v>1360</v>
      </c>
    </row>
    <row r="255" spans="1:6">
      <c r="A255" s="5">
        <v>10004982</v>
      </c>
      <c r="B255" s="5" t="s">
        <v>658</v>
      </c>
      <c r="C255" s="8">
        <v>2009</v>
      </c>
      <c r="D255" s="5" t="s">
        <v>123</v>
      </c>
      <c r="E255" s="308" t="s">
        <v>98</v>
      </c>
      <c r="F255" t="s">
        <v>1360</v>
      </c>
    </row>
    <row r="256" spans="1:6">
      <c r="A256" s="5">
        <v>10005283</v>
      </c>
      <c r="B256" s="5" t="s">
        <v>659</v>
      </c>
      <c r="C256" s="8">
        <v>2007</v>
      </c>
      <c r="D256" s="5" t="s">
        <v>123</v>
      </c>
      <c r="E256" s="308" t="s">
        <v>98</v>
      </c>
      <c r="F256" t="s">
        <v>1360</v>
      </c>
    </row>
    <row r="257" spans="1:6">
      <c r="A257" s="5">
        <v>10004983</v>
      </c>
      <c r="B257" s="5" t="s">
        <v>660</v>
      </c>
      <c r="C257" s="8">
        <v>2011</v>
      </c>
      <c r="D257" s="5" t="s">
        <v>123</v>
      </c>
      <c r="E257" s="308" t="s">
        <v>98</v>
      </c>
      <c r="F257" t="s">
        <v>1360</v>
      </c>
    </row>
    <row r="258" spans="1:6">
      <c r="A258" s="5">
        <v>10002645</v>
      </c>
      <c r="B258" s="5" t="s">
        <v>661</v>
      </c>
      <c r="C258" s="8">
        <v>1995</v>
      </c>
      <c r="D258" s="5" t="s">
        <v>123</v>
      </c>
      <c r="E258" s="308" t="s">
        <v>98</v>
      </c>
      <c r="F258" t="s">
        <v>1360</v>
      </c>
    </row>
    <row r="259" spans="1:6">
      <c r="A259" s="5">
        <v>10004872</v>
      </c>
      <c r="B259" s="5" t="s">
        <v>662</v>
      </c>
      <c r="C259" s="8">
        <v>2009</v>
      </c>
      <c r="D259" s="5" t="s">
        <v>123</v>
      </c>
      <c r="E259" s="308" t="s">
        <v>98</v>
      </c>
      <c r="F259" t="s">
        <v>1360</v>
      </c>
    </row>
    <row r="260" spans="1:6">
      <c r="A260" s="5">
        <v>10001498</v>
      </c>
      <c r="B260" s="5" t="s">
        <v>663</v>
      </c>
      <c r="C260" s="8">
        <v>1986</v>
      </c>
      <c r="D260" s="5" t="s">
        <v>123</v>
      </c>
      <c r="E260" s="308" t="s">
        <v>99</v>
      </c>
      <c r="F260" t="s">
        <v>1360</v>
      </c>
    </row>
    <row r="261" spans="1:6">
      <c r="A261" s="5">
        <v>10003072</v>
      </c>
      <c r="B261" s="5" t="s">
        <v>664</v>
      </c>
      <c r="C261" s="8">
        <v>2005</v>
      </c>
      <c r="D261" s="5" t="s">
        <v>123</v>
      </c>
      <c r="E261" s="308" t="s">
        <v>99</v>
      </c>
      <c r="F261" t="s">
        <v>1360</v>
      </c>
    </row>
    <row r="262" spans="1:6">
      <c r="A262" s="5">
        <v>10004986</v>
      </c>
      <c r="B262" s="5" t="s">
        <v>665</v>
      </c>
      <c r="C262" s="8">
        <v>2000</v>
      </c>
      <c r="D262" s="5" t="s">
        <v>123</v>
      </c>
      <c r="E262" s="308" t="s">
        <v>98</v>
      </c>
      <c r="F262" t="s">
        <v>1360</v>
      </c>
    </row>
    <row r="263" spans="1:6">
      <c r="A263" s="5">
        <v>10004988</v>
      </c>
      <c r="B263" s="5" t="s">
        <v>666</v>
      </c>
      <c r="C263" s="8">
        <v>2009</v>
      </c>
      <c r="D263" s="5" t="s">
        <v>123</v>
      </c>
      <c r="E263" s="308" t="s">
        <v>98</v>
      </c>
      <c r="F263" t="s">
        <v>1360</v>
      </c>
    </row>
    <row r="264" spans="1:6">
      <c r="A264" s="5">
        <v>10005285</v>
      </c>
      <c r="B264" s="5" t="s">
        <v>667</v>
      </c>
      <c r="C264" s="8">
        <v>1995</v>
      </c>
      <c r="D264" s="5" t="s">
        <v>123</v>
      </c>
      <c r="E264" s="308" t="s">
        <v>98</v>
      </c>
      <c r="F264" t="s">
        <v>1360</v>
      </c>
    </row>
    <row r="265" spans="1:6">
      <c r="A265" s="5">
        <v>10000237</v>
      </c>
      <c r="B265" s="5" t="s">
        <v>668</v>
      </c>
      <c r="C265" s="8">
        <v>1997</v>
      </c>
      <c r="D265" s="5" t="s">
        <v>123</v>
      </c>
      <c r="E265" s="308" t="s">
        <v>98</v>
      </c>
      <c r="F265" t="s">
        <v>1360</v>
      </c>
    </row>
    <row r="266" spans="1:6">
      <c r="A266" s="5">
        <v>10004414</v>
      </c>
      <c r="B266" s="5" t="s">
        <v>669</v>
      </c>
      <c r="C266" s="8">
        <v>2000</v>
      </c>
      <c r="D266" s="5" t="s">
        <v>123</v>
      </c>
      <c r="E266" s="308" t="s">
        <v>98</v>
      </c>
      <c r="F266" t="s">
        <v>1360</v>
      </c>
    </row>
    <row r="267" spans="1:6">
      <c r="A267" s="5">
        <v>10004717</v>
      </c>
      <c r="B267" s="5" t="s">
        <v>670</v>
      </c>
      <c r="C267" s="8">
        <v>2002</v>
      </c>
      <c r="D267" s="5" t="s">
        <v>123</v>
      </c>
      <c r="E267" s="308" t="s">
        <v>99</v>
      </c>
      <c r="F267" t="s">
        <v>1360</v>
      </c>
    </row>
    <row r="268" spans="1:6">
      <c r="A268" s="5">
        <v>10004453</v>
      </c>
      <c r="B268" s="5" t="s">
        <v>985</v>
      </c>
      <c r="C268" s="8">
        <v>2009</v>
      </c>
      <c r="D268" s="5" t="s">
        <v>124</v>
      </c>
      <c r="E268" s="308" t="s">
        <v>99</v>
      </c>
      <c r="F268" t="s">
        <v>1363</v>
      </c>
    </row>
    <row r="269" spans="1:6">
      <c r="A269" s="5">
        <v>10005412</v>
      </c>
      <c r="B269" s="5" t="s">
        <v>986</v>
      </c>
      <c r="C269" s="8">
        <v>2010</v>
      </c>
      <c r="D269" s="5" t="s">
        <v>124</v>
      </c>
      <c r="E269" s="308" t="s">
        <v>98</v>
      </c>
      <c r="F269" t="s">
        <v>1363</v>
      </c>
    </row>
    <row r="270" spans="1:6">
      <c r="A270" s="5">
        <v>10002771</v>
      </c>
      <c r="B270" s="5" t="s">
        <v>987</v>
      </c>
      <c r="C270" s="8">
        <v>2005</v>
      </c>
      <c r="D270" s="5" t="s">
        <v>124</v>
      </c>
      <c r="E270" s="308" t="s">
        <v>98</v>
      </c>
      <c r="F270" t="s">
        <v>1363</v>
      </c>
    </row>
    <row r="271" spans="1:6">
      <c r="A271" s="5">
        <v>10001845</v>
      </c>
      <c r="B271" s="5" t="s">
        <v>988</v>
      </c>
      <c r="C271" s="8">
        <v>2003</v>
      </c>
      <c r="D271" s="5" t="s">
        <v>124</v>
      </c>
      <c r="E271" s="308" t="s">
        <v>99</v>
      </c>
      <c r="F271" t="s">
        <v>1363</v>
      </c>
    </row>
    <row r="272" spans="1:6">
      <c r="A272" s="5">
        <v>10004532</v>
      </c>
      <c r="B272" s="5" t="s">
        <v>989</v>
      </c>
      <c r="C272" s="8">
        <v>2007</v>
      </c>
      <c r="D272" s="5" t="s">
        <v>124</v>
      </c>
      <c r="E272" s="308" t="s">
        <v>98</v>
      </c>
      <c r="F272" t="s">
        <v>1363</v>
      </c>
    </row>
    <row r="273" spans="1:6">
      <c r="A273" s="5">
        <v>10002872</v>
      </c>
      <c r="B273" s="5" t="s">
        <v>990</v>
      </c>
      <c r="C273" s="8">
        <v>2004</v>
      </c>
      <c r="D273" s="5" t="s">
        <v>124</v>
      </c>
      <c r="E273" s="308" t="s">
        <v>98</v>
      </c>
      <c r="F273" t="s">
        <v>1363</v>
      </c>
    </row>
    <row r="274" spans="1:6">
      <c r="A274" s="5">
        <v>10004266</v>
      </c>
      <c r="B274" s="5" t="s">
        <v>991</v>
      </c>
      <c r="C274" s="8">
        <v>2008</v>
      </c>
      <c r="D274" s="5" t="s">
        <v>124</v>
      </c>
      <c r="E274" s="308" t="s">
        <v>98</v>
      </c>
      <c r="F274" t="s">
        <v>1363</v>
      </c>
    </row>
    <row r="275" spans="1:6">
      <c r="A275" s="5">
        <v>10005135</v>
      </c>
      <c r="B275" s="5" t="s">
        <v>992</v>
      </c>
      <c r="C275" s="8">
        <v>2008</v>
      </c>
      <c r="D275" s="5" t="s">
        <v>1344</v>
      </c>
      <c r="E275" s="308" t="s">
        <v>99</v>
      </c>
      <c r="F275" t="s">
        <v>1357</v>
      </c>
    </row>
    <row r="276" spans="1:6">
      <c r="A276" s="5">
        <v>10005191</v>
      </c>
      <c r="B276" s="5" t="s">
        <v>993</v>
      </c>
      <c r="C276" s="8">
        <v>2011</v>
      </c>
      <c r="D276" s="5" t="s">
        <v>1344</v>
      </c>
      <c r="E276" s="308" t="s">
        <v>98</v>
      </c>
      <c r="F276" t="s">
        <v>1357</v>
      </c>
    </row>
    <row r="277" spans="1:6">
      <c r="A277" s="5">
        <v>10005421</v>
      </c>
      <c r="B277" s="5" t="s">
        <v>994</v>
      </c>
      <c r="C277" s="8">
        <v>2012</v>
      </c>
      <c r="D277" s="5" t="s">
        <v>125</v>
      </c>
      <c r="E277" s="308" t="s">
        <v>98</v>
      </c>
      <c r="F277" t="s">
        <v>1357</v>
      </c>
    </row>
    <row r="278" spans="1:6">
      <c r="A278" s="5">
        <v>10004674</v>
      </c>
      <c r="B278" s="5" t="s">
        <v>995</v>
      </c>
      <c r="C278" s="8">
        <v>2009</v>
      </c>
      <c r="D278" s="5" t="s">
        <v>125</v>
      </c>
      <c r="E278" s="308" t="s">
        <v>98</v>
      </c>
      <c r="F278" t="s">
        <v>1357</v>
      </c>
    </row>
    <row r="279" spans="1:6">
      <c r="A279" s="5">
        <v>10005422</v>
      </c>
      <c r="B279" s="5" t="s">
        <v>996</v>
      </c>
      <c r="C279" s="8">
        <v>2011</v>
      </c>
      <c r="D279" s="5" t="s">
        <v>125</v>
      </c>
      <c r="E279" s="308" t="s">
        <v>98</v>
      </c>
      <c r="F279" t="s">
        <v>1357</v>
      </c>
    </row>
    <row r="280" spans="1:6">
      <c r="A280" s="5">
        <v>10005013</v>
      </c>
      <c r="B280" s="5" t="s">
        <v>997</v>
      </c>
      <c r="C280" s="8">
        <v>1986</v>
      </c>
      <c r="D280" s="5" t="s">
        <v>125</v>
      </c>
      <c r="E280" s="308" t="s">
        <v>99</v>
      </c>
      <c r="F280" t="s">
        <v>1357</v>
      </c>
    </row>
    <row r="281" spans="1:6">
      <c r="A281" s="5">
        <v>10004850</v>
      </c>
      <c r="B281" s="5" t="s">
        <v>998</v>
      </c>
      <c r="C281" s="8">
        <v>2008</v>
      </c>
      <c r="D281" s="5" t="s">
        <v>125</v>
      </c>
      <c r="E281" s="308" t="s">
        <v>98</v>
      </c>
      <c r="F281" t="s">
        <v>1357</v>
      </c>
    </row>
    <row r="282" spans="1:6">
      <c r="A282" s="5">
        <v>10003318</v>
      </c>
      <c r="B282" s="5" t="s">
        <v>999</v>
      </c>
      <c r="C282" s="8">
        <v>2007</v>
      </c>
      <c r="D282" s="5" t="s">
        <v>125</v>
      </c>
      <c r="E282" s="308" t="s">
        <v>98</v>
      </c>
      <c r="F282" t="s">
        <v>1357</v>
      </c>
    </row>
    <row r="283" spans="1:6">
      <c r="A283" s="5">
        <v>10000034</v>
      </c>
      <c r="B283" s="5" t="s">
        <v>1000</v>
      </c>
      <c r="C283" s="8">
        <v>1993</v>
      </c>
      <c r="D283" s="5" t="s">
        <v>125</v>
      </c>
      <c r="E283" s="308" t="s">
        <v>98</v>
      </c>
      <c r="F283" t="s">
        <v>1357</v>
      </c>
    </row>
    <row r="284" spans="1:6">
      <c r="A284" s="5">
        <v>10002451</v>
      </c>
      <c r="B284" s="5" t="s">
        <v>1001</v>
      </c>
      <c r="C284" s="8">
        <v>2003</v>
      </c>
      <c r="D284" s="5" t="s">
        <v>125</v>
      </c>
      <c r="E284" s="308" t="s">
        <v>98</v>
      </c>
      <c r="F284" t="s">
        <v>1357</v>
      </c>
    </row>
    <row r="285" spans="1:6">
      <c r="A285" s="5">
        <v>10002713</v>
      </c>
      <c r="B285" s="5" t="s">
        <v>1002</v>
      </c>
      <c r="C285" s="8">
        <v>1992</v>
      </c>
      <c r="D285" s="5" t="s">
        <v>125</v>
      </c>
      <c r="E285" s="308" t="s">
        <v>99</v>
      </c>
      <c r="F285" t="s">
        <v>1357</v>
      </c>
    </row>
    <row r="286" spans="1:6">
      <c r="A286" s="5">
        <v>10002717</v>
      </c>
      <c r="B286" s="5" t="s">
        <v>1003</v>
      </c>
      <c r="C286" s="8">
        <v>2001</v>
      </c>
      <c r="D286" s="5" t="s">
        <v>125</v>
      </c>
      <c r="E286" s="308" t="s">
        <v>99</v>
      </c>
      <c r="F286" t="s">
        <v>1357</v>
      </c>
    </row>
    <row r="287" spans="1:6">
      <c r="A287" s="5">
        <v>10005407</v>
      </c>
      <c r="B287" s="5" t="s">
        <v>1004</v>
      </c>
      <c r="C287" s="8">
        <v>2012</v>
      </c>
      <c r="D287" s="5" t="s">
        <v>125</v>
      </c>
      <c r="E287" s="308" t="s">
        <v>98</v>
      </c>
      <c r="F287" t="s">
        <v>1357</v>
      </c>
    </row>
    <row r="288" spans="1:6">
      <c r="A288" s="5">
        <v>10004367</v>
      </c>
      <c r="B288" s="5" t="s">
        <v>1005</v>
      </c>
      <c r="C288" s="8">
        <v>2003</v>
      </c>
      <c r="D288" s="5" t="s">
        <v>125</v>
      </c>
      <c r="E288" s="308" t="s">
        <v>98</v>
      </c>
      <c r="F288" t="s">
        <v>1357</v>
      </c>
    </row>
    <row r="289" spans="1:6">
      <c r="A289" s="5">
        <v>10003027</v>
      </c>
      <c r="B289" s="5" t="s">
        <v>1006</v>
      </c>
      <c r="C289" s="8">
        <v>2001</v>
      </c>
      <c r="D289" s="5" t="s">
        <v>125</v>
      </c>
      <c r="E289" s="308" t="s">
        <v>98</v>
      </c>
      <c r="F289" t="s">
        <v>1357</v>
      </c>
    </row>
    <row r="290" spans="1:6">
      <c r="A290" s="5">
        <v>10002640</v>
      </c>
      <c r="B290" s="5" t="s">
        <v>1007</v>
      </c>
      <c r="C290" s="8">
        <v>2005</v>
      </c>
      <c r="D290" s="5" t="s">
        <v>125</v>
      </c>
      <c r="E290" s="308" t="s">
        <v>98</v>
      </c>
      <c r="F290" t="s">
        <v>1357</v>
      </c>
    </row>
    <row r="291" spans="1:6">
      <c r="A291" s="5">
        <v>10005251</v>
      </c>
      <c r="B291" s="5" t="s">
        <v>512</v>
      </c>
      <c r="C291" s="8">
        <v>2008</v>
      </c>
      <c r="D291" s="5" t="s">
        <v>126</v>
      </c>
      <c r="E291" s="308" t="s">
        <v>98</v>
      </c>
      <c r="F291" t="s">
        <v>1364</v>
      </c>
    </row>
    <row r="292" spans="1:6">
      <c r="A292" s="5">
        <v>10002972</v>
      </c>
      <c r="B292" s="5" t="s">
        <v>513</v>
      </c>
      <c r="C292" s="8">
        <v>2002</v>
      </c>
      <c r="D292" s="5" t="s">
        <v>126</v>
      </c>
      <c r="E292" s="308" t="s">
        <v>98</v>
      </c>
      <c r="F292" t="s">
        <v>1364</v>
      </c>
    </row>
    <row r="293" spans="1:6">
      <c r="A293" s="5">
        <v>10004624</v>
      </c>
      <c r="B293" s="5" t="s">
        <v>514</v>
      </c>
      <c r="C293" s="8">
        <v>2005</v>
      </c>
      <c r="D293" s="5" t="s">
        <v>126</v>
      </c>
      <c r="E293" s="308" t="s">
        <v>99</v>
      </c>
      <c r="F293" t="s">
        <v>1364</v>
      </c>
    </row>
    <row r="294" spans="1:6">
      <c r="A294" s="5">
        <v>10005148</v>
      </c>
      <c r="B294" s="5" t="s">
        <v>515</v>
      </c>
      <c r="C294" s="8">
        <v>2006</v>
      </c>
      <c r="D294" s="5" t="s">
        <v>126</v>
      </c>
      <c r="E294" s="308" t="s">
        <v>99</v>
      </c>
      <c r="F294" t="s">
        <v>1364</v>
      </c>
    </row>
    <row r="295" spans="1:6">
      <c r="A295" s="5">
        <v>10005406</v>
      </c>
      <c r="B295" s="5" t="s">
        <v>1008</v>
      </c>
      <c r="C295" s="8">
        <v>2007</v>
      </c>
      <c r="D295" s="5" t="s">
        <v>126</v>
      </c>
      <c r="E295" s="308" t="s">
        <v>98</v>
      </c>
      <c r="F295" t="s">
        <v>1364</v>
      </c>
    </row>
    <row r="296" spans="1:6">
      <c r="A296" s="5">
        <v>10005066</v>
      </c>
      <c r="B296" s="5" t="s">
        <v>407</v>
      </c>
      <c r="C296" s="8">
        <v>2011</v>
      </c>
      <c r="D296" s="5" t="s">
        <v>127</v>
      </c>
      <c r="E296" s="308" t="s">
        <v>99</v>
      </c>
      <c r="F296" t="s">
        <v>1358</v>
      </c>
    </row>
    <row r="297" spans="1:6">
      <c r="A297" s="5">
        <v>10004676</v>
      </c>
      <c r="B297" s="5" t="s">
        <v>408</v>
      </c>
      <c r="C297" s="8">
        <v>2003</v>
      </c>
      <c r="D297" s="5" t="s">
        <v>127</v>
      </c>
      <c r="E297" s="308" t="s">
        <v>99</v>
      </c>
      <c r="F297" t="s">
        <v>1358</v>
      </c>
    </row>
    <row r="298" spans="1:6">
      <c r="A298" s="5">
        <v>10004431</v>
      </c>
      <c r="B298" s="5" t="s">
        <v>409</v>
      </c>
      <c r="C298" s="8">
        <v>2003</v>
      </c>
      <c r="D298" s="5" t="s">
        <v>127</v>
      </c>
      <c r="E298" s="308" t="s">
        <v>98</v>
      </c>
      <c r="F298" t="s">
        <v>1358</v>
      </c>
    </row>
    <row r="299" spans="1:6">
      <c r="A299" s="5">
        <v>10005065</v>
      </c>
      <c r="B299" s="5" t="s">
        <v>410</v>
      </c>
      <c r="C299" s="8">
        <v>2011</v>
      </c>
      <c r="D299" s="5" t="s">
        <v>127</v>
      </c>
      <c r="E299" s="308" t="s">
        <v>98</v>
      </c>
      <c r="F299" t="s">
        <v>1358</v>
      </c>
    </row>
    <row r="300" spans="1:6">
      <c r="A300" s="5">
        <v>10004424</v>
      </c>
      <c r="B300" s="5" t="s">
        <v>411</v>
      </c>
      <c r="C300" s="8">
        <v>2001</v>
      </c>
      <c r="D300" s="5" t="s">
        <v>127</v>
      </c>
      <c r="E300" s="308" t="s">
        <v>99</v>
      </c>
      <c r="F300" t="s">
        <v>1358</v>
      </c>
    </row>
    <row r="301" spans="1:6">
      <c r="A301" s="5">
        <v>10005404</v>
      </c>
      <c r="B301" s="5" t="s">
        <v>1009</v>
      </c>
      <c r="C301" s="8">
        <v>2009</v>
      </c>
      <c r="D301" s="5" t="s">
        <v>127</v>
      </c>
      <c r="E301" s="308" t="s">
        <v>98</v>
      </c>
      <c r="F301" t="s">
        <v>1358</v>
      </c>
    </row>
    <row r="302" spans="1:6">
      <c r="A302" s="5">
        <v>10005067</v>
      </c>
      <c r="B302" s="5" t="s">
        <v>412</v>
      </c>
      <c r="C302" s="8">
        <v>2011</v>
      </c>
      <c r="D302" s="5" t="s">
        <v>127</v>
      </c>
      <c r="E302" s="308" t="s">
        <v>98</v>
      </c>
      <c r="F302" t="s">
        <v>1358</v>
      </c>
    </row>
    <row r="303" spans="1:6">
      <c r="A303" s="5">
        <v>10004138</v>
      </c>
      <c r="B303" s="5" t="s">
        <v>1010</v>
      </c>
      <c r="C303" s="8">
        <v>2003</v>
      </c>
      <c r="D303" s="5" t="s">
        <v>127</v>
      </c>
      <c r="E303" s="308" t="s">
        <v>98</v>
      </c>
      <c r="F303" t="s">
        <v>1358</v>
      </c>
    </row>
    <row r="304" spans="1:6">
      <c r="A304" s="5">
        <v>10004835</v>
      </c>
      <c r="B304" s="5" t="s">
        <v>415</v>
      </c>
      <c r="C304" s="8">
        <v>2008</v>
      </c>
      <c r="D304" s="5" t="s">
        <v>128</v>
      </c>
      <c r="E304" s="308" t="s">
        <v>98</v>
      </c>
      <c r="F304" t="s">
        <v>1358</v>
      </c>
    </row>
    <row r="305" spans="1:6">
      <c r="A305" s="5">
        <v>10000792</v>
      </c>
      <c r="B305" s="5" t="s">
        <v>416</v>
      </c>
      <c r="C305" s="8">
        <v>1982</v>
      </c>
      <c r="D305" s="5" t="s">
        <v>128</v>
      </c>
      <c r="E305" s="308" t="s">
        <v>98</v>
      </c>
      <c r="F305" t="s">
        <v>1358</v>
      </c>
    </row>
    <row r="306" spans="1:6">
      <c r="A306" s="5">
        <v>10003169</v>
      </c>
      <c r="B306" s="5" t="s">
        <v>417</v>
      </c>
      <c r="C306" s="8">
        <v>2005</v>
      </c>
      <c r="D306" s="5" t="s">
        <v>128</v>
      </c>
      <c r="E306" s="308" t="s">
        <v>98</v>
      </c>
      <c r="F306" t="s">
        <v>1358</v>
      </c>
    </row>
    <row r="307" spans="1:6">
      <c r="A307" s="5">
        <v>10004902</v>
      </c>
      <c r="B307" s="5" t="s">
        <v>418</v>
      </c>
      <c r="C307" s="8">
        <v>2006</v>
      </c>
      <c r="D307" s="5" t="s">
        <v>128</v>
      </c>
      <c r="E307" s="308" t="s">
        <v>98</v>
      </c>
      <c r="F307" t="s">
        <v>1358</v>
      </c>
    </row>
    <row r="308" spans="1:6">
      <c r="A308" s="5">
        <v>10000284</v>
      </c>
      <c r="B308" s="5" t="s">
        <v>419</v>
      </c>
      <c r="C308" s="8">
        <v>1988</v>
      </c>
      <c r="D308" s="5" t="s">
        <v>128</v>
      </c>
      <c r="E308" s="308" t="s">
        <v>98</v>
      </c>
      <c r="F308" t="s">
        <v>1358</v>
      </c>
    </row>
    <row r="309" spans="1:6">
      <c r="A309" s="5">
        <v>10002498</v>
      </c>
      <c r="B309" s="5" t="s">
        <v>420</v>
      </c>
      <c r="C309" s="8">
        <v>2003</v>
      </c>
      <c r="D309" s="5" t="s">
        <v>128</v>
      </c>
      <c r="E309" s="308" t="s">
        <v>99</v>
      </c>
      <c r="F309" t="s">
        <v>1358</v>
      </c>
    </row>
    <row r="310" spans="1:6">
      <c r="A310" s="5">
        <v>10005004</v>
      </c>
      <c r="B310" s="5" t="s">
        <v>421</v>
      </c>
      <c r="C310" s="8">
        <v>2003</v>
      </c>
      <c r="D310" s="5" t="s">
        <v>128</v>
      </c>
      <c r="E310" s="308" t="s">
        <v>99</v>
      </c>
      <c r="F310" t="s">
        <v>1358</v>
      </c>
    </row>
    <row r="311" spans="1:6">
      <c r="A311" s="5">
        <v>10005419</v>
      </c>
      <c r="B311" s="5" t="s">
        <v>1011</v>
      </c>
      <c r="C311" s="8">
        <v>2011</v>
      </c>
      <c r="D311" s="5" t="s">
        <v>128</v>
      </c>
      <c r="E311" s="308" t="s">
        <v>99</v>
      </c>
      <c r="F311" t="s">
        <v>1358</v>
      </c>
    </row>
    <row r="312" spans="1:6">
      <c r="A312" s="5">
        <v>10005292</v>
      </c>
      <c r="B312" s="5" t="s">
        <v>422</v>
      </c>
      <c r="C312" s="8">
        <v>1996</v>
      </c>
      <c r="D312" s="5" t="s">
        <v>128</v>
      </c>
      <c r="E312" s="308" t="s">
        <v>99</v>
      </c>
      <c r="F312" t="s">
        <v>1358</v>
      </c>
    </row>
    <row r="313" spans="1:6">
      <c r="A313" s="5">
        <v>10000796</v>
      </c>
      <c r="B313" s="5" t="s">
        <v>423</v>
      </c>
      <c r="C313" s="8">
        <v>2000</v>
      </c>
      <c r="D313" s="5" t="s">
        <v>128</v>
      </c>
      <c r="E313" s="308" t="s">
        <v>98</v>
      </c>
      <c r="F313" t="s">
        <v>1358</v>
      </c>
    </row>
    <row r="314" spans="1:6">
      <c r="A314" s="5">
        <v>10005420</v>
      </c>
      <c r="B314" s="5" t="s">
        <v>1012</v>
      </c>
      <c r="C314" s="8">
        <v>2012</v>
      </c>
      <c r="D314" s="5" t="s">
        <v>128</v>
      </c>
      <c r="E314" s="308" t="s">
        <v>98</v>
      </c>
      <c r="F314" t="s">
        <v>1358</v>
      </c>
    </row>
    <row r="315" spans="1:6">
      <c r="A315" s="5">
        <v>10005418</v>
      </c>
      <c r="B315" s="5" t="s">
        <v>1013</v>
      </c>
      <c r="C315" s="8">
        <v>2009</v>
      </c>
      <c r="D315" s="5" t="s">
        <v>128</v>
      </c>
      <c r="E315" s="308" t="s">
        <v>98</v>
      </c>
      <c r="F315" t="s">
        <v>1358</v>
      </c>
    </row>
    <row r="316" spans="1:6">
      <c r="A316" s="5">
        <v>10003942</v>
      </c>
      <c r="B316" s="5" t="s">
        <v>1014</v>
      </c>
      <c r="C316" s="8">
        <v>1990</v>
      </c>
      <c r="D316" s="5" t="s">
        <v>128</v>
      </c>
      <c r="E316" s="308" t="s">
        <v>98</v>
      </c>
      <c r="F316" t="s">
        <v>1358</v>
      </c>
    </row>
    <row r="317" spans="1:6">
      <c r="A317" s="5">
        <v>10002913</v>
      </c>
      <c r="B317" s="5" t="s">
        <v>424</v>
      </c>
      <c r="C317" s="8">
        <v>2006</v>
      </c>
      <c r="D317" s="5" t="s">
        <v>128</v>
      </c>
      <c r="E317" s="308" t="s">
        <v>98</v>
      </c>
      <c r="F317" t="s">
        <v>1358</v>
      </c>
    </row>
    <row r="318" spans="1:6">
      <c r="A318" s="5">
        <v>10004568</v>
      </c>
      <c r="B318" s="5" t="s">
        <v>265</v>
      </c>
      <c r="C318" s="8">
        <v>2007</v>
      </c>
      <c r="D318" s="5" t="s">
        <v>264</v>
      </c>
      <c r="E318" s="308" t="s">
        <v>98</v>
      </c>
      <c r="F318" t="s">
        <v>205</v>
      </c>
    </row>
    <row r="319" spans="1:6">
      <c r="A319" s="5">
        <v>10002193</v>
      </c>
      <c r="B319" s="5" t="s">
        <v>266</v>
      </c>
      <c r="C319" s="8">
        <v>2002</v>
      </c>
      <c r="D319" s="5" t="s">
        <v>264</v>
      </c>
      <c r="E319" s="308" t="s">
        <v>98</v>
      </c>
      <c r="F319" t="s">
        <v>205</v>
      </c>
    </row>
    <row r="320" spans="1:6">
      <c r="A320" s="5">
        <v>10003485</v>
      </c>
      <c r="B320" s="5" t="s">
        <v>267</v>
      </c>
      <c r="C320" s="8">
        <v>2004</v>
      </c>
      <c r="D320" s="5" t="s">
        <v>264</v>
      </c>
      <c r="E320" s="308" t="s">
        <v>99</v>
      </c>
      <c r="F320" t="s">
        <v>205</v>
      </c>
    </row>
    <row r="321" spans="1:6">
      <c r="A321" s="5">
        <v>10005320</v>
      </c>
      <c r="B321" s="5" t="s">
        <v>1015</v>
      </c>
      <c r="C321" s="8">
        <v>2011</v>
      </c>
      <c r="D321" s="5" t="s">
        <v>264</v>
      </c>
      <c r="E321" s="308" t="s">
        <v>98</v>
      </c>
      <c r="F321" t="s">
        <v>205</v>
      </c>
    </row>
    <row r="322" spans="1:6">
      <c r="A322" s="5">
        <v>10005300</v>
      </c>
      <c r="B322" s="5" t="s">
        <v>268</v>
      </c>
      <c r="C322" s="8">
        <v>2010</v>
      </c>
      <c r="D322" s="5" t="s">
        <v>264</v>
      </c>
      <c r="E322" s="308" t="s">
        <v>98</v>
      </c>
      <c r="F322" t="s">
        <v>205</v>
      </c>
    </row>
    <row r="323" spans="1:6">
      <c r="A323" s="5">
        <v>10005301</v>
      </c>
      <c r="B323" s="5" t="s">
        <v>269</v>
      </c>
      <c r="C323" s="8">
        <v>2010</v>
      </c>
      <c r="D323" s="5" t="s">
        <v>264</v>
      </c>
      <c r="E323" s="308" t="s">
        <v>98</v>
      </c>
      <c r="F323" t="s">
        <v>205</v>
      </c>
    </row>
    <row r="324" spans="1:6">
      <c r="A324" s="5">
        <v>10005249</v>
      </c>
      <c r="B324" s="5" t="s">
        <v>270</v>
      </c>
      <c r="C324" s="8">
        <v>2011</v>
      </c>
      <c r="D324" s="5" t="s">
        <v>264</v>
      </c>
      <c r="E324" s="308" t="s">
        <v>99</v>
      </c>
      <c r="F324" t="s">
        <v>205</v>
      </c>
    </row>
    <row r="325" spans="1:6">
      <c r="A325" s="5">
        <v>10005302</v>
      </c>
      <c r="B325" s="5" t="s">
        <v>271</v>
      </c>
      <c r="C325" s="8">
        <v>2012</v>
      </c>
      <c r="D325" s="5" t="s">
        <v>264</v>
      </c>
      <c r="E325" s="308" t="s">
        <v>99</v>
      </c>
      <c r="F325" t="s">
        <v>205</v>
      </c>
    </row>
    <row r="326" spans="1:6">
      <c r="A326" s="5">
        <v>10000053</v>
      </c>
      <c r="B326" s="5" t="s">
        <v>272</v>
      </c>
      <c r="C326" s="8">
        <v>1995</v>
      </c>
      <c r="D326" s="5" t="s">
        <v>264</v>
      </c>
      <c r="E326" s="308" t="s">
        <v>99</v>
      </c>
      <c r="F326" t="s">
        <v>205</v>
      </c>
    </row>
    <row r="327" spans="1:6">
      <c r="A327" s="5">
        <v>10001930</v>
      </c>
      <c r="B327" s="5" t="s">
        <v>273</v>
      </c>
      <c r="C327" s="8">
        <v>2003</v>
      </c>
      <c r="D327" s="5" t="s">
        <v>264</v>
      </c>
      <c r="E327" s="308" t="s">
        <v>99</v>
      </c>
      <c r="F327" t="s">
        <v>205</v>
      </c>
    </row>
    <row r="328" spans="1:6">
      <c r="A328" s="5">
        <v>10004403</v>
      </c>
      <c r="B328" s="5" t="s">
        <v>274</v>
      </c>
      <c r="C328" s="8">
        <v>2006</v>
      </c>
      <c r="D328" s="5" t="s">
        <v>264</v>
      </c>
      <c r="E328" s="308" t="s">
        <v>99</v>
      </c>
      <c r="F328" t="s">
        <v>205</v>
      </c>
    </row>
    <row r="329" spans="1:6">
      <c r="A329" s="5">
        <v>10005303</v>
      </c>
      <c r="B329" s="5" t="s">
        <v>275</v>
      </c>
      <c r="C329" s="8">
        <v>2010</v>
      </c>
      <c r="D329" s="5" t="s">
        <v>264</v>
      </c>
      <c r="E329" s="308" t="s">
        <v>98</v>
      </c>
      <c r="F329" t="s">
        <v>205</v>
      </c>
    </row>
    <row r="330" spans="1:6">
      <c r="A330" s="5">
        <v>10001270</v>
      </c>
      <c r="B330" s="5" t="s">
        <v>276</v>
      </c>
      <c r="C330" s="8">
        <v>1999</v>
      </c>
      <c r="D330" s="5" t="s">
        <v>264</v>
      </c>
      <c r="E330" s="308" t="s">
        <v>99</v>
      </c>
      <c r="F330" t="s">
        <v>205</v>
      </c>
    </row>
    <row r="331" spans="1:6">
      <c r="A331" s="5">
        <v>10005304</v>
      </c>
      <c r="B331" s="5" t="s">
        <v>277</v>
      </c>
      <c r="C331" s="8">
        <v>2010</v>
      </c>
      <c r="D331" s="5" t="s">
        <v>264</v>
      </c>
      <c r="E331" s="308" t="s">
        <v>98</v>
      </c>
      <c r="F331" t="s">
        <v>205</v>
      </c>
    </row>
    <row r="332" spans="1:6">
      <c r="A332" s="5">
        <v>10000186</v>
      </c>
      <c r="B332" s="5" t="s">
        <v>278</v>
      </c>
      <c r="C332" s="8">
        <v>1998</v>
      </c>
      <c r="D332" s="5" t="s">
        <v>264</v>
      </c>
      <c r="E332" s="308" t="s">
        <v>98</v>
      </c>
      <c r="F332" t="s">
        <v>205</v>
      </c>
    </row>
    <row r="333" spans="1:6">
      <c r="A333" s="5">
        <v>10000055</v>
      </c>
      <c r="B333" s="5" t="s">
        <v>279</v>
      </c>
      <c r="C333" s="8">
        <v>2000</v>
      </c>
      <c r="D333" s="5" t="s">
        <v>264</v>
      </c>
      <c r="E333" s="308" t="s">
        <v>98</v>
      </c>
      <c r="F333" t="s">
        <v>205</v>
      </c>
    </row>
    <row r="334" spans="1:6">
      <c r="A334" s="5">
        <v>10004946</v>
      </c>
      <c r="B334" s="5" t="s">
        <v>280</v>
      </c>
      <c r="C334" s="8">
        <v>2011</v>
      </c>
      <c r="D334" s="5" t="s">
        <v>264</v>
      </c>
      <c r="E334" s="308" t="s">
        <v>99</v>
      </c>
      <c r="F334" t="s">
        <v>205</v>
      </c>
    </row>
    <row r="335" spans="1:6">
      <c r="A335" s="5">
        <v>10005305</v>
      </c>
      <c r="B335" s="5" t="s">
        <v>281</v>
      </c>
      <c r="C335" s="8">
        <v>2009</v>
      </c>
      <c r="D335" s="5" t="s">
        <v>264</v>
      </c>
      <c r="E335" s="308" t="s">
        <v>98</v>
      </c>
      <c r="F335" t="s">
        <v>205</v>
      </c>
    </row>
    <row r="336" spans="1:6">
      <c r="A336" s="5">
        <v>10004346</v>
      </c>
      <c r="B336" s="5" t="s">
        <v>282</v>
      </c>
      <c r="C336" s="8">
        <v>2007</v>
      </c>
      <c r="D336" s="5" t="s">
        <v>264</v>
      </c>
      <c r="E336" s="308" t="s">
        <v>99</v>
      </c>
      <c r="F336" t="s">
        <v>205</v>
      </c>
    </row>
    <row r="337" spans="1:6">
      <c r="A337" s="5">
        <v>10002834</v>
      </c>
      <c r="B337" s="5" t="s">
        <v>283</v>
      </c>
      <c r="C337" s="8">
        <v>2005</v>
      </c>
      <c r="D337" s="5" t="s">
        <v>264</v>
      </c>
      <c r="E337" s="308" t="s">
        <v>99</v>
      </c>
      <c r="F337" t="s">
        <v>205</v>
      </c>
    </row>
    <row r="338" spans="1:6">
      <c r="A338" s="5">
        <v>10003267</v>
      </c>
      <c r="B338" s="5" t="s">
        <v>284</v>
      </c>
      <c r="C338" s="8">
        <v>2005</v>
      </c>
      <c r="D338" s="5" t="s">
        <v>264</v>
      </c>
      <c r="E338" s="308" t="s">
        <v>98</v>
      </c>
      <c r="F338" t="s">
        <v>205</v>
      </c>
    </row>
    <row r="339" spans="1:6">
      <c r="A339" s="5">
        <v>10003326</v>
      </c>
      <c r="B339" s="5" t="s">
        <v>285</v>
      </c>
      <c r="C339" s="8">
        <v>2004</v>
      </c>
      <c r="D339" s="5" t="s">
        <v>264</v>
      </c>
      <c r="E339" s="308" t="s">
        <v>98</v>
      </c>
      <c r="F339" t="s">
        <v>205</v>
      </c>
    </row>
    <row r="340" spans="1:6">
      <c r="A340" s="5">
        <v>10002307</v>
      </c>
      <c r="B340" s="5" t="s">
        <v>286</v>
      </c>
      <c r="C340" s="8">
        <v>1998</v>
      </c>
      <c r="D340" s="5" t="s">
        <v>264</v>
      </c>
      <c r="E340" s="308" t="s">
        <v>99</v>
      </c>
      <c r="F340" t="s">
        <v>205</v>
      </c>
    </row>
    <row r="341" spans="1:6">
      <c r="A341" s="5">
        <v>10004766</v>
      </c>
      <c r="B341" s="5" t="s">
        <v>287</v>
      </c>
      <c r="C341" s="8">
        <v>2008</v>
      </c>
      <c r="D341" s="5" t="s">
        <v>264</v>
      </c>
      <c r="E341" s="308" t="s">
        <v>99</v>
      </c>
      <c r="F341" t="s">
        <v>205</v>
      </c>
    </row>
    <row r="342" spans="1:6">
      <c r="A342" s="5">
        <v>10004257</v>
      </c>
      <c r="B342" s="5" t="s">
        <v>288</v>
      </c>
      <c r="C342" s="8">
        <v>2006</v>
      </c>
      <c r="D342" s="5" t="s">
        <v>264</v>
      </c>
      <c r="E342" s="308" t="s">
        <v>99</v>
      </c>
      <c r="F342" t="s">
        <v>205</v>
      </c>
    </row>
    <row r="343" spans="1:6">
      <c r="A343" s="5">
        <v>10005248</v>
      </c>
      <c r="B343" s="5" t="s">
        <v>289</v>
      </c>
      <c r="C343" s="8">
        <v>2008</v>
      </c>
      <c r="D343" s="5" t="s">
        <v>264</v>
      </c>
      <c r="E343" s="308" t="s">
        <v>99</v>
      </c>
      <c r="F343" t="s">
        <v>205</v>
      </c>
    </row>
    <row r="344" spans="1:6">
      <c r="A344" s="5">
        <v>10001502</v>
      </c>
      <c r="B344" s="5" t="s">
        <v>290</v>
      </c>
      <c r="C344" s="8">
        <v>2002</v>
      </c>
      <c r="D344" s="5" t="s">
        <v>264</v>
      </c>
      <c r="E344" s="308" t="s">
        <v>98</v>
      </c>
      <c r="F344" t="s">
        <v>205</v>
      </c>
    </row>
    <row r="345" spans="1:6">
      <c r="A345" s="5">
        <v>10004947</v>
      </c>
      <c r="B345" s="5" t="s">
        <v>291</v>
      </c>
      <c r="C345" s="8">
        <v>2009</v>
      </c>
      <c r="D345" s="5" t="s">
        <v>264</v>
      </c>
      <c r="E345" s="308" t="s">
        <v>99</v>
      </c>
      <c r="F345" t="s">
        <v>205</v>
      </c>
    </row>
    <row r="346" spans="1:6">
      <c r="A346" s="5">
        <v>10004347</v>
      </c>
      <c r="B346" s="5" t="s">
        <v>292</v>
      </c>
      <c r="C346" s="8">
        <v>2009</v>
      </c>
      <c r="D346" s="5" t="s">
        <v>264</v>
      </c>
      <c r="E346" s="308" t="s">
        <v>99</v>
      </c>
      <c r="F346" t="s">
        <v>205</v>
      </c>
    </row>
    <row r="347" spans="1:6">
      <c r="A347" s="5">
        <v>10005250</v>
      </c>
      <c r="B347" s="5" t="s">
        <v>293</v>
      </c>
      <c r="C347" s="8">
        <v>2010</v>
      </c>
      <c r="D347" s="5" t="s">
        <v>264</v>
      </c>
      <c r="E347" s="308" t="s">
        <v>99</v>
      </c>
      <c r="F347" t="s">
        <v>205</v>
      </c>
    </row>
    <row r="348" spans="1:6">
      <c r="A348" s="5">
        <v>10000314</v>
      </c>
      <c r="B348" s="5" t="s">
        <v>294</v>
      </c>
      <c r="C348" s="8">
        <v>2000</v>
      </c>
      <c r="D348" s="5" t="s">
        <v>295</v>
      </c>
      <c r="E348" s="308" t="s">
        <v>98</v>
      </c>
      <c r="F348" t="s">
        <v>205</v>
      </c>
    </row>
    <row r="349" spans="1:6">
      <c r="A349" s="5">
        <v>10001547</v>
      </c>
      <c r="B349" s="5" t="s">
        <v>296</v>
      </c>
      <c r="C349" s="8">
        <v>2000</v>
      </c>
      <c r="D349" s="5" t="s">
        <v>295</v>
      </c>
      <c r="E349" s="308" t="s">
        <v>98</v>
      </c>
      <c r="F349" t="s">
        <v>205</v>
      </c>
    </row>
    <row r="350" spans="1:6">
      <c r="A350" s="5">
        <v>10002914</v>
      </c>
      <c r="B350" s="5" t="s">
        <v>297</v>
      </c>
      <c r="C350" s="8">
        <v>2002</v>
      </c>
      <c r="D350" s="5" t="s">
        <v>295</v>
      </c>
      <c r="E350" s="308" t="s">
        <v>99</v>
      </c>
      <c r="F350" t="s">
        <v>205</v>
      </c>
    </row>
    <row r="351" spans="1:6">
      <c r="A351" s="5">
        <v>10000317</v>
      </c>
      <c r="B351" s="5" t="s">
        <v>298</v>
      </c>
      <c r="C351" s="8">
        <v>1998</v>
      </c>
      <c r="D351" s="5" t="s">
        <v>295</v>
      </c>
      <c r="E351" s="308" t="s">
        <v>98</v>
      </c>
      <c r="F351" t="s">
        <v>205</v>
      </c>
    </row>
    <row r="352" spans="1:6">
      <c r="A352" s="5">
        <v>10001697</v>
      </c>
      <c r="B352" s="5" t="s">
        <v>299</v>
      </c>
      <c r="C352" s="8">
        <v>2001</v>
      </c>
      <c r="D352" s="5" t="s">
        <v>295</v>
      </c>
      <c r="E352" s="308" t="s">
        <v>98</v>
      </c>
      <c r="F352" t="s">
        <v>205</v>
      </c>
    </row>
    <row r="353" spans="1:6">
      <c r="A353" s="5">
        <v>10005069</v>
      </c>
      <c r="B353" s="5" t="s">
        <v>300</v>
      </c>
      <c r="C353" s="8">
        <v>2007</v>
      </c>
      <c r="D353" s="5" t="s">
        <v>295</v>
      </c>
      <c r="E353" s="308" t="s">
        <v>99</v>
      </c>
      <c r="F353" t="s">
        <v>205</v>
      </c>
    </row>
    <row r="354" spans="1:6">
      <c r="A354" s="5">
        <v>10005027</v>
      </c>
      <c r="B354" s="5" t="s">
        <v>301</v>
      </c>
      <c r="C354" s="8">
        <v>2003</v>
      </c>
      <c r="D354" s="5" t="s">
        <v>295</v>
      </c>
      <c r="E354" s="308" t="s">
        <v>99</v>
      </c>
      <c r="F354" t="s">
        <v>205</v>
      </c>
    </row>
    <row r="355" spans="1:6">
      <c r="A355" s="5">
        <v>10002201</v>
      </c>
      <c r="B355" s="5" t="s">
        <v>302</v>
      </c>
      <c r="C355" s="8">
        <v>2000</v>
      </c>
      <c r="D355" s="5" t="s">
        <v>295</v>
      </c>
      <c r="E355" s="308" t="s">
        <v>98</v>
      </c>
      <c r="F355" t="s">
        <v>205</v>
      </c>
    </row>
    <row r="356" spans="1:6">
      <c r="A356" s="5">
        <v>10002708</v>
      </c>
      <c r="B356" s="5" t="s">
        <v>303</v>
      </c>
      <c r="C356" s="8">
        <v>1997</v>
      </c>
      <c r="D356" s="5" t="s">
        <v>295</v>
      </c>
      <c r="E356" s="308" t="s">
        <v>99</v>
      </c>
      <c r="F356" t="s">
        <v>205</v>
      </c>
    </row>
    <row r="357" spans="1:6">
      <c r="A357" s="5">
        <v>10004680</v>
      </c>
      <c r="B357" s="5" t="s">
        <v>526</v>
      </c>
      <c r="C357" s="8">
        <v>2010</v>
      </c>
      <c r="D357" s="5" t="s">
        <v>129</v>
      </c>
      <c r="E357" s="308" t="s">
        <v>98</v>
      </c>
      <c r="F357" t="s">
        <v>1365</v>
      </c>
    </row>
    <row r="358" spans="1:6">
      <c r="A358" s="5">
        <v>10003401</v>
      </c>
      <c r="B358" s="5" t="s">
        <v>527</v>
      </c>
      <c r="C358" s="8">
        <v>2007</v>
      </c>
      <c r="D358" s="5" t="s">
        <v>129</v>
      </c>
      <c r="E358" s="308" t="s">
        <v>98</v>
      </c>
      <c r="F358" t="s">
        <v>1365</v>
      </c>
    </row>
    <row r="359" spans="1:6">
      <c r="A359" s="5">
        <v>10003081</v>
      </c>
      <c r="B359" s="5" t="s">
        <v>528</v>
      </c>
      <c r="C359" s="8">
        <v>1999</v>
      </c>
      <c r="D359" s="5" t="s">
        <v>129</v>
      </c>
      <c r="E359" s="308" t="s">
        <v>98</v>
      </c>
      <c r="F359" t="s">
        <v>1365</v>
      </c>
    </row>
    <row r="360" spans="1:6">
      <c r="A360" s="5">
        <v>10002702</v>
      </c>
      <c r="B360" s="5" t="s">
        <v>529</v>
      </c>
      <c r="C360" s="8">
        <v>2005</v>
      </c>
      <c r="D360" s="5" t="s">
        <v>129</v>
      </c>
      <c r="E360" s="308" t="s">
        <v>98</v>
      </c>
      <c r="F360" t="s">
        <v>1365</v>
      </c>
    </row>
    <row r="361" spans="1:6">
      <c r="A361" s="5">
        <v>10005425</v>
      </c>
      <c r="B361" s="5" t="s">
        <v>1016</v>
      </c>
      <c r="C361" s="8">
        <v>2011</v>
      </c>
      <c r="D361" s="5" t="s">
        <v>129</v>
      </c>
      <c r="E361" s="308" t="s">
        <v>98</v>
      </c>
      <c r="F361" t="s">
        <v>1365</v>
      </c>
    </row>
    <row r="362" spans="1:6">
      <c r="A362" s="5">
        <v>10004314</v>
      </c>
      <c r="B362" s="5" t="s">
        <v>530</v>
      </c>
      <c r="C362" s="8">
        <v>2009</v>
      </c>
      <c r="D362" s="5" t="s">
        <v>129</v>
      </c>
      <c r="E362" s="308" t="s">
        <v>98</v>
      </c>
      <c r="F362" t="s">
        <v>1365</v>
      </c>
    </row>
    <row r="363" spans="1:6">
      <c r="A363" s="5">
        <v>10002024</v>
      </c>
      <c r="B363" s="5" t="s">
        <v>524</v>
      </c>
      <c r="C363" s="8">
        <v>2003</v>
      </c>
      <c r="D363" s="5" t="s">
        <v>105</v>
      </c>
      <c r="E363" s="308" t="s">
        <v>98</v>
      </c>
      <c r="F363" t="s">
        <v>1365</v>
      </c>
    </row>
    <row r="364" spans="1:6">
      <c r="A364" s="5">
        <v>10000490</v>
      </c>
      <c r="B364" s="5" t="s">
        <v>531</v>
      </c>
      <c r="C364" s="8">
        <v>1990</v>
      </c>
      <c r="D364" s="5" t="s">
        <v>129</v>
      </c>
      <c r="E364" s="308" t="s">
        <v>98</v>
      </c>
      <c r="F364" t="s">
        <v>1365</v>
      </c>
    </row>
    <row r="365" spans="1:6">
      <c r="A365" s="5">
        <v>10002627</v>
      </c>
      <c r="B365" s="5" t="s">
        <v>532</v>
      </c>
      <c r="C365" s="8">
        <v>2005</v>
      </c>
      <c r="D365" s="5" t="s">
        <v>129</v>
      </c>
      <c r="E365" s="308" t="s">
        <v>98</v>
      </c>
      <c r="F365" t="s">
        <v>1365</v>
      </c>
    </row>
    <row r="366" spans="1:6">
      <c r="A366" s="5">
        <v>10002105</v>
      </c>
      <c r="B366" s="5" t="s">
        <v>533</v>
      </c>
      <c r="C366" s="8">
        <v>2003</v>
      </c>
      <c r="D366" s="5" t="s">
        <v>129</v>
      </c>
      <c r="E366" s="308" t="s">
        <v>98</v>
      </c>
      <c r="F366" t="s">
        <v>1365</v>
      </c>
    </row>
    <row r="367" spans="1:6">
      <c r="A367" s="5">
        <v>10003163</v>
      </c>
      <c r="B367" s="5" t="s">
        <v>534</v>
      </c>
      <c r="C367" s="8">
        <v>2001</v>
      </c>
      <c r="D367" s="5" t="s">
        <v>129</v>
      </c>
      <c r="E367" s="308" t="s">
        <v>98</v>
      </c>
      <c r="F367" t="s">
        <v>1365</v>
      </c>
    </row>
    <row r="368" spans="1:6">
      <c r="A368" s="5">
        <v>10003129</v>
      </c>
      <c r="B368" s="5" t="s">
        <v>535</v>
      </c>
      <c r="C368" s="8">
        <v>2006</v>
      </c>
      <c r="D368" s="5" t="s">
        <v>129</v>
      </c>
      <c r="E368" s="308" t="s">
        <v>98</v>
      </c>
      <c r="F368" t="s">
        <v>1365</v>
      </c>
    </row>
    <row r="369" spans="1:6">
      <c r="A369" s="5">
        <v>10004696</v>
      </c>
      <c r="B369" s="5" t="s">
        <v>536</v>
      </c>
      <c r="C369" s="8">
        <v>2010</v>
      </c>
      <c r="D369" s="5" t="s">
        <v>129</v>
      </c>
      <c r="E369" s="308" t="s">
        <v>98</v>
      </c>
      <c r="F369" t="s">
        <v>1365</v>
      </c>
    </row>
    <row r="370" spans="1:6">
      <c r="A370" s="5">
        <v>10005426</v>
      </c>
      <c r="B370" s="5" t="s">
        <v>1017</v>
      </c>
      <c r="C370" s="8">
        <v>2011</v>
      </c>
      <c r="D370" s="5" t="s">
        <v>129</v>
      </c>
      <c r="E370" s="308" t="s">
        <v>98</v>
      </c>
      <c r="F370" t="s">
        <v>1365</v>
      </c>
    </row>
    <row r="371" spans="1:6">
      <c r="A371" s="5">
        <v>10004419</v>
      </c>
      <c r="B371" s="5" t="s">
        <v>537</v>
      </c>
      <c r="C371" s="8">
        <v>2005</v>
      </c>
      <c r="D371" s="5" t="s">
        <v>129</v>
      </c>
      <c r="E371" s="308" t="s">
        <v>98</v>
      </c>
      <c r="F371" t="s">
        <v>1365</v>
      </c>
    </row>
    <row r="372" spans="1:6">
      <c r="A372" s="5">
        <v>10000463</v>
      </c>
      <c r="B372" s="5" t="s">
        <v>525</v>
      </c>
      <c r="C372" s="8">
        <v>2001</v>
      </c>
      <c r="D372" s="5" t="s">
        <v>129</v>
      </c>
      <c r="E372" s="308" t="s">
        <v>98</v>
      </c>
      <c r="F372" t="s">
        <v>1365</v>
      </c>
    </row>
    <row r="373" spans="1:6">
      <c r="A373" s="5">
        <v>10005260</v>
      </c>
      <c r="B373" s="5" t="s">
        <v>425</v>
      </c>
      <c r="C373" s="8">
        <v>2010</v>
      </c>
      <c r="D373" s="5" t="s">
        <v>130</v>
      </c>
      <c r="E373" s="308" t="s">
        <v>98</v>
      </c>
      <c r="F373" t="s">
        <v>1358</v>
      </c>
    </row>
    <row r="374" spans="1:6">
      <c r="A374" s="5">
        <v>10004074</v>
      </c>
      <c r="B374" s="5" t="s">
        <v>426</v>
      </c>
      <c r="C374" s="8">
        <v>2007</v>
      </c>
      <c r="D374" s="5" t="s">
        <v>105</v>
      </c>
      <c r="E374" s="308" t="s">
        <v>98</v>
      </c>
      <c r="F374" t="s">
        <v>1358</v>
      </c>
    </row>
    <row r="375" spans="1:6">
      <c r="A375" s="5">
        <v>10004730</v>
      </c>
      <c r="B375" s="5" t="s">
        <v>693</v>
      </c>
      <c r="C375" s="8">
        <v>2007</v>
      </c>
      <c r="D375" s="5" t="s">
        <v>1345</v>
      </c>
      <c r="E375" s="308" t="s">
        <v>99</v>
      </c>
      <c r="F375" t="s">
        <v>1360</v>
      </c>
    </row>
    <row r="376" spans="1:6">
      <c r="A376" s="5">
        <v>10005438</v>
      </c>
      <c r="B376" s="5" t="s">
        <v>1018</v>
      </c>
      <c r="C376" s="8">
        <v>2010</v>
      </c>
      <c r="D376" s="5" t="s">
        <v>1345</v>
      </c>
      <c r="E376" s="308" t="s">
        <v>98</v>
      </c>
      <c r="F376" t="s">
        <v>1360</v>
      </c>
    </row>
    <row r="377" spans="1:6">
      <c r="A377" s="5">
        <v>10005483</v>
      </c>
      <c r="B377" s="5" t="s">
        <v>1019</v>
      </c>
      <c r="C377" s="8">
        <v>2008</v>
      </c>
      <c r="D377" s="5" t="s">
        <v>1346</v>
      </c>
      <c r="E377" s="308" t="s">
        <v>99</v>
      </c>
      <c r="F377" t="s">
        <v>1363</v>
      </c>
    </row>
    <row r="378" spans="1:6">
      <c r="A378" s="5">
        <v>10005096</v>
      </c>
      <c r="B378" s="5" t="s">
        <v>1020</v>
      </c>
      <c r="C378" s="8">
        <v>2010</v>
      </c>
      <c r="D378" s="5" t="s">
        <v>1346</v>
      </c>
      <c r="E378" s="308" t="s">
        <v>98</v>
      </c>
      <c r="F378" t="s">
        <v>1363</v>
      </c>
    </row>
    <row r="379" spans="1:6">
      <c r="A379" s="5">
        <v>10005097</v>
      </c>
      <c r="B379" s="5" t="s">
        <v>1021</v>
      </c>
      <c r="C379" s="8">
        <v>2011</v>
      </c>
      <c r="D379" s="5" t="s">
        <v>1346</v>
      </c>
      <c r="E379" s="308" t="s">
        <v>98</v>
      </c>
      <c r="F379" t="s">
        <v>1363</v>
      </c>
    </row>
    <row r="380" spans="1:6">
      <c r="A380" s="5">
        <v>10005098</v>
      </c>
      <c r="B380" s="5" t="s">
        <v>1022</v>
      </c>
      <c r="C380" s="8">
        <v>2009</v>
      </c>
      <c r="D380" s="5" t="s">
        <v>1346</v>
      </c>
      <c r="E380" s="308" t="s">
        <v>99</v>
      </c>
      <c r="F380" t="s">
        <v>1363</v>
      </c>
    </row>
    <row r="381" spans="1:6">
      <c r="A381" s="5">
        <v>10005484</v>
      </c>
      <c r="B381" s="5" t="s">
        <v>1023</v>
      </c>
      <c r="C381" s="8">
        <v>2012</v>
      </c>
      <c r="D381" s="5" t="s">
        <v>1346</v>
      </c>
      <c r="E381" s="308" t="s">
        <v>98</v>
      </c>
      <c r="F381" t="s">
        <v>1363</v>
      </c>
    </row>
    <row r="382" spans="1:6">
      <c r="A382" s="5">
        <v>10005269</v>
      </c>
      <c r="B382" s="5" t="s">
        <v>1024</v>
      </c>
      <c r="C382" s="8">
        <v>2009</v>
      </c>
      <c r="D382" s="5" t="s">
        <v>1346</v>
      </c>
      <c r="E382" s="308" t="s">
        <v>98</v>
      </c>
      <c r="F382" t="s">
        <v>1363</v>
      </c>
    </row>
    <row r="383" spans="1:6">
      <c r="A383" s="5">
        <v>10002764</v>
      </c>
      <c r="B383" s="5" t="s">
        <v>555</v>
      </c>
      <c r="C383" s="8">
        <v>2002</v>
      </c>
      <c r="D383" s="5" t="s">
        <v>131</v>
      </c>
      <c r="E383" s="308" t="s">
        <v>98</v>
      </c>
      <c r="F383" t="s">
        <v>1366</v>
      </c>
    </row>
    <row r="384" spans="1:6">
      <c r="A384" s="5">
        <v>10004006</v>
      </c>
      <c r="B384" s="5" t="s">
        <v>556</v>
      </c>
      <c r="C384" s="8">
        <v>2005</v>
      </c>
      <c r="D384" s="5" t="s">
        <v>131</v>
      </c>
      <c r="E384" s="308" t="s">
        <v>99</v>
      </c>
      <c r="F384" t="s">
        <v>1366</v>
      </c>
    </row>
    <row r="385" spans="1:6">
      <c r="A385" s="5">
        <v>10004007</v>
      </c>
      <c r="B385" s="5" t="s">
        <v>561</v>
      </c>
      <c r="C385" s="8">
        <v>2007</v>
      </c>
      <c r="D385" s="5" t="s">
        <v>562</v>
      </c>
      <c r="E385" s="308" t="s">
        <v>99</v>
      </c>
      <c r="F385" t="s">
        <v>1366</v>
      </c>
    </row>
    <row r="386" spans="1:6">
      <c r="A386" s="5">
        <v>10004569</v>
      </c>
      <c r="B386" s="5" t="s">
        <v>557</v>
      </c>
      <c r="C386" s="8">
        <v>2008</v>
      </c>
      <c r="D386" s="5" t="s">
        <v>131</v>
      </c>
      <c r="E386" s="308" t="s">
        <v>98</v>
      </c>
      <c r="F386" t="s">
        <v>1366</v>
      </c>
    </row>
    <row r="387" spans="1:6">
      <c r="A387" s="5">
        <v>10005342</v>
      </c>
      <c r="B387" s="5" t="s">
        <v>1025</v>
      </c>
      <c r="C387" s="8">
        <v>2007</v>
      </c>
      <c r="D387" s="5" t="s">
        <v>131</v>
      </c>
      <c r="E387" s="308" t="s">
        <v>99</v>
      </c>
      <c r="F387" t="s">
        <v>1366</v>
      </c>
    </row>
    <row r="388" spans="1:6">
      <c r="A388" s="5">
        <v>10005331</v>
      </c>
      <c r="B388" s="5" t="s">
        <v>558</v>
      </c>
      <c r="C388" s="8">
        <v>2012</v>
      </c>
      <c r="D388" s="5" t="s">
        <v>131</v>
      </c>
      <c r="E388" s="308" t="s">
        <v>99</v>
      </c>
      <c r="F388" t="s">
        <v>1366</v>
      </c>
    </row>
    <row r="389" spans="1:6">
      <c r="A389" s="5">
        <v>10004578</v>
      </c>
      <c r="B389" s="5" t="s">
        <v>559</v>
      </c>
      <c r="C389" s="8">
        <v>2007</v>
      </c>
      <c r="D389" s="5" t="s">
        <v>131</v>
      </c>
      <c r="E389" s="308" t="s">
        <v>98</v>
      </c>
      <c r="F389" t="s">
        <v>1366</v>
      </c>
    </row>
    <row r="390" spans="1:6">
      <c r="A390" s="5">
        <v>10005333</v>
      </c>
      <c r="B390" s="5" t="s">
        <v>560</v>
      </c>
      <c r="C390" s="8">
        <v>2009</v>
      </c>
      <c r="D390" s="5" t="s">
        <v>131</v>
      </c>
      <c r="E390" s="308" t="s">
        <v>98</v>
      </c>
      <c r="F390" t="s">
        <v>1366</v>
      </c>
    </row>
    <row r="391" spans="1:6">
      <c r="A391" s="5">
        <v>10004132</v>
      </c>
      <c r="B391" s="5" t="s">
        <v>1026</v>
      </c>
      <c r="C391" s="8">
        <v>1993</v>
      </c>
      <c r="D391" s="5" t="s">
        <v>132</v>
      </c>
      <c r="E391" s="308" t="s">
        <v>99</v>
      </c>
      <c r="F391" t="s">
        <v>1357</v>
      </c>
    </row>
    <row r="392" spans="1:6">
      <c r="A392" s="5">
        <v>10004803</v>
      </c>
      <c r="B392" s="5" t="s">
        <v>714</v>
      </c>
      <c r="C392" s="8">
        <v>2006</v>
      </c>
      <c r="D392" s="5" t="s">
        <v>133</v>
      </c>
      <c r="E392" s="308" t="s">
        <v>99</v>
      </c>
      <c r="F392" t="s">
        <v>1362</v>
      </c>
    </row>
    <row r="393" spans="1:6">
      <c r="A393" s="5">
        <v>10003494</v>
      </c>
      <c r="B393" s="5" t="s">
        <v>715</v>
      </c>
      <c r="C393" s="8">
        <v>2007</v>
      </c>
      <c r="D393" s="5" t="s">
        <v>133</v>
      </c>
      <c r="E393" s="308" t="s">
        <v>98</v>
      </c>
      <c r="F393" t="s">
        <v>1362</v>
      </c>
    </row>
    <row r="394" spans="1:6">
      <c r="A394" s="5">
        <v>10002098</v>
      </c>
      <c r="B394" s="5" t="s">
        <v>716</v>
      </c>
      <c r="C394" s="8">
        <v>2003</v>
      </c>
      <c r="D394" s="5" t="s">
        <v>133</v>
      </c>
      <c r="E394" s="308" t="s">
        <v>99</v>
      </c>
      <c r="F394" t="s">
        <v>1362</v>
      </c>
    </row>
    <row r="395" spans="1:6">
      <c r="A395" s="5">
        <v>10002099</v>
      </c>
      <c r="B395" s="5" t="s">
        <v>717</v>
      </c>
      <c r="C395" s="8">
        <v>2003</v>
      </c>
      <c r="D395" s="5" t="s">
        <v>133</v>
      </c>
      <c r="E395" s="308" t="s">
        <v>99</v>
      </c>
      <c r="F395" t="s">
        <v>1362</v>
      </c>
    </row>
    <row r="396" spans="1:6">
      <c r="A396" s="5">
        <v>10005214</v>
      </c>
      <c r="B396" s="326" t="s">
        <v>718</v>
      </c>
      <c r="C396" s="8">
        <v>2011</v>
      </c>
      <c r="D396" s="5" t="s">
        <v>133</v>
      </c>
      <c r="E396" s="308" t="s">
        <v>98</v>
      </c>
      <c r="F396" t="s">
        <v>1362</v>
      </c>
    </row>
    <row r="397" spans="1:6">
      <c r="A397" s="5">
        <v>10004459</v>
      </c>
      <c r="B397" s="5" t="s">
        <v>719</v>
      </c>
      <c r="C397" s="8">
        <v>2009</v>
      </c>
      <c r="D397" s="5" t="s">
        <v>133</v>
      </c>
      <c r="E397" s="308" t="s">
        <v>99</v>
      </c>
      <c r="F397" t="s">
        <v>1362</v>
      </c>
    </row>
    <row r="398" spans="1:6">
      <c r="A398" s="5">
        <v>10005212</v>
      </c>
      <c r="B398" s="5" t="s">
        <v>720</v>
      </c>
      <c r="C398" s="8">
        <v>2009</v>
      </c>
      <c r="D398" s="5" t="s">
        <v>133</v>
      </c>
      <c r="E398" s="308" t="s">
        <v>98</v>
      </c>
      <c r="F398" t="s">
        <v>1362</v>
      </c>
    </row>
    <row r="399" spans="1:6">
      <c r="A399" s="5">
        <v>10005211</v>
      </c>
      <c r="B399" s="5" t="s">
        <v>721</v>
      </c>
      <c r="C399" s="8">
        <v>2009</v>
      </c>
      <c r="D399" s="5" t="s">
        <v>133</v>
      </c>
      <c r="E399" s="308" t="s">
        <v>98</v>
      </c>
      <c r="F399" t="s">
        <v>1362</v>
      </c>
    </row>
    <row r="400" spans="1:6">
      <c r="A400" s="5">
        <v>10004994</v>
      </c>
      <c r="B400" s="5" t="s">
        <v>722</v>
      </c>
      <c r="C400" s="8">
        <v>2007</v>
      </c>
      <c r="D400" s="5" t="s">
        <v>133</v>
      </c>
      <c r="E400" s="308" t="s">
        <v>99</v>
      </c>
      <c r="F400" t="s">
        <v>1362</v>
      </c>
    </row>
    <row r="401" spans="1:6">
      <c r="A401" s="5">
        <v>10005495</v>
      </c>
      <c r="B401" s="5" t="s">
        <v>1027</v>
      </c>
      <c r="C401" s="8">
        <v>2011</v>
      </c>
      <c r="D401" s="5" t="s">
        <v>134</v>
      </c>
      <c r="E401" s="308" t="s">
        <v>98</v>
      </c>
      <c r="F401" t="s">
        <v>1362</v>
      </c>
    </row>
    <row r="402" spans="1:6">
      <c r="A402" s="5">
        <v>10004567</v>
      </c>
      <c r="B402" s="5" t="s">
        <v>723</v>
      </c>
      <c r="C402" s="8">
        <v>2008</v>
      </c>
      <c r="D402" s="5" t="s">
        <v>134</v>
      </c>
      <c r="E402" s="308" t="s">
        <v>98</v>
      </c>
      <c r="F402" t="s">
        <v>1362</v>
      </c>
    </row>
    <row r="403" spans="1:6">
      <c r="A403" s="5">
        <v>10002102</v>
      </c>
      <c r="B403" s="5" t="s">
        <v>304</v>
      </c>
      <c r="C403" s="8">
        <v>2002</v>
      </c>
      <c r="D403" s="5" t="s">
        <v>305</v>
      </c>
      <c r="E403" s="308" t="s">
        <v>98</v>
      </c>
      <c r="F403" t="s">
        <v>205</v>
      </c>
    </row>
    <row r="404" spans="1:6">
      <c r="A404" s="5">
        <v>10002040</v>
      </c>
      <c r="B404" s="5" t="s">
        <v>306</v>
      </c>
      <c r="C404" s="8">
        <v>2001</v>
      </c>
      <c r="D404" s="5" t="s">
        <v>305</v>
      </c>
      <c r="E404" s="308" t="s">
        <v>99</v>
      </c>
      <c r="F404" t="s">
        <v>205</v>
      </c>
    </row>
    <row r="405" spans="1:6">
      <c r="A405" s="5">
        <v>10003637</v>
      </c>
      <c r="B405" s="5" t="s">
        <v>307</v>
      </c>
      <c r="C405" s="8">
        <v>2008</v>
      </c>
      <c r="D405" s="5" t="s">
        <v>305</v>
      </c>
      <c r="E405" s="308" t="s">
        <v>99</v>
      </c>
      <c r="F405" t="s">
        <v>205</v>
      </c>
    </row>
    <row r="406" spans="1:6">
      <c r="A406" s="5">
        <v>10004667</v>
      </c>
      <c r="B406" s="5" t="s">
        <v>1028</v>
      </c>
      <c r="C406" s="8">
        <v>2010</v>
      </c>
      <c r="D406" s="5" t="s">
        <v>305</v>
      </c>
      <c r="E406" s="308" t="s">
        <v>99</v>
      </c>
      <c r="F406" t="s">
        <v>205</v>
      </c>
    </row>
    <row r="407" spans="1:6">
      <c r="A407" s="5">
        <v>10004319</v>
      </c>
      <c r="B407" s="5" t="s">
        <v>308</v>
      </c>
      <c r="C407" s="8">
        <v>2008</v>
      </c>
      <c r="D407" s="5" t="s">
        <v>305</v>
      </c>
      <c r="E407" s="308" t="s">
        <v>99</v>
      </c>
      <c r="F407" t="s">
        <v>205</v>
      </c>
    </row>
    <row r="408" spans="1:6">
      <c r="A408" s="5">
        <v>10003275</v>
      </c>
      <c r="B408" s="5" t="s">
        <v>309</v>
      </c>
      <c r="C408" s="8">
        <v>2007</v>
      </c>
      <c r="D408" s="5" t="s">
        <v>305</v>
      </c>
      <c r="E408" s="308" t="s">
        <v>98</v>
      </c>
      <c r="F408" t="s">
        <v>205</v>
      </c>
    </row>
    <row r="409" spans="1:6">
      <c r="A409" s="5">
        <v>10003638</v>
      </c>
      <c r="B409" s="5" t="s">
        <v>310</v>
      </c>
      <c r="C409" s="8">
        <v>2008</v>
      </c>
      <c r="D409" s="5" t="s">
        <v>305</v>
      </c>
      <c r="E409" s="308" t="s">
        <v>98</v>
      </c>
      <c r="F409" t="s">
        <v>205</v>
      </c>
    </row>
    <row r="410" spans="1:6">
      <c r="A410" s="5">
        <v>10004685</v>
      </c>
      <c r="B410" s="5" t="s">
        <v>311</v>
      </c>
      <c r="C410" s="8">
        <v>2004</v>
      </c>
      <c r="D410" s="5" t="s">
        <v>305</v>
      </c>
      <c r="E410" s="308" t="s">
        <v>99</v>
      </c>
      <c r="F410" t="s">
        <v>205</v>
      </c>
    </row>
    <row r="411" spans="1:6">
      <c r="A411" s="5">
        <v>10004646</v>
      </c>
      <c r="B411" s="5" t="s">
        <v>312</v>
      </c>
      <c r="C411" s="8">
        <v>2010</v>
      </c>
      <c r="D411" s="5" t="s">
        <v>305</v>
      </c>
      <c r="E411" s="308" t="s">
        <v>99</v>
      </c>
      <c r="F411" t="s">
        <v>205</v>
      </c>
    </row>
    <row r="412" spans="1:6">
      <c r="A412" s="5">
        <v>10004659</v>
      </c>
      <c r="B412" s="5" t="s">
        <v>313</v>
      </c>
      <c r="C412" s="8">
        <v>2009</v>
      </c>
      <c r="D412" s="5" t="s">
        <v>305</v>
      </c>
      <c r="E412" s="308" t="s">
        <v>99</v>
      </c>
      <c r="F412" t="s">
        <v>205</v>
      </c>
    </row>
    <row r="413" spans="1:6">
      <c r="A413" s="5">
        <v>10004317</v>
      </c>
      <c r="B413" s="5" t="s">
        <v>314</v>
      </c>
      <c r="C413" s="8">
        <v>2008</v>
      </c>
      <c r="D413" s="5" t="s">
        <v>305</v>
      </c>
      <c r="E413" s="308" t="s">
        <v>99</v>
      </c>
      <c r="F413" t="s">
        <v>205</v>
      </c>
    </row>
    <row r="414" spans="1:6">
      <c r="A414" s="5">
        <v>10003746</v>
      </c>
      <c r="B414" s="5" t="s">
        <v>315</v>
      </c>
      <c r="C414" s="8">
        <v>2005</v>
      </c>
      <c r="D414" s="5" t="s">
        <v>305</v>
      </c>
      <c r="E414" s="308" t="s">
        <v>98</v>
      </c>
      <c r="F414" t="s">
        <v>205</v>
      </c>
    </row>
    <row r="415" spans="1:6">
      <c r="A415" s="5">
        <v>10004647</v>
      </c>
      <c r="B415" s="5" t="s">
        <v>316</v>
      </c>
      <c r="C415" s="8">
        <v>2009</v>
      </c>
      <c r="D415" s="5" t="s">
        <v>305</v>
      </c>
      <c r="E415" s="308" t="s">
        <v>99</v>
      </c>
      <c r="F415" t="s">
        <v>205</v>
      </c>
    </row>
    <row r="416" spans="1:6">
      <c r="A416" s="5">
        <v>10003514</v>
      </c>
      <c r="B416" s="5" t="s">
        <v>317</v>
      </c>
      <c r="C416" s="8">
        <v>2006</v>
      </c>
      <c r="D416" s="5" t="s">
        <v>305</v>
      </c>
      <c r="E416" s="308" t="s">
        <v>99</v>
      </c>
      <c r="F416" t="s">
        <v>205</v>
      </c>
    </row>
    <row r="417" spans="1:6">
      <c r="A417" s="5">
        <v>10001281</v>
      </c>
      <c r="B417" s="5" t="s">
        <v>318</v>
      </c>
      <c r="C417" s="8">
        <v>2000</v>
      </c>
      <c r="D417" s="5" t="s">
        <v>305</v>
      </c>
      <c r="E417" s="308" t="s">
        <v>98</v>
      </c>
      <c r="F417" t="s">
        <v>205</v>
      </c>
    </row>
    <row r="418" spans="1:6">
      <c r="A418" s="5">
        <v>10004482</v>
      </c>
      <c r="B418" s="5" t="s">
        <v>319</v>
      </c>
      <c r="C418" s="8">
        <v>2005</v>
      </c>
      <c r="D418" s="5" t="s">
        <v>305</v>
      </c>
      <c r="E418" s="308" t="s">
        <v>99</v>
      </c>
      <c r="F418" t="s">
        <v>205</v>
      </c>
    </row>
    <row r="419" spans="1:6">
      <c r="A419" s="5">
        <v>10003864</v>
      </c>
      <c r="B419" s="5" t="s">
        <v>320</v>
      </c>
      <c r="C419" s="8">
        <v>2005</v>
      </c>
      <c r="D419" s="5" t="s">
        <v>305</v>
      </c>
      <c r="E419" s="308" t="s">
        <v>99</v>
      </c>
      <c r="F419" t="s">
        <v>205</v>
      </c>
    </row>
    <row r="420" spans="1:6">
      <c r="A420" s="5">
        <v>10004648</v>
      </c>
      <c r="B420" s="5" t="s">
        <v>321</v>
      </c>
      <c r="C420" s="8">
        <v>2010</v>
      </c>
      <c r="D420" s="5" t="s">
        <v>305</v>
      </c>
      <c r="E420" s="308" t="s">
        <v>99</v>
      </c>
      <c r="F420" t="s">
        <v>205</v>
      </c>
    </row>
    <row r="421" spans="1:6">
      <c r="A421" s="5">
        <v>10004318</v>
      </c>
      <c r="B421" s="5" t="s">
        <v>322</v>
      </c>
      <c r="C421" s="8">
        <v>2005</v>
      </c>
      <c r="D421" s="5" t="s">
        <v>305</v>
      </c>
      <c r="E421" s="308" t="s">
        <v>98</v>
      </c>
      <c r="F421" t="s">
        <v>205</v>
      </c>
    </row>
    <row r="422" spans="1:6">
      <c r="A422" s="5">
        <v>10004770</v>
      </c>
      <c r="B422" s="5" t="s">
        <v>323</v>
      </c>
      <c r="C422" s="8">
        <v>2008</v>
      </c>
      <c r="D422" s="5" t="s">
        <v>305</v>
      </c>
      <c r="E422" s="308" t="s">
        <v>99</v>
      </c>
      <c r="F422" t="s">
        <v>205</v>
      </c>
    </row>
    <row r="423" spans="1:6">
      <c r="A423" s="5">
        <v>10005397</v>
      </c>
      <c r="B423" s="5" t="s">
        <v>324</v>
      </c>
      <c r="C423" s="8">
        <v>2008</v>
      </c>
      <c r="D423" s="5" t="s">
        <v>305</v>
      </c>
      <c r="E423" s="308" t="s">
        <v>99</v>
      </c>
      <c r="F423" t="s">
        <v>205</v>
      </c>
    </row>
    <row r="424" spans="1:6">
      <c r="A424" s="5">
        <v>10004944</v>
      </c>
      <c r="B424" s="5" t="s">
        <v>325</v>
      </c>
      <c r="C424" s="8">
        <v>2011</v>
      </c>
      <c r="D424" s="5" t="s">
        <v>305</v>
      </c>
      <c r="E424" s="308" t="s">
        <v>99</v>
      </c>
      <c r="F424" t="s">
        <v>205</v>
      </c>
    </row>
    <row r="425" spans="1:6">
      <c r="A425" s="5">
        <v>10002613</v>
      </c>
      <c r="B425" s="5" t="s">
        <v>326</v>
      </c>
      <c r="C425" s="8">
        <v>2005</v>
      </c>
      <c r="D425" s="5" t="s">
        <v>305</v>
      </c>
      <c r="E425" s="308" t="s">
        <v>98</v>
      </c>
      <c r="F425" t="s">
        <v>205</v>
      </c>
    </row>
    <row r="426" spans="1:6">
      <c r="A426" s="5">
        <v>10003640</v>
      </c>
      <c r="B426" s="5" t="s">
        <v>327</v>
      </c>
      <c r="C426" s="8">
        <v>2008</v>
      </c>
      <c r="D426" s="5" t="s">
        <v>305</v>
      </c>
      <c r="E426" s="308" t="s">
        <v>99</v>
      </c>
      <c r="F426" t="s">
        <v>205</v>
      </c>
    </row>
    <row r="427" spans="1:6">
      <c r="A427" s="5">
        <v>10005079</v>
      </c>
      <c r="B427" s="5" t="s">
        <v>1029</v>
      </c>
      <c r="C427" s="8">
        <v>2010</v>
      </c>
      <c r="D427" s="5" t="s">
        <v>1347</v>
      </c>
      <c r="E427" s="308" t="s">
        <v>99</v>
      </c>
      <c r="F427" t="s">
        <v>1359</v>
      </c>
    </row>
    <row r="428" spans="1:6">
      <c r="A428" s="5">
        <v>10003874</v>
      </c>
      <c r="B428" s="5" t="s">
        <v>1030</v>
      </c>
      <c r="C428" s="8">
        <v>2008</v>
      </c>
      <c r="D428" s="5" t="s">
        <v>105</v>
      </c>
      <c r="E428" s="308" t="s">
        <v>98</v>
      </c>
      <c r="F428" t="s">
        <v>1359</v>
      </c>
    </row>
    <row r="429" spans="1:6">
      <c r="A429" s="5">
        <v>10004768</v>
      </c>
      <c r="B429" s="5" t="s">
        <v>1031</v>
      </c>
      <c r="C429" s="8">
        <v>2010</v>
      </c>
      <c r="D429" s="5" t="s">
        <v>1347</v>
      </c>
      <c r="E429" s="308" t="s">
        <v>98</v>
      </c>
      <c r="F429" t="s">
        <v>1359</v>
      </c>
    </row>
    <row r="430" spans="1:6">
      <c r="A430" s="5">
        <v>10004547</v>
      </c>
      <c r="B430" s="5" t="s">
        <v>1032</v>
      </c>
      <c r="C430" s="8">
        <v>2008</v>
      </c>
      <c r="D430" s="5" t="s">
        <v>1347</v>
      </c>
      <c r="E430" s="308" t="s">
        <v>98</v>
      </c>
      <c r="F430" t="s">
        <v>1359</v>
      </c>
    </row>
    <row r="431" spans="1:6">
      <c r="A431" s="5">
        <v>10004973</v>
      </c>
      <c r="B431" s="5" t="s">
        <v>1033</v>
      </c>
      <c r="C431" s="8">
        <v>2011</v>
      </c>
      <c r="D431" s="5" t="s">
        <v>1347</v>
      </c>
      <c r="E431" s="308" t="s">
        <v>98</v>
      </c>
      <c r="F431" t="s">
        <v>1359</v>
      </c>
    </row>
    <row r="432" spans="1:6">
      <c r="A432" s="5">
        <v>10005382</v>
      </c>
      <c r="B432" s="5" t="s">
        <v>1034</v>
      </c>
      <c r="C432" s="8">
        <v>2012</v>
      </c>
      <c r="D432" s="5" t="s">
        <v>1347</v>
      </c>
      <c r="E432" s="308" t="s">
        <v>99</v>
      </c>
      <c r="F432" t="s">
        <v>1359</v>
      </c>
    </row>
    <row r="433" spans="1:6">
      <c r="A433" s="5">
        <v>10005376</v>
      </c>
      <c r="B433" s="5" t="s">
        <v>1035</v>
      </c>
      <c r="C433" s="8">
        <v>2012</v>
      </c>
      <c r="D433" s="5" t="s">
        <v>1347</v>
      </c>
      <c r="E433" s="308" t="s">
        <v>98</v>
      </c>
      <c r="F433" t="s">
        <v>1359</v>
      </c>
    </row>
    <row r="434" spans="1:6">
      <c r="A434" s="5">
        <v>10004990</v>
      </c>
      <c r="B434" s="5" t="s">
        <v>1036</v>
      </c>
      <c r="C434" s="8">
        <v>2011</v>
      </c>
      <c r="D434" s="5" t="s">
        <v>1347</v>
      </c>
      <c r="E434" s="308" t="s">
        <v>99</v>
      </c>
      <c r="F434" t="s">
        <v>1359</v>
      </c>
    </row>
    <row r="435" spans="1:6">
      <c r="A435" s="5">
        <v>10004769</v>
      </c>
      <c r="B435" s="5" t="s">
        <v>1037</v>
      </c>
      <c r="C435" s="8">
        <v>2007</v>
      </c>
      <c r="D435" s="5" t="s">
        <v>1347</v>
      </c>
      <c r="E435" s="308" t="s">
        <v>98</v>
      </c>
      <c r="F435" t="s">
        <v>1359</v>
      </c>
    </row>
    <row r="436" spans="1:6">
      <c r="A436" s="5">
        <v>10004361</v>
      </c>
      <c r="B436" s="5" t="s">
        <v>1038</v>
      </c>
      <c r="C436" s="8">
        <v>2009</v>
      </c>
      <c r="D436" s="5" t="s">
        <v>562</v>
      </c>
      <c r="E436" s="308" t="s">
        <v>98</v>
      </c>
      <c r="F436" t="s">
        <v>1359</v>
      </c>
    </row>
    <row r="437" spans="1:6">
      <c r="A437" s="5">
        <v>10002745</v>
      </c>
      <c r="B437" s="5" t="s">
        <v>1039</v>
      </c>
      <c r="C437" s="8">
        <v>2005</v>
      </c>
      <c r="D437" s="5" t="s">
        <v>1347</v>
      </c>
      <c r="E437" s="308" t="s">
        <v>98</v>
      </c>
      <c r="F437" t="s">
        <v>1359</v>
      </c>
    </row>
    <row r="438" spans="1:6">
      <c r="A438" s="5">
        <v>10004219</v>
      </c>
      <c r="B438" s="5" t="s">
        <v>1040</v>
      </c>
      <c r="C438" s="8">
        <v>2007</v>
      </c>
      <c r="D438" s="5" t="s">
        <v>1347</v>
      </c>
      <c r="E438" s="308" t="s">
        <v>98</v>
      </c>
      <c r="F438" t="s">
        <v>1359</v>
      </c>
    </row>
    <row r="439" spans="1:6">
      <c r="A439" s="5">
        <v>10002746</v>
      </c>
      <c r="B439" s="5" t="s">
        <v>1041</v>
      </c>
      <c r="C439" s="8">
        <v>2002</v>
      </c>
      <c r="D439" s="5" t="s">
        <v>1347</v>
      </c>
      <c r="E439" s="308" t="s">
        <v>99</v>
      </c>
      <c r="F439" t="s">
        <v>1359</v>
      </c>
    </row>
    <row r="440" spans="1:6">
      <c r="A440" s="5">
        <v>10003184</v>
      </c>
      <c r="B440" s="5" t="s">
        <v>1042</v>
      </c>
      <c r="C440" s="8">
        <v>2006</v>
      </c>
      <c r="D440" s="5" t="s">
        <v>1347</v>
      </c>
      <c r="E440" s="308" t="s">
        <v>99</v>
      </c>
      <c r="F440" t="s">
        <v>1359</v>
      </c>
    </row>
    <row r="441" spans="1:6">
      <c r="A441" s="5">
        <v>10004765</v>
      </c>
      <c r="B441" s="5" t="s">
        <v>1043</v>
      </c>
      <c r="C441" s="8">
        <v>2010</v>
      </c>
      <c r="D441" s="5" t="s">
        <v>1347</v>
      </c>
      <c r="E441" s="308" t="s">
        <v>98</v>
      </c>
      <c r="F441" t="s">
        <v>1359</v>
      </c>
    </row>
    <row r="442" spans="1:6">
      <c r="A442" s="5">
        <v>10005187</v>
      </c>
      <c r="B442" s="5" t="s">
        <v>1044</v>
      </c>
      <c r="C442" s="8">
        <v>2011</v>
      </c>
      <c r="D442" s="5" t="s">
        <v>1347</v>
      </c>
      <c r="E442" s="308" t="s">
        <v>99</v>
      </c>
      <c r="F442" t="s">
        <v>1359</v>
      </c>
    </row>
    <row r="443" spans="1:6">
      <c r="A443" s="5">
        <v>10005378</v>
      </c>
      <c r="B443" s="5" t="s">
        <v>1045</v>
      </c>
      <c r="C443" s="8">
        <v>2010</v>
      </c>
      <c r="D443" s="5" t="s">
        <v>1348</v>
      </c>
      <c r="E443" s="308" t="s">
        <v>98</v>
      </c>
      <c r="F443" t="s">
        <v>1360</v>
      </c>
    </row>
    <row r="444" spans="1:6">
      <c r="A444" s="5">
        <v>10005411</v>
      </c>
      <c r="B444" s="5" t="s">
        <v>1046</v>
      </c>
      <c r="C444" s="8">
        <v>2002</v>
      </c>
      <c r="D444" s="5" t="s">
        <v>1348</v>
      </c>
      <c r="E444" s="308" t="s">
        <v>98</v>
      </c>
      <c r="F444" t="s">
        <v>1360</v>
      </c>
    </row>
    <row r="445" spans="1:6">
      <c r="A445" s="5">
        <v>10005379</v>
      </c>
      <c r="B445" s="5" t="s">
        <v>1047</v>
      </c>
      <c r="C445" s="8">
        <v>2012</v>
      </c>
      <c r="D445" s="5" t="s">
        <v>1348</v>
      </c>
      <c r="E445" s="308" t="s">
        <v>98</v>
      </c>
      <c r="F445" t="s">
        <v>1360</v>
      </c>
    </row>
    <row r="446" spans="1:6">
      <c r="A446" s="5">
        <v>10005380</v>
      </c>
      <c r="B446" s="5" t="s">
        <v>1048</v>
      </c>
      <c r="C446" s="8">
        <v>2012</v>
      </c>
      <c r="D446" s="5" t="s">
        <v>1348</v>
      </c>
      <c r="E446" s="308" t="s">
        <v>98</v>
      </c>
      <c r="F446" t="s">
        <v>1360</v>
      </c>
    </row>
    <row r="447" spans="1:6">
      <c r="A447" s="5">
        <v>10005123</v>
      </c>
      <c r="B447" s="5" t="s">
        <v>671</v>
      </c>
      <c r="C447" s="8">
        <v>2009</v>
      </c>
      <c r="D447" s="5" t="s">
        <v>1348</v>
      </c>
      <c r="E447" s="308" t="s">
        <v>98</v>
      </c>
      <c r="F447" t="s">
        <v>1360</v>
      </c>
    </row>
    <row r="448" spans="1:6">
      <c r="A448" s="5">
        <v>10005124</v>
      </c>
      <c r="B448" s="5" t="s">
        <v>672</v>
      </c>
      <c r="C448" s="8">
        <v>2002</v>
      </c>
      <c r="D448" s="5" t="s">
        <v>1348</v>
      </c>
      <c r="E448" s="308" t="s">
        <v>99</v>
      </c>
      <c r="F448" t="s">
        <v>1360</v>
      </c>
    </row>
    <row r="449" spans="1:6">
      <c r="A449" s="5">
        <v>10005402</v>
      </c>
      <c r="B449" s="5" t="s">
        <v>1049</v>
      </c>
      <c r="C449" s="8">
        <v>2012</v>
      </c>
      <c r="D449" s="5" t="s">
        <v>1348</v>
      </c>
      <c r="E449" s="308" t="s">
        <v>99</v>
      </c>
      <c r="F449" t="s">
        <v>1360</v>
      </c>
    </row>
    <row r="450" spans="1:6">
      <c r="A450" s="5">
        <v>10005125</v>
      </c>
      <c r="B450" s="5" t="s">
        <v>673</v>
      </c>
      <c r="C450" s="8">
        <v>2007</v>
      </c>
      <c r="D450" s="5" t="s">
        <v>1348</v>
      </c>
      <c r="E450" s="308" t="s">
        <v>98</v>
      </c>
      <c r="F450" t="s">
        <v>1360</v>
      </c>
    </row>
    <row r="451" spans="1:6">
      <c r="A451" s="5">
        <v>10005381</v>
      </c>
      <c r="B451" s="5" t="s">
        <v>1050</v>
      </c>
      <c r="C451" s="8">
        <v>2011</v>
      </c>
      <c r="D451" s="5" t="s">
        <v>1348</v>
      </c>
      <c r="E451" s="308" t="s">
        <v>99</v>
      </c>
      <c r="F451" t="s">
        <v>1360</v>
      </c>
    </row>
    <row r="452" spans="1:6">
      <c r="A452" s="5">
        <v>10005403</v>
      </c>
      <c r="B452" s="5" t="s">
        <v>1051</v>
      </c>
      <c r="C452" s="8">
        <v>2012</v>
      </c>
      <c r="D452" s="5" t="s">
        <v>1348</v>
      </c>
      <c r="E452" s="308" t="s">
        <v>99</v>
      </c>
      <c r="F452" t="s">
        <v>1360</v>
      </c>
    </row>
    <row r="453" spans="1:6">
      <c r="A453" s="5">
        <v>10005130</v>
      </c>
      <c r="B453" s="5" t="s">
        <v>674</v>
      </c>
      <c r="C453" s="8">
        <v>2009</v>
      </c>
      <c r="D453" s="5" t="s">
        <v>1348</v>
      </c>
      <c r="E453" s="308" t="s">
        <v>98</v>
      </c>
      <c r="F453" t="s">
        <v>1360</v>
      </c>
    </row>
    <row r="454" spans="1:6">
      <c r="A454" s="5">
        <v>10004468</v>
      </c>
      <c r="B454" s="588" t="s">
        <v>427</v>
      </c>
      <c r="C454" s="8">
        <v>2009</v>
      </c>
      <c r="D454" s="5" t="s">
        <v>107</v>
      </c>
      <c r="E454" s="308" t="s">
        <v>99</v>
      </c>
      <c r="F454" t="s">
        <v>1358</v>
      </c>
    </row>
    <row r="455" spans="1:6">
      <c r="A455" s="5">
        <v>10005100</v>
      </c>
      <c r="B455" s="5" t="s">
        <v>428</v>
      </c>
      <c r="C455" s="8">
        <v>2009</v>
      </c>
      <c r="D455" s="5" t="s">
        <v>107</v>
      </c>
      <c r="E455" s="308" t="s">
        <v>99</v>
      </c>
      <c r="F455" t="s">
        <v>1358</v>
      </c>
    </row>
    <row r="456" spans="1:6">
      <c r="A456" s="5">
        <v>10005101</v>
      </c>
      <c r="B456" s="5" t="s">
        <v>429</v>
      </c>
      <c r="C456" s="8">
        <v>2011</v>
      </c>
      <c r="D456" s="5" t="s">
        <v>107</v>
      </c>
      <c r="E456" s="308" t="s">
        <v>98</v>
      </c>
      <c r="F456" t="s">
        <v>1358</v>
      </c>
    </row>
    <row r="457" spans="1:6">
      <c r="A457" s="5">
        <v>10004929</v>
      </c>
      <c r="B457" s="5" t="s">
        <v>675</v>
      </c>
      <c r="C457" s="8">
        <v>1984</v>
      </c>
      <c r="D457" s="5" t="s">
        <v>108</v>
      </c>
      <c r="E457" s="308" t="s">
        <v>98</v>
      </c>
      <c r="F457" t="s">
        <v>1360</v>
      </c>
    </row>
    <row r="458" spans="1:6">
      <c r="A458" s="5">
        <v>10004966</v>
      </c>
      <c r="B458" s="5" t="s">
        <v>676</v>
      </c>
      <c r="C458" s="8">
        <v>1995</v>
      </c>
      <c r="D458" s="5" t="s">
        <v>108</v>
      </c>
      <c r="E458" s="308" t="s">
        <v>99</v>
      </c>
      <c r="F458" t="s">
        <v>1360</v>
      </c>
    </row>
    <row r="459" spans="1:6">
      <c r="A459" s="5">
        <v>10002534</v>
      </c>
      <c r="B459" s="5" t="s">
        <v>677</v>
      </c>
      <c r="C459" s="8">
        <v>1996</v>
      </c>
      <c r="D459" s="5" t="s">
        <v>108</v>
      </c>
      <c r="E459" s="308" t="s">
        <v>98</v>
      </c>
      <c r="F459" t="s">
        <v>1360</v>
      </c>
    </row>
    <row r="460" spans="1:6">
      <c r="A460" s="5">
        <v>10003412</v>
      </c>
      <c r="B460" s="5" t="s">
        <v>678</v>
      </c>
      <c r="C460" s="8">
        <v>2002</v>
      </c>
      <c r="D460" s="5" t="s">
        <v>108</v>
      </c>
      <c r="E460" s="308" t="s">
        <v>99</v>
      </c>
      <c r="F460" t="s">
        <v>1360</v>
      </c>
    </row>
    <row r="461" spans="1:6">
      <c r="A461" s="5">
        <v>10004965</v>
      </c>
      <c r="B461" s="5" t="s">
        <v>679</v>
      </c>
      <c r="C461" s="8">
        <v>2003</v>
      </c>
      <c r="D461" s="5" t="s">
        <v>108</v>
      </c>
      <c r="E461" s="308" t="s">
        <v>98</v>
      </c>
      <c r="F461" t="s">
        <v>1360</v>
      </c>
    </row>
    <row r="462" spans="1:6">
      <c r="A462" s="5">
        <v>10003411</v>
      </c>
      <c r="B462" s="5" t="s">
        <v>680</v>
      </c>
      <c r="C462" s="8">
        <v>2006</v>
      </c>
      <c r="D462" s="5" t="s">
        <v>108</v>
      </c>
      <c r="E462" s="308" t="s">
        <v>98</v>
      </c>
      <c r="F462" t="s">
        <v>1360</v>
      </c>
    </row>
    <row r="463" spans="1:6">
      <c r="A463" s="5">
        <v>10004931</v>
      </c>
      <c r="B463" s="5" t="s">
        <v>681</v>
      </c>
      <c r="C463" s="8">
        <v>2004</v>
      </c>
      <c r="D463" s="5" t="s">
        <v>108</v>
      </c>
      <c r="E463" s="308" t="s">
        <v>99</v>
      </c>
      <c r="F463" t="s">
        <v>1360</v>
      </c>
    </row>
    <row r="464" spans="1:6">
      <c r="A464" s="5">
        <v>10000956</v>
      </c>
      <c r="B464" s="5" t="s">
        <v>682</v>
      </c>
      <c r="C464" s="8">
        <v>1993</v>
      </c>
      <c r="D464" s="5" t="s">
        <v>108</v>
      </c>
      <c r="E464" s="308" t="s">
        <v>99</v>
      </c>
      <c r="F464" t="s">
        <v>1360</v>
      </c>
    </row>
    <row r="465" spans="1:6">
      <c r="A465" s="5">
        <v>10002301</v>
      </c>
      <c r="B465" s="5" t="s">
        <v>1052</v>
      </c>
      <c r="C465" s="8">
        <v>2004</v>
      </c>
      <c r="D465" s="5" t="s">
        <v>562</v>
      </c>
      <c r="E465" s="308" t="s">
        <v>98</v>
      </c>
      <c r="F465" t="s">
        <v>1363</v>
      </c>
    </row>
    <row r="466" spans="1:6">
      <c r="A466" s="5">
        <v>10005147</v>
      </c>
      <c r="B466" s="5" t="s">
        <v>1053</v>
      </c>
      <c r="C466" s="8">
        <v>2011</v>
      </c>
      <c r="D466" s="5" t="s">
        <v>562</v>
      </c>
      <c r="E466" s="308" t="s">
        <v>99</v>
      </c>
      <c r="F466" t="s">
        <v>1363</v>
      </c>
    </row>
    <row r="467" spans="1:6">
      <c r="A467" s="5">
        <v>10002888</v>
      </c>
      <c r="B467" s="5" t="s">
        <v>1054</v>
      </c>
      <c r="C467" s="8">
        <v>2005</v>
      </c>
      <c r="D467" s="5" t="s">
        <v>562</v>
      </c>
      <c r="E467" s="308" t="s">
        <v>98</v>
      </c>
      <c r="F467" t="s">
        <v>1363</v>
      </c>
    </row>
    <row r="468" spans="1:6">
      <c r="A468" s="5">
        <v>10001727</v>
      </c>
      <c r="B468" s="5" t="s">
        <v>1055</v>
      </c>
      <c r="C468" s="8">
        <v>2001</v>
      </c>
      <c r="D468" s="5" t="s">
        <v>562</v>
      </c>
      <c r="E468" s="308" t="s">
        <v>99</v>
      </c>
      <c r="F468" t="s">
        <v>1363</v>
      </c>
    </row>
    <row r="469" spans="1:6">
      <c r="A469" s="5">
        <v>10003580</v>
      </c>
      <c r="B469" s="5" t="s">
        <v>1056</v>
      </c>
      <c r="C469" s="8">
        <v>2007</v>
      </c>
      <c r="D469" s="5" t="s">
        <v>562</v>
      </c>
      <c r="E469" s="308" t="s">
        <v>98</v>
      </c>
      <c r="F469" t="s">
        <v>1363</v>
      </c>
    </row>
    <row r="470" spans="1:6">
      <c r="A470" s="5">
        <v>10001555</v>
      </c>
      <c r="B470" s="5" t="s">
        <v>1057</v>
      </c>
      <c r="C470" s="8">
        <v>1999</v>
      </c>
      <c r="D470" s="5" t="s">
        <v>562</v>
      </c>
      <c r="E470" s="308" t="s">
        <v>99</v>
      </c>
      <c r="F470" t="s">
        <v>1363</v>
      </c>
    </row>
    <row r="471" spans="1:6">
      <c r="A471" s="5">
        <v>10003755</v>
      </c>
      <c r="B471" s="5" t="s">
        <v>1058</v>
      </c>
      <c r="C471" s="8">
        <v>2007</v>
      </c>
      <c r="D471" s="5" t="s">
        <v>562</v>
      </c>
      <c r="E471" s="308" t="s">
        <v>98</v>
      </c>
      <c r="F471" t="s">
        <v>1363</v>
      </c>
    </row>
    <row r="472" spans="1:6">
      <c r="A472" s="5">
        <v>10003087</v>
      </c>
      <c r="B472" s="5" t="s">
        <v>1059</v>
      </c>
      <c r="C472" s="8">
        <v>1997</v>
      </c>
      <c r="D472" s="5" t="s">
        <v>562</v>
      </c>
      <c r="E472" s="308" t="s">
        <v>99</v>
      </c>
      <c r="F472" t="s">
        <v>1363</v>
      </c>
    </row>
    <row r="473" spans="1:6">
      <c r="A473" s="5">
        <v>10005076</v>
      </c>
      <c r="B473" s="5" t="s">
        <v>1060</v>
      </c>
      <c r="C473" s="8">
        <v>2004</v>
      </c>
      <c r="D473" s="5" t="s">
        <v>562</v>
      </c>
      <c r="E473" s="308" t="s">
        <v>99</v>
      </c>
      <c r="F473" t="s">
        <v>1363</v>
      </c>
    </row>
    <row r="474" spans="1:6">
      <c r="A474" s="5">
        <v>10005428</v>
      </c>
      <c r="B474" s="5" t="s">
        <v>1061</v>
      </c>
      <c r="C474" s="8">
        <v>2011</v>
      </c>
      <c r="D474" s="5" t="s">
        <v>562</v>
      </c>
      <c r="E474" s="308" t="s">
        <v>98</v>
      </c>
      <c r="F474" t="s">
        <v>1363</v>
      </c>
    </row>
    <row r="475" spans="1:6">
      <c r="A475" s="5">
        <v>10002781</v>
      </c>
      <c r="B475" s="5" t="s">
        <v>1062</v>
      </c>
      <c r="C475" s="8">
        <v>2005</v>
      </c>
      <c r="D475" s="5" t="s">
        <v>562</v>
      </c>
      <c r="E475" s="308" t="s">
        <v>98</v>
      </c>
      <c r="F475" t="s">
        <v>1363</v>
      </c>
    </row>
    <row r="476" spans="1:6">
      <c r="A476" s="5">
        <v>10004231</v>
      </c>
      <c r="B476" s="5" t="s">
        <v>1063</v>
      </c>
      <c r="C476" s="8">
        <v>2007</v>
      </c>
      <c r="D476" s="5" t="s">
        <v>562</v>
      </c>
      <c r="E476" s="308" t="s">
        <v>98</v>
      </c>
      <c r="F476" t="s">
        <v>1363</v>
      </c>
    </row>
    <row r="477" spans="1:6">
      <c r="A477" s="5">
        <v>10004230</v>
      </c>
      <c r="B477" s="5" t="s">
        <v>1064</v>
      </c>
      <c r="C477" s="8">
        <v>2007</v>
      </c>
      <c r="D477" s="5" t="s">
        <v>562</v>
      </c>
      <c r="E477" s="308" t="s">
        <v>98</v>
      </c>
      <c r="F477" t="s">
        <v>1363</v>
      </c>
    </row>
    <row r="478" spans="1:6">
      <c r="A478" s="5">
        <v>10003155</v>
      </c>
      <c r="B478" s="5" t="s">
        <v>1065</v>
      </c>
      <c r="C478" s="8">
        <v>2003</v>
      </c>
      <c r="D478" s="5" t="s">
        <v>562</v>
      </c>
      <c r="E478" s="308" t="s">
        <v>99</v>
      </c>
      <c r="F478" t="s">
        <v>1363</v>
      </c>
    </row>
    <row r="479" spans="1:6">
      <c r="A479" s="5">
        <v>10005332</v>
      </c>
      <c r="B479" s="5" t="s">
        <v>1066</v>
      </c>
      <c r="C479" s="8">
        <v>2012</v>
      </c>
      <c r="D479" s="5" t="s">
        <v>562</v>
      </c>
      <c r="E479" s="308" t="s">
        <v>99</v>
      </c>
      <c r="F479" t="s">
        <v>1363</v>
      </c>
    </row>
    <row r="480" spans="1:6">
      <c r="A480" s="5">
        <v>10005431</v>
      </c>
      <c r="B480" s="5" t="s">
        <v>1067</v>
      </c>
      <c r="C480" s="8">
        <v>2003</v>
      </c>
      <c r="D480" s="5" t="s">
        <v>562</v>
      </c>
      <c r="E480" s="308" t="s">
        <v>98</v>
      </c>
      <c r="F480" t="s">
        <v>1363</v>
      </c>
    </row>
    <row r="481" spans="1:6">
      <c r="A481" s="5">
        <v>10004604</v>
      </c>
      <c r="B481" s="5" t="s">
        <v>1068</v>
      </c>
      <c r="C481" s="8">
        <v>2009</v>
      </c>
      <c r="D481" s="5" t="s">
        <v>562</v>
      </c>
      <c r="E481" s="308" t="s">
        <v>99</v>
      </c>
      <c r="F481" t="s">
        <v>1363</v>
      </c>
    </row>
    <row r="482" spans="1:6">
      <c r="A482" s="5">
        <v>10004083</v>
      </c>
      <c r="B482" s="5" t="s">
        <v>1069</v>
      </c>
      <c r="C482" s="8">
        <v>2008</v>
      </c>
      <c r="D482" s="5" t="s">
        <v>562</v>
      </c>
      <c r="E482" s="308" t="s">
        <v>99</v>
      </c>
      <c r="F482" t="s">
        <v>1363</v>
      </c>
    </row>
    <row r="483" spans="1:6">
      <c r="A483" s="5">
        <v>10002730</v>
      </c>
      <c r="B483" s="5" t="s">
        <v>1070</v>
      </c>
      <c r="C483" s="8">
        <v>2002</v>
      </c>
      <c r="D483" s="5" t="s">
        <v>562</v>
      </c>
      <c r="E483" s="308" t="s">
        <v>99</v>
      </c>
      <c r="F483" t="s">
        <v>1363</v>
      </c>
    </row>
    <row r="484" spans="1:6">
      <c r="A484" s="5">
        <v>10003581</v>
      </c>
      <c r="B484" s="5" t="s">
        <v>1071</v>
      </c>
      <c r="C484" s="8">
        <v>2007</v>
      </c>
      <c r="D484" s="5" t="s">
        <v>562</v>
      </c>
      <c r="E484" s="308" t="s">
        <v>98</v>
      </c>
      <c r="F484" t="s">
        <v>1363</v>
      </c>
    </row>
    <row r="485" spans="1:6">
      <c r="A485" s="5">
        <v>10005469</v>
      </c>
      <c r="B485" s="5" t="s">
        <v>1072</v>
      </c>
      <c r="C485" s="8">
        <v>2011</v>
      </c>
      <c r="D485" s="5" t="s">
        <v>562</v>
      </c>
      <c r="E485" s="308" t="s">
        <v>98</v>
      </c>
      <c r="F485" t="s">
        <v>1363</v>
      </c>
    </row>
    <row r="486" spans="1:6">
      <c r="A486" s="5">
        <v>10001338</v>
      </c>
      <c r="B486" s="5" t="s">
        <v>1073</v>
      </c>
      <c r="C486" s="8">
        <v>2001</v>
      </c>
      <c r="D486" s="5" t="s">
        <v>562</v>
      </c>
      <c r="E486" s="308" t="s">
        <v>99</v>
      </c>
      <c r="F486" t="s">
        <v>1363</v>
      </c>
    </row>
    <row r="487" spans="1:6">
      <c r="A487" s="5">
        <v>10005150</v>
      </c>
      <c r="B487" s="5" t="s">
        <v>1074</v>
      </c>
      <c r="C487" s="8">
        <v>2011</v>
      </c>
      <c r="D487" s="5" t="s">
        <v>109</v>
      </c>
      <c r="E487" s="308" t="s">
        <v>98</v>
      </c>
      <c r="F487" t="s">
        <v>1363</v>
      </c>
    </row>
    <row r="488" spans="1:6">
      <c r="A488" s="5">
        <v>10004416</v>
      </c>
      <c r="B488" s="5" t="s">
        <v>1075</v>
      </c>
      <c r="C488" s="8">
        <v>2009</v>
      </c>
      <c r="D488" s="5" t="s">
        <v>109</v>
      </c>
      <c r="E488" s="308" t="s">
        <v>99</v>
      </c>
      <c r="F488" t="s">
        <v>1363</v>
      </c>
    </row>
    <row r="489" spans="1:6">
      <c r="A489" s="5">
        <v>10004534</v>
      </c>
      <c r="B489" s="5" t="s">
        <v>1076</v>
      </c>
      <c r="C489" s="8">
        <v>2009</v>
      </c>
      <c r="D489" s="5" t="s">
        <v>109</v>
      </c>
      <c r="E489" s="308" t="s">
        <v>99</v>
      </c>
      <c r="F489" t="s">
        <v>1363</v>
      </c>
    </row>
    <row r="490" spans="1:6">
      <c r="A490" s="5">
        <v>10004749</v>
      </c>
      <c r="B490" s="5" t="s">
        <v>1077</v>
      </c>
      <c r="C490" s="8">
        <v>2010</v>
      </c>
      <c r="D490" s="5" t="s">
        <v>109</v>
      </c>
      <c r="E490" s="308" t="s">
        <v>98</v>
      </c>
      <c r="F490" t="s">
        <v>1363</v>
      </c>
    </row>
    <row r="491" spans="1:6">
      <c r="A491" s="5">
        <v>10005344</v>
      </c>
      <c r="B491" s="5" t="s">
        <v>1078</v>
      </c>
      <c r="C491" s="8">
        <v>2012</v>
      </c>
      <c r="D491" s="5" t="s">
        <v>109</v>
      </c>
      <c r="E491" s="308" t="s">
        <v>98</v>
      </c>
      <c r="F491" t="s">
        <v>1363</v>
      </c>
    </row>
    <row r="492" spans="1:6">
      <c r="A492" s="5">
        <v>10005351</v>
      </c>
      <c r="B492" s="5" t="s">
        <v>1079</v>
      </c>
      <c r="C492" s="8">
        <v>2012</v>
      </c>
      <c r="D492" s="5" t="s">
        <v>109</v>
      </c>
      <c r="E492" s="308" t="s">
        <v>99</v>
      </c>
      <c r="F492" t="s">
        <v>1363</v>
      </c>
    </row>
    <row r="493" spans="1:6">
      <c r="A493" s="5">
        <v>10005343</v>
      </c>
      <c r="B493" s="5" t="s">
        <v>1080</v>
      </c>
      <c r="C493" s="8">
        <v>2012</v>
      </c>
      <c r="D493" s="5" t="s">
        <v>109</v>
      </c>
      <c r="E493" s="308" t="s">
        <v>98</v>
      </c>
      <c r="F493" t="s">
        <v>1363</v>
      </c>
    </row>
    <row r="494" spans="1:6">
      <c r="A494" s="5">
        <v>10004582</v>
      </c>
      <c r="B494" s="5" t="s">
        <v>724</v>
      </c>
      <c r="C494" s="8">
        <v>2008</v>
      </c>
      <c r="D494" s="5" t="s">
        <v>110</v>
      </c>
      <c r="E494" s="308" t="s">
        <v>99</v>
      </c>
      <c r="F494" t="s">
        <v>1362</v>
      </c>
    </row>
    <row r="495" spans="1:6">
      <c r="A495" s="5">
        <v>10004697</v>
      </c>
      <c r="B495" s="5" t="s">
        <v>725</v>
      </c>
      <c r="C495" s="8">
        <v>2008</v>
      </c>
      <c r="D495" s="5" t="s">
        <v>110</v>
      </c>
      <c r="E495" s="308" t="s">
        <v>98</v>
      </c>
      <c r="F495" t="s">
        <v>1362</v>
      </c>
    </row>
    <row r="496" spans="1:6">
      <c r="A496" s="5">
        <v>10004284</v>
      </c>
      <c r="B496" s="5" t="s">
        <v>726</v>
      </c>
      <c r="C496" s="8">
        <v>2008</v>
      </c>
      <c r="D496" s="5" t="s">
        <v>110</v>
      </c>
      <c r="E496" s="308" t="s">
        <v>98</v>
      </c>
      <c r="F496" t="s">
        <v>1362</v>
      </c>
    </row>
    <row r="497" spans="1:6">
      <c r="A497" s="5">
        <v>10003530</v>
      </c>
      <c r="B497" s="5" t="s">
        <v>727</v>
      </c>
      <c r="C497" s="8">
        <v>2002</v>
      </c>
      <c r="D497" s="5" t="s">
        <v>110</v>
      </c>
      <c r="E497" s="308" t="s">
        <v>98</v>
      </c>
      <c r="F497" t="s">
        <v>1362</v>
      </c>
    </row>
    <row r="498" spans="1:6">
      <c r="A498" s="5">
        <v>10004912</v>
      </c>
      <c r="B498" s="5" t="s">
        <v>728</v>
      </c>
      <c r="C498" s="8">
        <v>2010</v>
      </c>
      <c r="D498" s="5" t="s">
        <v>110</v>
      </c>
      <c r="E498" s="308" t="s">
        <v>99</v>
      </c>
      <c r="F498" t="s">
        <v>1362</v>
      </c>
    </row>
    <row r="499" spans="1:6">
      <c r="A499" s="5">
        <v>10002263</v>
      </c>
      <c r="B499" s="5" t="s">
        <v>729</v>
      </c>
      <c r="C499" s="8">
        <v>2004</v>
      </c>
      <c r="D499" s="5" t="s">
        <v>110</v>
      </c>
      <c r="E499" s="308" t="s">
        <v>99</v>
      </c>
      <c r="F499" t="s">
        <v>1362</v>
      </c>
    </row>
    <row r="500" spans="1:6">
      <c r="A500" s="5">
        <v>10004195</v>
      </c>
      <c r="B500" s="5" t="s">
        <v>730</v>
      </c>
      <c r="C500" s="8">
        <v>2008</v>
      </c>
      <c r="D500" s="5" t="s">
        <v>110</v>
      </c>
      <c r="E500" s="308" t="s">
        <v>99</v>
      </c>
      <c r="F500" t="s">
        <v>1362</v>
      </c>
    </row>
    <row r="501" spans="1:6">
      <c r="A501" s="5">
        <v>10005159</v>
      </c>
      <c r="B501" s="5" t="s">
        <v>731</v>
      </c>
      <c r="C501" s="8">
        <v>2009</v>
      </c>
      <c r="D501" s="5" t="s">
        <v>110</v>
      </c>
      <c r="E501" s="308" t="s">
        <v>98</v>
      </c>
      <c r="F501" t="s">
        <v>1362</v>
      </c>
    </row>
    <row r="502" spans="1:6">
      <c r="A502" s="5">
        <v>10004913</v>
      </c>
      <c r="B502" s="5" t="s">
        <v>732</v>
      </c>
      <c r="C502" s="8">
        <v>2008</v>
      </c>
      <c r="D502" s="5" t="s">
        <v>110</v>
      </c>
      <c r="E502" s="308" t="s">
        <v>98</v>
      </c>
      <c r="F502" t="s">
        <v>1362</v>
      </c>
    </row>
    <row r="503" spans="1:6">
      <c r="A503" s="5">
        <v>10005116</v>
      </c>
      <c r="B503" s="5" t="s">
        <v>733</v>
      </c>
      <c r="C503" s="8">
        <v>2009</v>
      </c>
      <c r="D503" s="5" t="s">
        <v>110</v>
      </c>
      <c r="E503" s="308" t="s">
        <v>98</v>
      </c>
      <c r="F503" t="s">
        <v>1362</v>
      </c>
    </row>
    <row r="504" spans="1:6">
      <c r="A504" s="5">
        <v>10004188</v>
      </c>
      <c r="B504" s="5" t="s">
        <v>734</v>
      </c>
      <c r="C504" s="8">
        <v>2007</v>
      </c>
      <c r="D504" s="5" t="s">
        <v>110</v>
      </c>
      <c r="E504" s="308" t="s">
        <v>99</v>
      </c>
      <c r="F504" t="s">
        <v>1362</v>
      </c>
    </row>
    <row r="505" spans="1:6">
      <c r="A505" s="5">
        <v>10002884</v>
      </c>
      <c r="B505" s="5" t="s">
        <v>735</v>
      </c>
      <c r="C505" s="8">
        <v>2005</v>
      </c>
      <c r="D505" s="5" t="s">
        <v>110</v>
      </c>
      <c r="E505" s="308" t="s">
        <v>98</v>
      </c>
      <c r="F505" t="s">
        <v>1362</v>
      </c>
    </row>
    <row r="506" spans="1:6">
      <c r="A506" s="5">
        <v>10003503</v>
      </c>
      <c r="B506" s="5" t="s">
        <v>736</v>
      </c>
      <c r="C506" s="8">
        <v>2007</v>
      </c>
      <c r="D506" s="5" t="s">
        <v>110</v>
      </c>
      <c r="E506" s="308" t="s">
        <v>98</v>
      </c>
      <c r="F506" t="s">
        <v>1362</v>
      </c>
    </row>
    <row r="507" spans="1:6">
      <c r="A507" s="5">
        <v>10004496</v>
      </c>
      <c r="B507" s="5" t="s">
        <v>737</v>
      </c>
      <c r="C507" s="8">
        <v>2009</v>
      </c>
      <c r="D507" s="5" t="s">
        <v>110</v>
      </c>
      <c r="E507" s="308" t="s">
        <v>98</v>
      </c>
      <c r="F507" t="s">
        <v>1362</v>
      </c>
    </row>
    <row r="508" spans="1:6">
      <c r="A508" s="5">
        <v>10003136</v>
      </c>
      <c r="B508" s="5" t="s">
        <v>738</v>
      </c>
      <c r="C508" s="8">
        <v>2005</v>
      </c>
      <c r="D508" s="5" t="s">
        <v>110</v>
      </c>
      <c r="E508" s="308" t="s">
        <v>98</v>
      </c>
      <c r="F508" t="s">
        <v>1362</v>
      </c>
    </row>
    <row r="509" spans="1:6">
      <c r="A509" s="5">
        <v>10005466</v>
      </c>
      <c r="B509" s="5" t="s">
        <v>1081</v>
      </c>
      <c r="C509" s="8">
        <v>2012</v>
      </c>
      <c r="D509" s="5" t="s">
        <v>110</v>
      </c>
      <c r="E509" s="308" t="s">
        <v>98</v>
      </c>
      <c r="F509" t="s">
        <v>1362</v>
      </c>
    </row>
    <row r="510" spans="1:6">
      <c r="A510" s="5">
        <v>10002775</v>
      </c>
      <c r="B510" s="5" t="s">
        <v>739</v>
      </c>
      <c r="C510" s="8">
        <v>2005</v>
      </c>
      <c r="D510" s="5" t="s">
        <v>110</v>
      </c>
      <c r="E510" s="308" t="s">
        <v>99</v>
      </c>
      <c r="F510" t="s">
        <v>1362</v>
      </c>
    </row>
    <row r="511" spans="1:6">
      <c r="A511" s="5">
        <v>10002885</v>
      </c>
      <c r="B511" s="5" t="s">
        <v>740</v>
      </c>
      <c r="C511" s="8">
        <v>2005</v>
      </c>
      <c r="D511" s="5" t="s">
        <v>110</v>
      </c>
      <c r="E511" s="308" t="s">
        <v>98</v>
      </c>
      <c r="F511" t="s">
        <v>1362</v>
      </c>
    </row>
    <row r="512" spans="1:6">
      <c r="A512" s="5">
        <v>10005102</v>
      </c>
      <c r="B512" s="5" t="s">
        <v>741</v>
      </c>
      <c r="C512" s="8">
        <v>1988</v>
      </c>
      <c r="D512" s="5" t="s">
        <v>110</v>
      </c>
      <c r="E512" s="308" t="s">
        <v>99</v>
      </c>
      <c r="F512" t="s">
        <v>1362</v>
      </c>
    </row>
    <row r="513" spans="1:6">
      <c r="A513" s="5">
        <v>10004874</v>
      </c>
      <c r="B513" s="5" t="s">
        <v>742</v>
      </c>
      <c r="C513" s="8">
        <v>2009</v>
      </c>
      <c r="D513" s="5" t="s">
        <v>110</v>
      </c>
      <c r="E513" s="308" t="s">
        <v>98</v>
      </c>
      <c r="F513" t="s">
        <v>1362</v>
      </c>
    </row>
    <row r="514" spans="1:6">
      <c r="A514" s="5">
        <v>10003486</v>
      </c>
      <c r="B514" s="5" t="s">
        <v>743</v>
      </c>
      <c r="C514" s="8">
        <v>2007</v>
      </c>
      <c r="D514" s="5" t="s">
        <v>110</v>
      </c>
      <c r="E514" s="308" t="s">
        <v>99</v>
      </c>
      <c r="F514" t="s">
        <v>1362</v>
      </c>
    </row>
    <row r="515" spans="1:6">
      <c r="A515" s="5">
        <v>10003137</v>
      </c>
      <c r="B515" s="5" t="s">
        <v>1082</v>
      </c>
      <c r="C515" s="8">
        <v>2006</v>
      </c>
      <c r="D515" s="5" t="s">
        <v>110</v>
      </c>
      <c r="E515" s="308" t="s">
        <v>99</v>
      </c>
      <c r="F515" t="s">
        <v>1362</v>
      </c>
    </row>
    <row r="516" spans="1:6">
      <c r="A516" s="5">
        <v>10003488</v>
      </c>
      <c r="B516" s="5" t="s">
        <v>744</v>
      </c>
      <c r="C516" s="8">
        <v>2007</v>
      </c>
      <c r="D516" s="5" t="s">
        <v>110</v>
      </c>
      <c r="E516" s="308" t="s">
        <v>98</v>
      </c>
      <c r="F516" t="s">
        <v>1362</v>
      </c>
    </row>
    <row r="517" spans="1:6">
      <c r="A517" s="5">
        <v>10005165</v>
      </c>
      <c r="B517" s="5" t="s">
        <v>745</v>
      </c>
      <c r="C517" s="8">
        <v>2010</v>
      </c>
      <c r="D517" s="5" t="s">
        <v>110</v>
      </c>
      <c r="E517" s="308" t="s">
        <v>98</v>
      </c>
      <c r="F517" t="s">
        <v>1362</v>
      </c>
    </row>
    <row r="518" spans="1:6">
      <c r="A518" s="5">
        <v>10005246</v>
      </c>
      <c r="B518" s="5" t="s">
        <v>746</v>
      </c>
      <c r="C518" s="8">
        <v>2010</v>
      </c>
      <c r="D518" s="5" t="s">
        <v>110</v>
      </c>
      <c r="E518" s="308" t="s">
        <v>98</v>
      </c>
      <c r="F518" t="s">
        <v>1362</v>
      </c>
    </row>
    <row r="519" spans="1:6">
      <c r="A519" s="5">
        <v>10004914</v>
      </c>
      <c r="B519" s="5" t="s">
        <v>747</v>
      </c>
      <c r="C519" s="8">
        <v>2010</v>
      </c>
      <c r="D519" s="5" t="s">
        <v>110</v>
      </c>
      <c r="E519" s="308" t="s">
        <v>98</v>
      </c>
      <c r="F519" t="s">
        <v>1362</v>
      </c>
    </row>
    <row r="520" spans="1:6">
      <c r="A520" s="5">
        <v>10004357</v>
      </c>
      <c r="B520" s="5" t="s">
        <v>748</v>
      </c>
      <c r="C520" s="8">
        <v>2009</v>
      </c>
      <c r="D520" s="5" t="s">
        <v>110</v>
      </c>
      <c r="E520" s="308" t="s">
        <v>99</v>
      </c>
      <c r="F520" t="s">
        <v>1362</v>
      </c>
    </row>
    <row r="521" spans="1:6">
      <c r="A521" s="5">
        <v>10005263</v>
      </c>
      <c r="B521" s="5" t="s">
        <v>749</v>
      </c>
      <c r="C521" s="8">
        <v>2011</v>
      </c>
      <c r="D521" s="5" t="s">
        <v>110</v>
      </c>
      <c r="E521" s="308" t="s">
        <v>99</v>
      </c>
      <c r="F521" t="s">
        <v>1362</v>
      </c>
    </row>
    <row r="522" spans="1:6">
      <c r="A522" s="5">
        <v>10003300</v>
      </c>
      <c r="B522" s="5" t="s">
        <v>750</v>
      </c>
      <c r="C522" s="8">
        <v>2007</v>
      </c>
      <c r="D522" s="5" t="s">
        <v>110</v>
      </c>
      <c r="E522" s="308" t="s">
        <v>98</v>
      </c>
      <c r="F522" t="s">
        <v>1362</v>
      </c>
    </row>
    <row r="523" spans="1:6">
      <c r="A523" s="5">
        <v>10000726</v>
      </c>
      <c r="B523" s="5" t="s">
        <v>751</v>
      </c>
      <c r="C523" s="8">
        <v>1999</v>
      </c>
      <c r="D523" s="5" t="s">
        <v>110</v>
      </c>
      <c r="E523" s="308" t="s">
        <v>98</v>
      </c>
      <c r="F523" t="s">
        <v>1362</v>
      </c>
    </row>
    <row r="524" spans="1:6">
      <c r="A524" s="5">
        <v>10003218</v>
      </c>
      <c r="B524" s="5" t="s">
        <v>752</v>
      </c>
      <c r="C524" s="8">
        <v>2005</v>
      </c>
      <c r="D524" s="5" t="s">
        <v>110</v>
      </c>
      <c r="E524" s="308" t="s">
        <v>99</v>
      </c>
      <c r="F524" t="s">
        <v>1362</v>
      </c>
    </row>
    <row r="525" spans="1:6">
      <c r="A525" s="5">
        <v>10003219</v>
      </c>
      <c r="B525" s="5" t="s">
        <v>753</v>
      </c>
      <c r="C525" s="8">
        <v>2006</v>
      </c>
      <c r="D525" s="5" t="s">
        <v>110</v>
      </c>
      <c r="E525" s="308" t="s">
        <v>99</v>
      </c>
      <c r="F525" t="s">
        <v>1362</v>
      </c>
    </row>
    <row r="526" spans="1:6">
      <c r="A526" s="5">
        <v>10003493</v>
      </c>
      <c r="B526" s="5" t="s">
        <v>754</v>
      </c>
      <c r="C526" s="8">
        <v>2007</v>
      </c>
      <c r="D526" s="5" t="s">
        <v>110</v>
      </c>
      <c r="E526" s="308" t="s">
        <v>98</v>
      </c>
      <c r="F526" t="s">
        <v>1362</v>
      </c>
    </row>
    <row r="527" spans="1:6">
      <c r="A527" s="5">
        <v>10002373</v>
      </c>
      <c r="B527" s="5" t="s">
        <v>755</v>
      </c>
      <c r="C527" s="8">
        <v>2003</v>
      </c>
      <c r="D527" s="5" t="s">
        <v>110</v>
      </c>
      <c r="E527" s="308" t="s">
        <v>98</v>
      </c>
      <c r="F527" t="s">
        <v>1362</v>
      </c>
    </row>
    <row r="528" spans="1:6">
      <c r="A528" s="5">
        <v>10003512</v>
      </c>
      <c r="B528" s="5" t="s">
        <v>756</v>
      </c>
      <c r="C528" s="8">
        <v>2007</v>
      </c>
      <c r="D528" s="5" t="s">
        <v>110</v>
      </c>
      <c r="E528" s="308" t="s">
        <v>98</v>
      </c>
      <c r="F528" t="s">
        <v>1362</v>
      </c>
    </row>
    <row r="529" spans="1:6">
      <c r="A529" s="5">
        <v>10005229</v>
      </c>
      <c r="B529" s="5" t="s">
        <v>757</v>
      </c>
      <c r="C529" s="8">
        <v>2010</v>
      </c>
      <c r="D529" s="5" t="s">
        <v>110</v>
      </c>
      <c r="E529" s="308" t="s">
        <v>98</v>
      </c>
      <c r="F529" t="s">
        <v>1362</v>
      </c>
    </row>
    <row r="530" spans="1:6">
      <c r="A530" s="5">
        <v>10004509</v>
      </c>
      <c r="B530" s="5" t="s">
        <v>758</v>
      </c>
      <c r="C530" s="8">
        <v>1989</v>
      </c>
      <c r="D530" s="5" t="s">
        <v>110</v>
      </c>
      <c r="E530" s="308" t="s">
        <v>98</v>
      </c>
      <c r="F530" t="s">
        <v>1362</v>
      </c>
    </row>
    <row r="531" spans="1:6">
      <c r="A531" s="5">
        <v>10004669</v>
      </c>
      <c r="B531" s="5" t="s">
        <v>759</v>
      </c>
      <c r="C531" s="8">
        <v>2008</v>
      </c>
      <c r="D531" s="5" t="s">
        <v>110</v>
      </c>
      <c r="E531" s="308" t="s">
        <v>98</v>
      </c>
      <c r="F531" t="s">
        <v>1362</v>
      </c>
    </row>
    <row r="532" spans="1:6">
      <c r="A532" s="5">
        <v>10005268</v>
      </c>
      <c r="B532" s="5" t="s">
        <v>760</v>
      </c>
      <c r="C532" s="8">
        <v>2004</v>
      </c>
      <c r="D532" s="5" t="s">
        <v>110</v>
      </c>
      <c r="E532" s="308" t="s">
        <v>99</v>
      </c>
      <c r="F532" t="s">
        <v>1362</v>
      </c>
    </row>
    <row r="533" spans="1:6">
      <c r="A533" s="5">
        <v>10004670</v>
      </c>
      <c r="B533" s="5" t="s">
        <v>761</v>
      </c>
      <c r="C533" s="8">
        <v>2009</v>
      </c>
      <c r="D533" s="5" t="s">
        <v>110</v>
      </c>
      <c r="E533" s="308" t="s">
        <v>99</v>
      </c>
      <c r="F533" t="s">
        <v>1362</v>
      </c>
    </row>
    <row r="534" spans="1:6">
      <c r="A534" s="5">
        <v>10002776</v>
      </c>
      <c r="B534" s="5" t="s">
        <v>762</v>
      </c>
      <c r="C534" s="8">
        <v>2005</v>
      </c>
      <c r="D534" s="5" t="s">
        <v>110</v>
      </c>
      <c r="E534" s="308" t="s">
        <v>99</v>
      </c>
      <c r="F534" t="s">
        <v>1362</v>
      </c>
    </row>
    <row r="535" spans="1:6">
      <c r="A535" s="5">
        <v>10003487</v>
      </c>
      <c r="B535" s="5" t="s">
        <v>763</v>
      </c>
      <c r="C535" s="8">
        <v>2007</v>
      </c>
      <c r="D535" s="5" t="s">
        <v>110</v>
      </c>
      <c r="E535" s="308" t="s">
        <v>99</v>
      </c>
      <c r="F535" t="s">
        <v>1362</v>
      </c>
    </row>
    <row r="536" spans="1:6">
      <c r="A536" s="5">
        <v>10005105</v>
      </c>
      <c r="B536" s="5" t="s">
        <v>764</v>
      </c>
      <c r="C536" s="8">
        <v>1995</v>
      </c>
      <c r="D536" s="5" t="s">
        <v>110</v>
      </c>
      <c r="E536" s="308" t="s">
        <v>99</v>
      </c>
      <c r="F536" t="s">
        <v>1362</v>
      </c>
    </row>
    <row r="537" spans="1:6">
      <c r="A537" s="5">
        <v>10002460</v>
      </c>
      <c r="B537" s="5" t="s">
        <v>765</v>
      </c>
      <c r="C537" s="8">
        <v>2004</v>
      </c>
      <c r="D537" s="5" t="s">
        <v>110</v>
      </c>
      <c r="E537" s="308" t="s">
        <v>99</v>
      </c>
      <c r="F537" t="s">
        <v>1362</v>
      </c>
    </row>
    <row r="538" spans="1:6">
      <c r="A538" s="5">
        <v>10004365</v>
      </c>
      <c r="B538" s="5" t="s">
        <v>766</v>
      </c>
      <c r="C538" s="8">
        <v>2009</v>
      </c>
      <c r="D538" s="5" t="s">
        <v>110</v>
      </c>
      <c r="E538" s="308" t="s">
        <v>99</v>
      </c>
      <c r="F538" t="s">
        <v>1362</v>
      </c>
    </row>
    <row r="539" spans="1:6">
      <c r="A539" s="5">
        <v>10003490</v>
      </c>
      <c r="B539" s="5" t="s">
        <v>767</v>
      </c>
      <c r="C539" s="8">
        <v>2007</v>
      </c>
      <c r="D539" s="5" t="s">
        <v>110</v>
      </c>
      <c r="E539" s="308" t="s">
        <v>99</v>
      </c>
      <c r="F539" t="s">
        <v>1362</v>
      </c>
    </row>
    <row r="540" spans="1:6">
      <c r="A540" s="5">
        <v>10004540</v>
      </c>
      <c r="B540" s="5" t="s">
        <v>442</v>
      </c>
      <c r="C540" s="8">
        <v>2008</v>
      </c>
      <c r="D540" s="5" t="s">
        <v>110</v>
      </c>
      <c r="E540" s="308" t="s">
        <v>99</v>
      </c>
      <c r="F540" t="s">
        <v>1362</v>
      </c>
    </row>
    <row r="541" spans="1:6">
      <c r="A541" s="5">
        <v>10005228</v>
      </c>
      <c r="B541" s="5" t="s">
        <v>768</v>
      </c>
      <c r="C541" s="8">
        <v>2010</v>
      </c>
      <c r="D541" s="5" t="s">
        <v>110</v>
      </c>
      <c r="E541" s="308" t="s">
        <v>99</v>
      </c>
      <c r="F541" t="s">
        <v>1362</v>
      </c>
    </row>
    <row r="542" spans="1:6">
      <c r="A542" s="5">
        <v>10004698</v>
      </c>
      <c r="B542" s="5" t="s">
        <v>769</v>
      </c>
      <c r="C542" s="8">
        <v>2006</v>
      </c>
      <c r="D542" s="5" t="s">
        <v>110</v>
      </c>
      <c r="E542" s="308" t="s">
        <v>99</v>
      </c>
      <c r="F542" t="s">
        <v>1362</v>
      </c>
    </row>
    <row r="543" spans="1:6">
      <c r="A543" s="5">
        <v>10004192</v>
      </c>
      <c r="B543" s="5" t="s">
        <v>770</v>
      </c>
      <c r="C543" s="8">
        <v>2008</v>
      </c>
      <c r="D543" s="5" t="s">
        <v>110</v>
      </c>
      <c r="E543" s="308" t="s">
        <v>98</v>
      </c>
      <c r="F543" t="s">
        <v>1362</v>
      </c>
    </row>
    <row r="544" spans="1:6">
      <c r="A544" s="5">
        <v>10004671</v>
      </c>
      <c r="B544" s="5" t="s">
        <v>771</v>
      </c>
      <c r="C544" s="8">
        <v>2010</v>
      </c>
      <c r="D544" s="5" t="s">
        <v>110</v>
      </c>
      <c r="E544" s="308" t="s">
        <v>99</v>
      </c>
      <c r="F544" t="s">
        <v>1362</v>
      </c>
    </row>
    <row r="545" spans="1:6">
      <c r="A545" s="5">
        <v>10003504</v>
      </c>
      <c r="B545" s="5" t="s">
        <v>772</v>
      </c>
      <c r="C545" s="8">
        <v>2007</v>
      </c>
      <c r="D545" s="5" t="s">
        <v>110</v>
      </c>
      <c r="E545" s="308" t="s">
        <v>98</v>
      </c>
      <c r="F545" t="s">
        <v>1362</v>
      </c>
    </row>
    <row r="546" spans="1:6">
      <c r="A546" s="5">
        <v>10003220</v>
      </c>
      <c r="B546" s="5" t="s">
        <v>773</v>
      </c>
      <c r="C546" s="8">
        <v>2005</v>
      </c>
      <c r="D546" s="5" t="s">
        <v>110</v>
      </c>
      <c r="E546" s="308" t="s">
        <v>98</v>
      </c>
      <c r="F546" t="s">
        <v>1362</v>
      </c>
    </row>
    <row r="547" spans="1:6">
      <c r="A547" s="5">
        <v>10004510</v>
      </c>
      <c r="B547" s="5" t="s">
        <v>774</v>
      </c>
      <c r="C547" s="8">
        <v>2001</v>
      </c>
      <c r="D547" s="5" t="s">
        <v>110</v>
      </c>
      <c r="E547" s="308" t="s">
        <v>98</v>
      </c>
      <c r="F547" t="s">
        <v>1362</v>
      </c>
    </row>
    <row r="548" spans="1:6">
      <c r="A548" s="5">
        <v>10004908</v>
      </c>
      <c r="B548" s="5" t="s">
        <v>775</v>
      </c>
      <c r="C548" s="8">
        <v>2009</v>
      </c>
      <c r="D548" s="5" t="s">
        <v>110</v>
      </c>
      <c r="E548" s="308" t="s">
        <v>98</v>
      </c>
      <c r="F548" t="s">
        <v>1362</v>
      </c>
    </row>
    <row r="549" spans="1:6">
      <c r="A549" s="5">
        <v>10004019</v>
      </c>
      <c r="B549" s="5" t="s">
        <v>776</v>
      </c>
      <c r="C549" s="8">
        <v>2005</v>
      </c>
      <c r="D549" s="5" t="s">
        <v>110</v>
      </c>
      <c r="E549" s="308" t="s">
        <v>99</v>
      </c>
      <c r="F549" t="s">
        <v>1362</v>
      </c>
    </row>
    <row r="550" spans="1:6">
      <c r="A550" s="5">
        <v>10004196</v>
      </c>
      <c r="B550" s="5" t="s">
        <v>777</v>
      </c>
      <c r="C550" s="8">
        <v>2007</v>
      </c>
      <c r="D550" s="5" t="s">
        <v>110</v>
      </c>
      <c r="E550" s="308" t="s">
        <v>98</v>
      </c>
      <c r="F550" t="s">
        <v>1362</v>
      </c>
    </row>
    <row r="551" spans="1:6">
      <c r="A551" s="5">
        <v>10002857</v>
      </c>
      <c r="B551" s="5" t="s">
        <v>778</v>
      </c>
      <c r="C551" s="8">
        <v>2004</v>
      </c>
      <c r="D551" s="5" t="s">
        <v>110</v>
      </c>
      <c r="E551" s="308" t="s">
        <v>98</v>
      </c>
      <c r="F551" t="s">
        <v>1362</v>
      </c>
    </row>
    <row r="552" spans="1:6">
      <c r="A552" s="5">
        <v>10004460</v>
      </c>
      <c r="B552" s="5" t="s">
        <v>779</v>
      </c>
      <c r="C552" s="8">
        <v>2008</v>
      </c>
      <c r="D552" s="5" t="s">
        <v>110</v>
      </c>
      <c r="E552" s="308" t="s">
        <v>99</v>
      </c>
      <c r="F552" t="s">
        <v>1362</v>
      </c>
    </row>
    <row r="553" spans="1:6">
      <c r="A553" s="5">
        <v>10004461</v>
      </c>
      <c r="B553" s="5" t="s">
        <v>780</v>
      </c>
      <c r="C553" s="8">
        <v>2007</v>
      </c>
      <c r="D553" s="5" t="s">
        <v>110</v>
      </c>
      <c r="E553" s="308" t="s">
        <v>99</v>
      </c>
      <c r="F553" t="s">
        <v>1362</v>
      </c>
    </row>
    <row r="554" spans="1:6">
      <c r="A554" s="5">
        <v>10005467</v>
      </c>
      <c r="B554" s="5" t="s">
        <v>1083</v>
      </c>
      <c r="C554" s="8">
        <v>2012</v>
      </c>
      <c r="D554" s="5" t="s">
        <v>110</v>
      </c>
      <c r="E554" s="308" t="s">
        <v>98</v>
      </c>
      <c r="F554" t="s">
        <v>1362</v>
      </c>
    </row>
    <row r="555" spans="1:6">
      <c r="A555" s="5">
        <v>10005173</v>
      </c>
      <c r="B555" s="5" t="s">
        <v>781</v>
      </c>
      <c r="C555" s="8">
        <v>2003</v>
      </c>
      <c r="D555" s="5" t="s">
        <v>110</v>
      </c>
      <c r="E555" s="308" t="s">
        <v>99</v>
      </c>
      <c r="F555" t="s">
        <v>1362</v>
      </c>
    </row>
    <row r="556" spans="1:6">
      <c r="A556" s="5">
        <v>10003489</v>
      </c>
      <c r="B556" s="5" t="s">
        <v>782</v>
      </c>
      <c r="C556" s="8">
        <v>2007</v>
      </c>
      <c r="D556" s="5" t="s">
        <v>110</v>
      </c>
      <c r="E556" s="308" t="s">
        <v>98</v>
      </c>
      <c r="F556" t="s">
        <v>1362</v>
      </c>
    </row>
    <row r="557" spans="1:6">
      <c r="A557" s="5">
        <v>10004344</v>
      </c>
      <c r="B557" s="5" t="s">
        <v>783</v>
      </c>
      <c r="C557" s="8">
        <v>2009</v>
      </c>
      <c r="D557" s="5" t="s">
        <v>110</v>
      </c>
      <c r="E557" s="308" t="s">
        <v>98</v>
      </c>
      <c r="F557" t="s">
        <v>1362</v>
      </c>
    </row>
    <row r="558" spans="1:6">
      <c r="A558" s="5">
        <v>10004875</v>
      </c>
      <c r="B558" s="5" t="s">
        <v>506</v>
      </c>
      <c r="C558" s="8">
        <v>2009</v>
      </c>
      <c r="D558" s="5" t="s">
        <v>110</v>
      </c>
      <c r="E558" s="308" t="s">
        <v>98</v>
      </c>
      <c r="F558" t="s">
        <v>1362</v>
      </c>
    </row>
    <row r="559" spans="1:6">
      <c r="A559" s="5">
        <v>10005177</v>
      </c>
      <c r="B559" s="5" t="s">
        <v>784</v>
      </c>
      <c r="C559" s="8">
        <v>2001</v>
      </c>
      <c r="D559" s="5" t="s">
        <v>110</v>
      </c>
      <c r="E559" s="308" t="s">
        <v>99</v>
      </c>
      <c r="F559" t="s">
        <v>1362</v>
      </c>
    </row>
    <row r="560" spans="1:6">
      <c r="A560" s="5">
        <v>10003052</v>
      </c>
      <c r="B560" s="5" t="s">
        <v>785</v>
      </c>
      <c r="C560" s="8">
        <v>2006</v>
      </c>
      <c r="D560" s="5" t="s">
        <v>110</v>
      </c>
      <c r="E560" s="308" t="s">
        <v>99</v>
      </c>
      <c r="F560" t="s">
        <v>1362</v>
      </c>
    </row>
    <row r="561" spans="1:6">
      <c r="A561" s="5">
        <v>10005226</v>
      </c>
      <c r="B561" s="5" t="s">
        <v>786</v>
      </c>
      <c r="C561" s="8">
        <v>2010</v>
      </c>
      <c r="D561" s="5" t="s">
        <v>110</v>
      </c>
      <c r="E561" s="308" t="s">
        <v>99</v>
      </c>
      <c r="F561" t="s">
        <v>1362</v>
      </c>
    </row>
    <row r="562" spans="1:6">
      <c r="A562" s="5">
        <v>10003491</v>
      </c>
      <c r="B562" s="5" t="s">
        <v>787</v>
      </c>
      <c r="C562" s="8">
        <v>2007</v>
      </c>
      <c r="D562" s="5" t="s">
        <v>110</v>
      </c>
      <c r="E562" s="308" t="s">
        <v>98</v>
      </c>
      <c r="F562" t="s">
        <v>1362</v>
      </c>
    </row>
    <row r="563" spans="1:6">
      <c r="A563" s="5">
        <v>10004693</v>
      </c>
      <c r="B563" s="5" t="s">
        <v>788</v>
      </c>
      <c r="C563" s="8">
        <v>2007</v>
      </c>
      <c r="D563" s="5" t="s">
        <v>110</v>
      </c>
      <c r="E563" s="308" t="s">
        <v>99</v>
      </c>
      <c r="F563" t="s">
        <v>1362</v>
      </c>
    </row>
    <row r="564" spans="1:6">
      <c r="A564" s="5">
        <v>10004694</v>
      </c>
      <c r="B564" s="5" t="s">
        <v>789</v>
      </c>
      <c r="C564" s="8">
        <v>2007</v>
      </c>
      <c r="D564" s="5" t="s">
        <v>110</v>
      </c>
      <c r="E564" s="308" t="s">
        <v>99</v>
      </c>
      <c r="F564" t="s">
        <v>1362</v>
      </c>
    </row>
    <row r="565" spans="1:6">
      <c r="A565" s="5">
        <v>10004849</v>
      </c>
      <c r="B565" s="5" t="s">
        <v>790</v>
      </c>
      <c r="C565" s="8">
        <v>2008</v>
      </c>
      <c r="D565" s="5" t="s">
        <v>110</v>
      </c>
      <c r="E565" s="308" t="s">
        <v>99</v>
      </c>
      <c r="F565" t="s">
        <v>1362</v>
      </c>
    </row>
    <row r="566" spans="1:6">
      <c r="A566" s="5">
        <v>10004612</v>
      </c>
      <c r="B566" s="5" t="s">
        <v>791</v>
      </c>
      <c r="C566" s="8">
        <v>1982</v>
      </c>
      <c r="D566" s="5" t="s">
        <v>110</v>
      </c>
      <c r="E566" s="308" t="s">
        <v>99</v>
      </c>
      <c r="F566" t="s">
        <v>1362</v>
      </c>
    </row>
    <row r="567" spans="1:6">
      <c r="A567" s="5">
        <v>10003970</v>
      </c>
      <c r="B567" s="5" t="s">
        <v>792</v>
      </c>
      <c r="C567" s="8">
        <v>2006</v>
      </c>
      <c r="D567" s="5" t="s">
        <v>110</v>
      </c>
      <c r="E567" s="308" t="s">
        <v>98</v>
      </c>
      <c r="F567" t="s">
        <v>1362</v>
      </c>
    </row>
    <row r="568" spans="1:6">
      <c r="A568" s="5">
        <v>10005160</v>
      </c>
      <c r="B568" s="5" t="s">
        <v>793</v>
      </c>
      <c r="C568" s="8">
        <v>2007</v>
      </c>
      <c r="D568" s="5" t="s">
        <v>110</v>
      </c>
      <c r="E568" s="308" t="s">
        <v>98</v>
      </c>
      <c r="F568" t="s">
        <v>1362</v>
      </c>
    </row>
    <row r="569" spans="1:6">
      <c r="A569" s="5">
        <v>10003144</v>
      </c>
      <c r="B569" s="5" t="s">
        <v>794</v>
      </c>
      <c r="C569" s="8">
        <v>2005</v>
      </c>
      <c r="D569" s="5" t="s">
        <v>110</v>
      </c>
      <c r="E569" s="308" t="s">
        <v>98</v>
      </c>
      <c r="F569" t="s">
        <v>1362</v>
      </c>
    </row>
    <row r="570" spans="1:6">
      <c r="A570" s="5">
        <v>10005092</v>
      </c>
      <c r="B570" s="5" t="s">
        <v>1084</v>
      </c>
      <c r="C570" s="8">
        <v>2010</v>
      </c>
      <c r="D570" s="5" t="s">
        <v>111</v>
      </c>
      <c r="E570" s="308" t="s">
        <v>98</v>
      </c>
      <c r="F570" t="s">
        <v>1363</v>
      </c>
    </row>
    <row r="571" spans="1:6">
      <c r="A571" s="5">
        <v>10004775</v>
      </c>
      <c r="B571" s="5" t="s">
        <v>1085</v>
      </c>
      <c r="C571" s="8">
        <v>2007</v>
      </c>
      <c r="D571" s="5" t="s">
        <v>111</v>
      </c>
      <c r="E571" s="308" t="s">
        <v>98</v>
      </c>
      <c r="F571" t="s">
        <v>1363</v>
      </c>
    </row>
    <row r="572" spans="1:6">
      <c r="A572" s="5">
        <v>10005094</v>
      </c>
      <c r="B572" s="5" t="s">
        <v>1086</v>
      </c>
      <c r="C572" s="8">
        <v>2010</v>
      </c>
      <c r="D572" s="5" t="s">
        <v>111</v>
      </c>
      <c r="E572" s="308" t="s">
        <v>98</v>
      </c>
      <c r="F572" t="s">
        <v>1363</v>
      </c>
    </row>
    <row r="573" spans="1:6">
      <c r="A573" s="5">
        <v>10001904</v>
      </c>
      <c r="B573" s="5" t="s">
        <v>431</v>
      </c>
      <c r="C573" s="8">
        <v>2000</v>
      </c>
      <c r="D573" s="5" t="s">
        <v>112</v>
      </c>
      <c r="E573" s="308" t="s">
        <v>99</v>
      </c>
      <c r="F573" t="s">
        <v>1358</v>
      </c>
    </row>
    <row r="574" spans="1:6">
      <c r="A574" s="5">
        <v>10002382</v>
      </c>
      <c r="B574" s="5" t="s">
        <v>1087</v>
      </c>
      <c r="C574" s="8">
        <v>2002</v>
      </c>
      <c r="D574" s="5" t="s">
        <v>112</v>
      </c>
      <c r="E574" s="308" t="s">
        <v>99</v>
      </c>
      <c r="F574" t="s">
        <v>1358</v>
      </c>
    </row>
    <row r="575" spans="1:6">
      <c r="A575" s="5">
        <v>10003058</v>
      </c>
      <c r="B575" s="5" t="s">
        <v>432</v>
      </c>
      <c r="C575" s="8">
        <v>2002</v>
      </c>
      <c r="D575" s="5" t="s">
        <v>112</v>
      </c>
      <c r="E575" s="308" t="s">
        <v>99</v>
      </c>
      <c r="F575" t="s">
        <v>1358</v>
      </c>
    </row>
    <row r="576" spans="1:6">
      <c r="A576" s="5">
        <v>10005474</v>
      </c>
      <c r="B576" s="5" t="s">
        <v>1088</v>
      </c>
      <c r="C576" s="8">
        <v>2012</v>
      </c>
      <c r="D576" s="5" t="s">
        <v>112</v>
      </c>
      <c r="E576" s="308" t="s">
        <v>99</v>
      </c>
      <c r="F576" t="s">
        <v>1358</v>
      </c>
    </row>
    <row r="577" spans="1:6">
      <c r="A577" s="5">
        <v>10002443</v>
      </c>
      <c r="B577" s="5" t="s">
        <v>433</v>
      </c>
      <c r="C577" s="8">
        <v>2003</v>
      </c>
      <c r="D577" s="5" t="s">
        <v>112</v>
      </c>
      <c r="E577" s="308" t="s">
        <v>98</v>
      </c>
      <c r="F577" t="s">
        <v>1358</v>
      </c>
    </row>
    <row r="578" spans="1:6">
      <c r="A578" s="5">
        <v>10003059</v>
      </c>
      <c r="B578" s="5" t="s">
        <v>434</v>
      </c>
      <c r="C578" s="8">
        <v>2005</v>
      </c>
      <c r="D578" s="5" t="s">
        <v>112</v>
      </c>
      <c r="E578" s="308" t="s">
        <v>99</v>
      </c>
      <c r="F578" t="s">
        <v>1358</v>
      </c>
    </row>
    <row r="579" spans="1:6">
      <c r="A579" s="5">
        <v>10005475</v>
      </c>
      <c r="B579" s="5" t="s">
        <v>1089</v>
      </c>
      <c r="C579" s="8">
        <v>2010</v>
      </c>
      <c r="D579" s="5" t="s">
        <v>112</v>
      </c>
      <c r="E579" s="308" t="s">
        <v>99</v>
      </c>
      <c r="F579" t="s">
        <v>1358</v>
      </c>
    </row>
    <row r="580" spans="1:6">
      <c r="A580" s="5">
        <v>10003005</v>
      </c>
      <c r="B580" s="326" t="s">
        <v>435</v>
      </c>
      <c r="C580" s="8">
        <v>2002</v>
      </c>
      <c r="D580" s="5" t="s">
        <v>112</v>
      </c>
      <c r="E580" s="308" t="s">
        <v>99</v>
      </c>
      <c r="F580" t="s">
        <v>1358</v>
      </c>
    </row>
    <row r="581" spans="1:6">
      <c r="A581" s="5">
        <v>10004760</v>
      </c>
      <c r="B581" s="5" t="s">
        <v>436</v>
      </c>
      <c r="C581" s="8">
        <v>2007</v>
      </c>
      <c r="D581" s="5" t="s">
        <v>112</v>
      </c>
      <c r="E581" s="308" t="s">
        <v>98</v>
      </c>
      <c r="F581" t="s">
        <v>1358</v>
      </c>
    </row>
    <row r="582" spans="1:6">
      <c r="A582" s="5">
        <v>10005365</v>
      </c>
      <c r="B582" s="5" t="s">
        <v>1090</v>
      </c>
      <c r="C582" s="8">
        <v>2009</v>
      </c>
      <c r="D582" s="5" t="s">
        <v>112</v>
      </c>
      <c r="E582" s="308" t="s">
        <v>99</v>
      </c>
      <c r="F582" t="s">
        <v>1358</v>
      </c>
    </row>
    <row r="583" spans="1:6">
      <c r="A583" s="5">
        <v>10003932</v>
      </c>
      <c r="B583" s="5" t="s">
        <v>437</v>
      </c>
      <c r="C583" s="8">
        <v>2008</v>
      </c>
      <c r="D583" s="5" t="s">
        <v>112</v>
      </c>
      <c r="E583" s="308" t="s">
        <v>99</v>
      </c>
      <c r="F583" t="s">
        <v>1358</v>
      </c>
    </row>
    <row r="584" spans="1:6">
      <c r="A584" s="5">
        <v>10004425</v>
      </c>
      <c r="B584" s="5" t="s">
        <v>438</v>
      </c>
      <c r="C584" s="8">
        <v>2004</v>
      </c>
      <c r="D584" s="5" t="s">
        <v>112</v>
      </c>
      <c r="E584" s="308" t="s">
        <v>99</v>
      </c>
      <c r="F584" t="s">
        <v>1358</v>
      </c>
    </row>
    <row r="585" spans="1:6">
      <c r="A585" s="5">
        <v>10003060</v>
      </c>
      <c r="B585" s="5" t="s">
        <v>439</v>
      </c>
      <c r="C585" s="8">
        <v>2002</v>
      </c>
      <c r="D585" s="5" t="s">
        <v>112</v>
      </c>
      <c r="E585" s="308" t="s">
        <v>98</v>
      </c>
      <c r="F585" t="s">
        <v>1358</v>
      </c>
    </row>
    <row r="586" spans="1:6">
      <c r="A586" s="5">
        <v>10002567</v>
      </c>
      <c r="B586" s="5" t="s">
        <v>440</v>
      </c>
      <c r="C586" s="8">
        <v>2004</v>
      </c>
      <c r="D586" s="5" t="s">
        <v>112</v>
      </c>
      <c r="E586" s="308" t="s">
        <v>99</v>
      </c>
      <c r="F586" t="s">
        <v>1358</v>
      </c>
    </row>
    <row r="587" spans="1:6">
      <c r="A587" s="5">
        <v>10005158</v>
      </c>
      <c r="B587" s="5" t="s">
        <v>441</v>
      </c>
      <c r="C587" s="8">
        <v>2008</v>
      </c>
      <c r="D587" s="5" t="s">
        <v>112</v>
      </c>
      <c r="E587" s="308" t="s">
        <v>98</v>
      </c>
      <c r="F587" t="s">
        <v>1358</v>
      </c>
    </row>
    <row r="588" spans="1:6">
      <c r="A588" s="5">
        <v>10004096</v>
      </c>
      <c r="B588" s="5" t="s">
        <v>442</v>
      </c>
      <c r="C588" s="8">
        <v>2004</v>
      </c>
      <c r="D588" s="5" t="s">
        <v>112</v>
      </c>
      <c r="E588" s="308" t="s">
        <v>99</v>
      </c>
      <c r="F588" t="s">
        <v>1358</v>
      </c>
    </row>
    <row r="589" spans="1:6">
      <c r="A589" s="5">
        <v>10003930</v>
      </c>
      <c r="B589" s="5" t="s">
        <v>1091</v>
      </c>
      <c r="C589" s="8">
        <v>2005</v>
      </c>
      <c r="D589" s="5" t="s">
        <v>112</v>
      </c>
      <c r="E589" s="308" t="s">
        <v>99</v>
      </c>
      <c r="F589" t="s">
        <v>1358</v>
      </c>
    </row>
    <row r="590" spans="1:6">
      <c r="A590" s="5">
        <v>10004175</v>
      </c>
      <c r="B590" s="5" t="s">
        <v>443</v>
      </c>
      <c r="C590" s="8">
        <v>2004</v>
      </c>
      <c r="D590" s="5" t="s">
        <v>112</v>
      </c>
      <c r="E590" s="308" t="s">
        <v>98</v>
      </c>
      <c r="F590" t="s">
        <v>1358</v>
      </c>
    </row>
    <row r="591" spans="1:6">
      <c r="A591" s="5">
        <v>10005476</v>
      </c>
      <c r="B591" s="5" t="s">
        <v>1092</v>
      </c>
      <c r="C591" s="8">
        <v>2012</v>
      </c>
      <c r="D591" s="5" t="s">
        <v>112</v>
      </c>
      <c r="E591" s="308" t="s">
        <v>98</v>
      </c>
      <c r="F591" t="s">
        <v>1358</v>
      </c>
    </row>
    <row r="592" spans="1:6">
      <c r="A592" s="5">
        <v>10003057</v>
      </c>
      <c r="B592" s="326" t="s">
        <v>444</v>
      </c>
      <c r="C592" s="8">
        <v>2002</v>
      </c>
      <c r="D592" s="5" t="s">
        <v>112</v>
      </c>
      <c r="E592" s="308" t="s">
        <v>98</v>
      </c>
      <c r="F592" t="s">
        <v>1358</v>
      </c>
    </row>
    <row r="593" spans="1:6">
      <c r="A593" s="5">
        <v>10001822</v>
      </c>
      <c r="B593" s="5" t="s">
        <v>445</v>
      </c>
      <c r="C593" s="8">
        <v>2002</v>
      </c>
      <c r="D593" s="5" t="s">
        <v>112</v>
      </c>
      <c r="E593" s="308" t="s">
        <v>99</v>
      </c>
      <c r="F593" t="s">
        <v>1358</v>
      </c>
    </row>
    <row r="594" spans="1:6">
      <c r="A594" s="5">
        <v>10005366</v>
      </c>
      <c r="B594" s="5" t="s">
        <v>1093</v>
      </c>
      <c r="C594" s="8">
        <v>2009</v>
      </c>
      <c r="D594" s="5" t="s">
        <v>112</v>
      </c>
      <c r="E594" s="308" t="s">
        <v>98</v>
      </c>
      <c r="F594" t="s">
        <v>1358</v>
      </c>
    </row>
    <row r="595" spans="1:6">
      <c r="A595" s="5">
        <v>10005126</v>
      </c>
      <c r="B595" s="5" t="s">
        <v>446</v>
      </c>
      <c r="C595" s="8">
        <v>2009</v>
      </c>
      <c r="D595" s="5" t="s">
        <v>112</v>
      </c>
      <c r="E595" s="308" t="s">
        <v>99</v>
      </c>
      <c r="F595" t="s">
        <v>1358</v>
      </c>
    </row>
    <row r="596" spans="1:6">
      <c r="A596" s="5">
        <v>10005477</v>
      </c>
      <c r="B596" s="326" t="s">
        <v>1094</v>
      </c>
      <c r="C596" s="8">
        <v>2011</v>
      </c>
      <c r="D596" s="5" t="s">
        <v>112</v>
      </c>
      <c r="E596" s="308" t="s">
        <v>99</v>
      </c>
      <c r="F596" t="s">
        <v>1358</v>
      </c>
    </row>
    <row r="597" spans="1:6">
      <c r="A597" s="5">
        <v>10004815</v>
      </c>
      <c r="B597" s="5" t="s">
        <v>447</v>
      </c>
      <c r="C597" s="8">
        <v>2010</v>
      </c>
      <c r="D597" s="5" t="s">
        <v>112</v>
      </c>
      <c r="E597" s="308" t="s">
        <v>99</v>
      </c>
      <c r="F597" t="s">
        <v>1358</v>
      </c>
    </row>
    <row r="598" spans="1:6">
      <c r="A598" s="5">
        <v>10004909</v>
      </c>
      <c r="B598" s="5" t="s">
        <v>448</v>
      </c>
      <c r="C598" s="8">
        <v>2010</v>
      </c>
      <c r="D598" s="5" t="s">
        <v>112</v>
      </c>
      <c r="E598" s="308" t="s">
        <v>98</v>
      </c>
      <c r="F598" t="s">
        <v>1358</v>
      </c>
    </row>
    <row r="599" spans="1:6">
      <c r="A599" s="5">
        <v>10004292</v>
      </c>
      <c r="B599" s="5" t="s">
        <v>449</v>
      </c>
      <c r="C599" s="8">
        <v>2007</v>
      </c>
      <c r="D599" s="5" t="s">
        <v>112</v>
      </c>
      <c r="E599" s="308" t="s">
        <v>99</v>
      </c>
      <c r="F599" t="s">
        <v>1358</v>
      </c>
    </row>
    <row r="600" spans="1:6">
      <c r="A600" s="5">
        <v>10005385</v>
      </c>
      <c r="B600" s="5" t="s">
        <v>1095</v>
      </c>
      <c r="C600" s="8">
        <v>2011</v>
      </c>
      <c r="D600" s="5" t="s">
        <v>113</v>
      </c>
      <c r="E600" s="308" t="s">
        <v>99</v>
      </c>
      <c r="F600" t="s">
        <v>1363</v>
      </c>
    </row>
    <row r="601" spans="1:6">
      <c r="A601" s="5">
        <v>10004818</v>
      </c>
      <c r="B601" s="5" t="s">
        <v>1096</v>
      </c>
      <c r="C601" s="8">
        <v>2010</v>
      </c>
      <c r="D601" s="5" t="s">
        <v>113</v>
      </c>
      <c r="E601" s="308" t="s">
        <v>98</v>
      </c>
      <c r="F601" t="s">
        <v>1363</v>
      </c>
    </row>
    <row r="602" spans="1:6">
      <c r="A602" s="5">
        <v>10004483</v>
      </c>
      <c r="B602" s="5" t="s">
        <v>1097</v>
      </c>
      <c r="C602" s="8">
        <v>2009</v>
      </c>
      <c r="D602" s="5" t="s">
        <v>113</v>
      </c>
      <c r="E602" s="308" t="s">
        <v>99</v>
      </c>
      <c r="F602" t="s">
        <v>1363</v>
      </c>
    </row>
    <row r="603" spans="1:6">
      <c r="A603" s="5">
        <v>10004503</v>
      </c>
      <c r="B603" s="5" t="s">
        <v>1098</v>
      </c>
      <c r="C603" s="8">
        <v>2005</v>
      </c>
      <c r="D603" s="5" t="s">
        <v>113</v>
      </c>
      <c r="E603" s="308" t="s">
        <v>99</v>
      </c>
      <c r="F603" t="s">
        <v>1363</v>
      </c>
    </row>
    <row r="604" spans="1:6">
      <c r="A604" s="5">
        <v>10005294</v>
      </c>
      <c r="B604" s="5" t="s">
        <v>694</v>
      </c>
      <c r="C604" s="8">
        <v>2010</v>
      </c>
      <c r="D604" s="5" t="s">
        <v>114</v>
      </c>
      <c r="E604" s="308" t="s">
        <v>98</v>
      </c>
      <c r="F604" t="s">
        <v>1367</v>
      </c>
    </row>
    <row r="605" spans="1:6">
      <c r="A605" s="5">
        <v>10005295</v>
      </c>
      <c r="B605" s="5" t="s">
        <v>695</v>
      </c>
      <c r="C605" s="8">
        <v>2011</v>
      </c>
      <c r="D605" s="5" t="s">
        <v>114</v>
      </c>
      <c r="E605" s="308" t="s">
        <v>98</v>
      </c>
      <c r="F605" t="s">
        <v>1367</v>
      </c>
    </row>
    <row r="606" spans="1:6">
      <c r="A606" s="5">
        <v>10005470</v>
      </c>
      <c r="B606" s="5" t="s">
        <v>1099</v>
      </c>
      <c r="C606" s="8">
        <v>2011</v>
      </c>
      <c r="D606" s="5" t="s">
        <v>114</v>
      </c>
      <c r="E606" s="308" t="s">
        <v>98</v>
      </c>
      <c r="F606" t="s">
        <v>1367</v>
      </c>
    </row>
    <row r="607" spans="1:6">
      <c r="A607" s="5">
        <v>10004751</v>
      </c>
      <c r="B607" s="5" t="s">
        <v>696</v>
      </c>
      <c r="C607" s="8">
        <v>2010</v>
      </c>
      <c r="D607" s="5" t="s">
        <v>114</v>
      </c>
      <c r="E607" s="308" t="s">
        <v>99</v>
      </c>
      <c r="F607" t="s">
        <v>1367</v>
      </c>
    </row>
    <row r="608" spans="1:6">
      <c r="A608" s="5">
        <v>10004984</v>
      </c>
      <c r="B608" s="5" t="s">
        <v>697</v>
      </c>
      <c r="C608" s="8">
        <v>2010</v>
      </c>
      <c r="D608" s="5" t="s">
        <v>114</v>
      </c>
      <c r="E608" s="308" t="s">
        <v>98</v>
      </c>
      <c r="F608" t="s">
        <v>1367</v>
      </c>
    </row>
    <row r="609" spans="1:6">
      <c r="A609" s="5">
        <v>10005296</v>
      </c>
      <c r="B609" s="5" t="s">
        <v>698</v>
      </c>
      <c r="C609" s="8">
        <v>2012</v>
      </c>
      <c r="D609" s="5" t="s">
        <v>114</v>
      </c>
      <c r="E609" s="308" t="s">
        <v>98</v>
      </c>
      <c r="F609" t="s">
        <v>1367</v>
      </c>
    </row>
    <row r="610" spans="1:6">
      <c r="A610" s="5">
        <v>10005298</v>
      </c>
      <c r="B610" s="5" t="s">
        <v>699</v>
      </c>
      <c r="C610" s="8">
        <v>2012</v>
      </c>
      <c r="D610" s="5" t="s">
        <v>114</v>
      </c>
      <c r="E610" s="308" t="s">
        <v>98</v>
      </c>
      <c r="F610" t="s">
        <v>1367</v>
      </c>
    </row>
    <row r="611" spans="1:6">
      <c r="A611" s="5">
        <v>10004701</v>
      </c>
      <c r="B611" s="5" t="s">
        <v>1100</v>
      </c>
      <c r="C611" s="8">
        <v>2010</v>
      </c>
      <c r="D611" s="5" t="s">
        <v>115</v>
      </c>
      <c r="E611" s="308" t="s">
        <v>98</v>
      </c>
      <c r="F611" t="s">
        <v>1359</v>
      </c>
    </row>
    <row r="612" spans="1:6">
      <c r="A612" s="5">
        <v>10005335</v>
      </c>
      <c r="B612" s="5" t="s">
        <v>1101</v>
      </c>
      <c r="C612" s="8">
        <v>2005</v>
      </c>
      <c r="D612" s="5" t="s">
        <v>115</v>
      </c>
      <c r="E612" s="308" t="s">
        <v>98</v>
      </c>
      <c r="F612" t="s">
        <v>1359</v>
      </c>
    </row>
    <row r="613" spans="1:6">
      <c r="A613" s="5">
        <v>10004702</v>
      </c>
      <c r="B613" s="5" t="s">
        <v>1102</v>
      </c>
      <c r="C613" s="8">
        <v>2010</v>
      </c>
      <c r="D613" s="5" t="s">
        <v>115</v>
      </c>
      <c r="E613" s="308" t="s">
        <v>98</v>
      </c>
      <c r="F613" t="s">
        <v>1359</v>
      </c>
    </row>
    <row r="614" spans="1:6">
      <c r="A614" s="5">
        <v>10005334</v>
      </c>
      <c r="B614" s="5" t="s">
        <v>1103</v>
      </c>
      <c r="C614" s="8">
        <v>2012</v>
      </c>
      <c r="D614" s="5" t="s">
        <v>115</v>
      </c>
      <c r="E614" s="308" t="s">
        <v>98</v>
      </c>
      <c r="F614" t="s">
        <v>1359</v>
      </c>
    </row>
    <row r="615" spans="1:6">
      <c r="A615" s="5">
        <v>10005238</v>
      </c>
      <c r="B615" s="5" t="s">
        <v>1104</v>
      </c>
      <c r="C615" s="8">
        <v>2010</v>
      </c>
      <c r="D615" s="5" t="s">
        <v>115</v>
      </c>
      <c r="E615" s="308" t="s">
        <v>98</v>
      </c>
      <c r="F615" t="s">
        <v>1359</v>
      </c>
    </row>
    <row r="616" spans="1:6">
      <c r="A616" s="5">
        <v>10005336</v>
      </c>
      <c r="B616" s="5" t="s">
        <v>1105</v>
      </c>
      <c r="C616" s="8">
        <v>2007</v>
      </c>
      <c r="D616" s="5" t="s">
        <v>115</v>
      </c>
      <c r="E616" s="308" t="s">
        <v>98</v>
      </c>
      <c r="F616" t="s">
        <v>1359</v>
      </c>
    </row>
    <row r="617" spans="1:6">
      <c r="A617" s="5">
        <v>10005337</v>
      </c>
      <c r="B617" s="5" t="s">
        <v>1106</v>
      </c>
      <c r="C617" s="8">
        <v>2009</v>
      </c>
      <c r="D617" s="5" t="s">
        <v>115</v>
      </c>
      <c r="E617" s="308" t="s">
        <v>98</v>
      </c>
      <c r="F617" t="s">
        <v>1359</v>
      </c>
    </row>
    <row r="618" spans="1:6">
      <c r="A618" s="5">
        <v>10004703</v>
      </c>
      <c r="B618" s="5" t="s">
        <v>1107</v>
      </c>
      <c r="C618" s="8">
        <v>2010</v>
      </c>
      <c r="D618" s="5" t="s">
        <v>115</v>
      </c>
      <c r="E618" s="308" t="s">
        <v>98</v>
      </c>
      <c r="F618" t="s">
        <v>1359</v>
      </c>
    </row>
    <row r="619" spans="1:6">
      <c r="A619" s="5">
        <v>10005338</v>
      </c>
      <c r="B619" s="5" t="s">
        <v>1108</v>
      </c>
      <c r="C619" s="8">
        <v>2007</v>
      </c>
      <c r="D619" s="5" t="s">
        <v>115</v>
      </c>
      <c r="E619" s="308" t="s">
        <v>99</v>
      </c>
      <c r="F619" t="s">
        <v>1359</v>
      </c>
    </row>
    <row r="620" spans="1:6">
      <c r="A620" s="5">
        <v>10005339</v>
      </c>
      <c r="B620" s="5" t="s">
        <v>1109</v>
      </c>
      <c r="C620" s="8">
        <v>2011</v>
      </c>
      <c r="D620" s="5" t="s">
        <v>115</v>
      </c>
      <c r="E620" s="308" t="s">
        <v>98</v>
      </c>
      <c r="F620" t="s">
        <v>1359</v>
      </c>
    </row>
    <row r="621" spans="1:6">
      <c r="A621" s="5">
        <v>10003193</v>
      </c>
      <c r="B621" s="5" t="s">
        <v>1110</v>
      </c>
      <c r="C621" s="8">
        <v>2006</v>
      </c>
      <c r="D621" s="5" t="s">
        <v>115</v>
      </c>
      <c r="E621" s="308" t="s">
        <v>98</v>
      </c>
      <c r="F621" t="s">
        <v>1359</v>
      </c>
    </row>
    <row r="622" spans="1:6">
      <c r="A622" s="5">
        <v>10005258</v>
      </c>
      <c r="B622" s="5" t="s">
        <v>1111</v>
      </c>
      <c r="C622" s="8">
        <v>2007</v>
      </c>
      <c r="D622" s="5" t="s">
        <v>1349</v>
      </c>
      <c r="E622" s="308" t="s">
        <v>98</v>
      </c>
      <c r="F622" t="s">
        <v>1363</v>
      </c>
    </row>
    <row r="623" spans="1:6">
      <c r="A623" s="5">
        <v>10003148</v>
      </c>
      <c r="B623" s="5" t="s">
        <v>1112</v>
      </c>
      <c r="C623" s="8">
        <v>2006</v>
      </c>
      <c r="D623" s="5" t="s">
        <v>1349</v>
      </c>
      <c r="E623" s="308" t="s">
        <v>99</v>
      </c>
      <c r="F623" t="s">
        <v>1363</v>
      </c>
    </row>
    <row r="624" spans="1:6">
      <c r="A624" s="5">
        <v>10004017</v>
      </c>
      <c r="B624" s="5" t="s">
        <v>1113</v>
      </c>
      <c r="C624" s="8">
        <v>2008</v>
      </c>
      <c r="D624" s="5" t="s">
        <v>1349</v>
      </c>
      <c r="E624" s="308" t="s">
        <v>98</v>
      </c>
      <c r="F624" t="s">
        <v>1363</v>
      </c>
    </row>
    <row r="625" spans="1:6">
      <c r="A625" s="5">
        <v>10005253</v>
      </c>
      <c r="B625" s="5" t="s">
        <v>1114</v>
      </c>
      <c r="C625" s="8">
        <v>2007</v>
      </c>
      <c r="D625" s="5" t="s">
        <v>1349</v>
      </c>
      <c r="E625" s="308" t="s">
        <v>98</v>
      </c>
      <c r="F625" t="s">
        <v>1363</v>
      </c>
    </row>
    <row r="626" spans="1:6">
      <c r="A626" s="5">
        <v>10005075</v>
      </c>
      <c r="B626" s="5" t="s">
        <v>1115</v>
      </c>
      <c r="C626" s="8">
        <v>2006</v>
      </c>
      <c r="D626" s="5" t="s">
        <v>1349</v>
      </c>
      <c r="E626" s="308" t="s">
        <v>98</v>
      </c>
      <c r="F626" t="s">
        <v>1363</v>
      </c>
    </row>
    <row r="627" spans="1:6">
      <c r="A627" s="5">
        <v>10005254</v>
      </c>
      <c r="B627" s="5" t="s">
        <v>1116</v>
      </c>
      <c r="C627" s="8">
        <v>2007</v>
      </c>
      <c r="D627" s="5" t="s">
        <v>1349</v>
      </c>
      <c r="E627" s="308" t="s">
        <v>98</v>
      </c>
      <c r="F627" t="s">
        <v>1363</v>
      </c>
    </row>
    <row r="628" spans="1:6">
      <c r="A628" s="5">
        <v>10003248</v>
      </c>
      <c r="B628" s="5" t="s">
        <v>1117</v>
      </c>
      <c r="C628" s="8">
        <v>2004</v>
      </c>
      <c r="D628" s="5" t="s">
        <v>1349</v>
      </c>
      <c r="E628" s="308" t="s">
        <v>98</v>
      </c>
      <c r="F628" t="s">
        <v>1363</v>
      </c>
    </row>
    <row r="629" spans="1:6">
      <c r="A629" s="5">
        <v>10004780</v>
      </c>
      <c r="B629" s="5" t="s">
        <v>1118</v>
      </c>
      <c r="C629" s="8">
        <v>2010</v>
      </c>
      <c r="D629" s="5" t="s">
        <v>1349</v>
      </c>
      <c r="E629" s="308" t="s">
        <v>98</v>
      </c>
      <c r="F629" t="s">
        <v>1363</v>
      </c>
    </row>
    <row r="630" spans="1:6">
      <c r="A630" s="5">
        <v>10005259</v>
      </c>
      <c r="B630" s="5" t="s">
        <v>1119</v>
      </c>
      <c r="C630" s="8">
        <v>2007</v>
      </c>
      <c r="D630" s="5" t="s">
        <v>1349</v>
      </c>
      <c r="E630" s="308" t="s">
        <v>98</v>
      </c>
      <c r="F630" t="s">
        <v>1363</v>
      </c>
    </row>
    <row r="631" spans="1:6">
      <c r="A631" s="5">
        <v>10003579</v>
      </c>
      <c r="B631" s="5" t="s">
        <v>1120</v>
      </c>
      <c r="C631" s="8">
        <v>2007</v>
      </c>
      <c r="D631" s="5" t="s">
        <v>1349</v>
      </c>
      <c r="E631" s="308" t="s">
        <v>98</v>
      </c>
      <c r="F631" t="s">
        <v>1363</v>
      </c>
    </row>
    <row r="632" spans="1:6">
      <c r="A632" s="5">
        <v>10005443</v>
      </c>
      <c r="B632" s="5" t="s">
        <v>1121</v>
      </c>
      <c r="C632" s="8">
        <v>2009</v>
      </c>
      <c r="D632" s="5" t="s">
        <v>1349</v>
      </c>
      <c r="E632" s="308" t="s">
        <v>98</v>
      </c>
      <c r="F632" t="s">
        <v>1363</v>
      </c>
    </row>
    <row r="633" spans="1:6">
      <c r="A633" s="5">
        <v>10004801</v>
      </c>
      <c r="B633" s="5" t="s">
        <v>1122</v>
      </c>
      <c r="C633" s="8">
        <v>2009</v>
      </c>
      <c r="D633" s="5" t="s">
        <v>1349</v>
      </c>
      <c r="E633" s="308" t="s">
        <v>98</v>
      </c>
      <c r="F633" t="s">
        <v>1363</v>
      </c>
    </row>
    <row r="634" spans="1:6">
      <c r="A634" s="5">
        <v>10005255</v>
      </c>
      <c r="B634" s="5" t="s">
        <v>1123</v>
      </c>
      <c r="C634" s="8">
        <v>2007</v>
      </c>
      <c r="D634" s="5" t="s">
        <v>1349</v>
      </c>
      <c r="E634" s="308" t="s">
        <v>99</v>
      </c>
      <c r="F634" t="s">
        <v>1363</v>
      </c>
    </row>
    <row r="635" spans="1:6">
      <c r="A635" s="5">
        <v>10000964</v>
      </c>
      <c r="B635" s="5" t="s">
        <v>1124</v>
      </c>
      <c r="C635" s="8">
        <v>2000</v>
      </c>
      <c r="D635" s="5" t="s">
        <v>1349</v>
      </c>
      <c r="E635" s="308" t="s">
        <v>99</v>
      </c>
      <c r="F635" t="s">
        <v>1363</v>
      </c>
    </row>
    <row r="636" spans="1:6">
      <c r="A636" s="5">
        <v>10003858</v>
      </c>
      <c r="B636" s="5" t="s">
        <v>1125</v>
      </c>
      <c r="C636" s="8">
        <v>2008</v>
      </c>
      <c r="D636" s="5" t="s">
        <v>1349</v>
      </c>
      <c r="E636" s="308" t="s">
        <v>99</v>
      </c>
      <c r="F636" t="s">
        <v>1363</v>
      </c>
    </row>
    <row r="637" spans="1:6">
      <c r="A637" s="5">
        <v>10005444</v>
      </c>
      <c r="B637" s="5" t="s">
        <v>1126</v>
      </c>
      <c r="C637" s="8">
        <v>2012</v>
      </c>
      <c r="D637" s="5" t="s">
        <v>1349</v>
      </c>
      <c r="E637" s="308" t="s">
        <v>99</v>
      </c>
      <c r="F637" t="s">
        <v>1363</v>
      </c>
    </row>
    <row r="638" spans="1:6">
      <c r="A638" s="5">
        <v>10005377</v>
      </c>
      <c r="B638" s="5" t="s">
        <v>1127</v>
      </c>
      <c r="C638" s="8">
        <v>2012</v>
      </c>
      <c r="D638" s="5" t="s">
        <v>1349</v>
      </c>
      <c r="E638" s="308" t="s">
        <v>99</v>
      </c>
      <c r="F638" t="s">
        <v>1363</v>
      </c>
    </row>
    <row r="639" spans="1:6">
      <c r="A639" s="5">
        <v>10003130</v>
      </c>
      <c r="B639" s="5" t="s">
        <v>1128</v>
      </c>
      <c r="C639" s="8">
        <v>2006</v>
      </c>
      <c r="D639" s="5" t="s">
        <v>1349</v>
      </c>
      <c r="E639" s="308" t="s">
        <v>98</v>
      </c>
      <c r="F639" t="s">
        <v>1363</v>
      </c>
    </row>
    <row r="640" spans="1:6">
      <c r="A640" s="5">
        <v>10001472</v>
      </c>
      <c r="B640" s="5" t="s">
        <v>1129</v>
      </c>
      <c r="C640" s="8">
        <v>2002</v>
      </c>
      <c r="D640" s="5" t="s">
        <v>1349</v>
      </c>
      <c r="E640" s="308" t="s">
        <v>98</v>
      </c>
      <c r="F640" t="s">
        <v>1363</v>
      </c>
    </row>
    <row r="641" spans="1:6">
      <c r="A641" s="5">
        <v>10005468</v>
      </c>
      <c r="B641" s="5" t="s">
        <v>1130</v>
      </c>
      <c r="C641" s="8">
        <v>2008</v>
      </c>
      <c r="D641" s="5" t="s">
        <v>1349</v>
      </c>
      <c r="E641" s="308" t="s">
        <v>99</v>
      </c>
      <c r="F641" t="s">
        <v>1363</v>
      </c>
    </row>
    <row r="642" spans="1:6">
      <c r="A642" s="5">
        <v>10003509</v>
      </c>
      <c r="B642" s="5" t="s">
        <v>1131</v>
      </c>
      <c r="C642" s="8">
        <v>2007</v>
      </c>
      <c r="D642" s="5" t="s">
        <v>1349</v>
      </c>
      <c r="E642" s="308" t="s">
        <v>98</v>
      </c>
      <c r="F642" t="s">
        <v>1363</v>
      </c>
    </row>
    <row r="643" spans="1:6">
      <c r="A643" s="5">
        <v>10003131</v>
      </c>
      <c r="B643" s="5" t="s">
        <v>1132</v>
      </c>
      <c r="C643" s="8">
        <v>2006</v>
      </c>
      <c r="D643" s="5" t="s">
        <v>1349</v>
      </c>
      <c r="E643" s="308" t="s">
        <v>98</v>
      </c>
      <c r="F643" t="s">
        <v>1363</v>
      </c>
    </row>
    <row r="644" spans="1:6">
      <c r="A644" s="5">
        <v>10005445</v>
      </c>
      <c r="B644" s="5" t="s">
        <v>1133</v>
      </c>
      <c r="C644" s="8">
        <v>2012</v>
      </c>
      <c r="D644" s="5" t="s">
        <v>1349</v>
      </c>
      <c r="E644" s="308" t="s">
        <v>99</v>
      </c>
      <c r="F644" t="s">
        <v>1363</v>
      </c>
    </row>
    <row r="645" spans="1:6">
      <c r="A645" s="5">
        <v>10003578</v>
      </c>
      <c r="B645" s="326" t="s">
        <v>1134</v>
      </c>
      <c r="C645" s="8">
        <v>2007</v>
      </c>
      <c r="D645" s="5" t="s">
        <v>1349</v>
      </c>
      <c r="E645" s="308" t="s">
        <v>99</v>
      </c>
      <c r="F645" t="s">
        <v>1363</v>
      </c>
    </row>
    <row r="646" spans="1:6">
      <c r="A646" s="5">
        <v>10003132</v>
      </c>
      <c r="B646" s="326" t="s">
        <v>1135</v>
      </c>
      <c r="C646" s="8">
        <v>2003</v>
      </c>
      <c r="D646" s="5" t="s">
        <v>1349</v>
      </c>
      <c r="E646" s="308" t="s">
        <v>98</v>
      </c>
      <c r="F646" t="s">
        <v>1363</v>
      </c>
    </row>
    <row r="647" spans="1:6">
      <c r="A647" s="5">
        <v>10005143</v>
      </c>
      <c r="B647" s="5" t="s">
        <v>1136</v>
      </c>
      <c r="C647" s="8">
        <v>2011</v>
      </c>
      <c r="D647" s="5" t="s">
        <v>116</v>
      </c>
      <c r="E647" s="308" t="s">
        <v>99</v>
      </c>
      <c r="F647" t="s">
        <v>1363</v>
      </c>
    </row>
    <row r="648" spans="1:6">
      <c r="A648" s="5">
        <v>10005144</v>
      </c>
      <c r="B648" s="5" t="s">
        <v>1137</v>
      </c>
      <c r="C648" s="8">
        <v>2011</v>
      </c>
      <c r="D648" s="5" t="s">
        <v>116</v>
      </c>
      <c r="E648" s="308" t="s">
        <v>98</v>
      </c>
      <c r="F648" t="s">
        <v>1363</v>
      </c>
    </row>
    <row r="649" spans="1:6">
      <c r="A649" s="5">
        <v>10003893</v>
      </c>
      <c r="B649" s="5" t="s">
        <v>1138</v>
      </c>
      <c r="C649" s="8">
        <v>2008</v>
      </c>
      <c r="D649" s="5" t="s">
        <v>116</v>
      </c>
      <c r="E649" s="308" t="s">
        <v>99</v>
      </c>
      <c r="F649" t="s">
        <v>1363</v>
      </c>
    </row>
    <row r="650" spans="1:6">
      <c r="A650" s="5">
        <v>10005145</v>
      </c>
      <c r="B650" s="5" t="s">
        <v>1139</v>
      </c>
      <c r="C650" s="8">
        <v>2011</v>
      </c>
      <c r="D650" s="5" t="s">
        <v>116</v>
      </c>
      <c r="E650" s="308" t="s">
        <v>98</v>
      </c>
      <c r="F650" t="s">
        <v>1363</v>
      </c>
    </row>
    <row r="651" spans="1:6">
      <c r="A651" s="5">
        <v>10004409</v>
      </c>
      <c r="B651" s="5" t="s">
        <v>1140</v>
      </c>
      <c r="C651" s="8">
        <v>2004</v>
      </c>
      <c r="D651" s="5" t="s">
        <v>116</v>
      </c>
      <c r="E651" s="308" t="s">
        <v>98</v>
      </c>
      <c r="F651" t="s">
        <v>1363</v>
      </c>
    </row>
    <row r="652" spans="1:6">
      <c r="A652" s="5">
        <v>10005146</v>
      </c>
      <c r="B652" s="5" t="s">
        <v>1141</v>
      </c>
      <c r="C652" s="8">
        <v>2011</v>
      </c>
      <c r="D652" s="5" t="s">
        <v>116</v>
      </c>
      <c r="E652" s="308" t="s">
        <v>98</v>
      </c>
      <c r="F652" t="s">
        <v>1363</v>
      </c>
    </row>
    <row r="653" spans="1:6">
      <c r="A653" s="5">
        <v>10003892</v>
      </c>
      <c r="B653" s="5" t="s">
        <v>1142</v>
      </c>
      <c r="C653" s="8">
        <v>2006</v>
      </c>
      <c r="D653" s="5" t="s">
        <v>116</v>
      </c>
      <c r="E653" s="308" t="s">
        <v>98</v>
      </c>
      <c r="F653" t="s">
        <v>1363</v>
      </c>
    </row>
    <row r="654" spans="1:6">
      <c r="A654" s="5">
        <v>10003946</v>
      </c>
      <c r="B654" s="5" t="s">
        <v>1143</v>
      </c>
      <c r="C654" s="8">
        <v>2008</v>
      </c>
      <c r="D654" s="5" t="s">
        <v>117</v>
      </c>
      <c r="E654" s="308" t="s">
        <v>98</v>
      </c>
      <c r="F654" t="s">
        <v>1357</v>
      </c>
    </row>
    <row r="655" spans="1:6">
      <c r="A655" s="5">
        <v>10003645</v>
      </c>
      <c r="B655" s="5" t="s">
        <v>1144</v>
      </c>
      <c r="C655" s="8">
        <v>2008</v>
      </c>
      <c r="D655" s="5" t="s">
        <v>117</v>
      </c>
      <c r="E655" s="308" t="s">
        <v>98</v>
      </c>
      <c r="F655" t="s">
        <v>1357</v>
      </c>
    </row>
    <row r="656" spans="1:6">
      <c r="A656" s="5">
        <v>10002906</v>
      </c>
      <c r="B656" s="5" t="s">
        <v>1145</v>
      </c>
      <c r="C656" s="8">
        <v>2006</v>
      </c>
      <c r="D656" s="5" t="s">
        <v>117</v>
      </c>
      <c r="E656" s="308" t="s">
        <v>98</v>
      </c>
      <c r="F656" t="s">
        <v>1357</v>
      </c>
    </row>
    <row r="657" spans="1:6">
      <c r="A657" s="5">
        <v>10005018</v>
      </c>
      <c r="B657" s="5" t="s">
        <v>1146</v>
      </c>
      <c r="C657" s="8">
        <v>2009</v>
      </c>
      <c r="D657" s="5" t="s">
        <v>117</v>
      </c>
      <c r="E657" s="308" t="s">
        <v>98</v>
      </c>
      <c r="F657" t="s">
        <v>1357</v>
      </c>
    </row>
    <row r="658" spans="1:6">
      <c r="A658" s="5">
        <v>10003648</v>
      </c>
      <c r="B658" s="5" t="s">
        <v>1147</v>
      </c>
      <c r="C658" s="8">
        <v>2008</v>
      </c>
      <c r="D658" s="5" t="s">
        <v>117</v>
      </c>
      <c r="E658" s="308" t="s">
        <v>99</v>
      </c>
      <c r="F658" t="s">
        <v>1357</v>
      </c>
    </row>
    <row r="659" spans="1:6">
      <c r="A659" s="5">
        <v>10002586</v>
      </c>
      <c r="B659" s="5" t="s">
        <v>1148</v>
      </c>
      <c r="C659" s="8">
        <v>1993</v>
      </c>
      <c r="D659" s="5" t="s">
        <v>117</v>
      </c>
      <c r="E659" s="308" t="s">
        <v>99</v>
      </c>
      <c r="F659" t="s">
        <v>1357</v>
      </c>
    </row>
    <row r="660" spans="1:6">
      <c r="A660" s="5">
        <v>10005386</v>
      </c>
      <c r="B660" s="5" t="s">
        <v>1149</v>
      </c>
      <c r="C660" s="8">
        <v>2011</v>
      </c>
      <c r="D660" s="5" t="s">
        <v>117</v>
      </c>
      <c r="E660" s="308" t="s">
        <v>98</v>
      </c>
      <c r="F660" t="s">
        <v>1357</v>
      </c>
    </row>
    <row r="661" spans="1:6">
      <c r="A661" s="5">
        <v>10003646</v>
      </c>
      <c r="B661" s="5" t="s">
        <v>1150</v>
      </c>
      <c r="C661" s="8">
        <v>2008</v>
      </c>
      <c r="D661" s="5" t="s">
        <v>117</v>
      </c>
      <c r="E661" s="308" t="s">
        <v>99</v>
      </c>
      <c r="F661" t="s">
        <v>1357</v>
      </c>
    </row>
    <row r="662" spans="1:6">
      <c r="A662" s="5">
        <v>10003647</v>
      </c>
      <c r="B662" s="5" t="s">
        <v>1151</v>
      </c>
      <c r="C662" s="8">
        <v>2008</v>
      </c>
      <c r="D662" s="5" t="s">
        <v>117</v>
      </c>
      <c r="E662" s="308" t="s">
        <v>99</v>
      </c>
      <c r="F662" t="s">
        <v>1357</v>
      </c>
    </row>
    <row r="663" spans="1:6">
      <c r="A663" s="5">
        <v>10003649</v>
      </c>
      <c r="B663" s="5" t="s">
        <v>1152</v>
      </c>
      <c r="C663" s="8">
        <v>1978</v>
      </c>
      <c r="D663" s="5" t="s">
        <v>117</v>
      </c>
      <c r="E663" s="308" t="s">
        <v>98</v>
      </c>
      <c r="F663" t="s">
        <v>1357</v>
      </c>
    </row>
    <row r="664" spans="1:6">
      <c r="A664" s="5">
        <v>10005019</v>
      </c>
      <c r="B664" s="5" t="s">
        <v>1153</v>
      </c>
      <c r="C664" s="8">
        <v>2011</v>
      </c>
      <c r="D664" s="5" t="s">
        <v>117</v>
      </c>
      <c r="E664" s="308" t="s">
        <v>98</v>
      </c>
      <c r="F664" t="s">
        <v>1357</v>
      </c>
    </row>
    <row r="665" spans="1:6">
      <c r="A665" s="5">
        <v>10005081</v>
      </c>
      <c r="B665" s="5" t="s">
        <v>1154</v>
      </c>
      <c r="C665" s="8">
        <v>2011</v>
      </c>
      <c r="D665" s="5" t="s">
        <v>117</v>
      </c>
      <c r="E665" s="308" t="s">
        <v>98</v>
      </c>
      <c r="F665" t="s">
        <v>1357</v>
      </c>
    </row>
    <row r="666" spans="1:6">
      <c r="A666" s="5">
        <v>10001771</v>
      </c>
      <c r="B666" s="5" t="s">
        <v>1155</v>
      </c>
      <c r="C666" s="8">
        <v>2003</v>
      </c>
      <c r="D666" s="5" t="s">
        <v>117</v>
      </c>
      <c r="E666" s="308" t="s">
        <v>99</v>
      </c>
      <c r="F666" t="s">
        <v>1357</v>
      </c>
    </row>
    <row r="667" spans="1:6">
      <c r="A667" s="5">
        <v>10004283</v>
      </c>
      <c r="B667" s="5" t="s">
        <v>1156</v>
      </c>
      <c r="C667" s="8">
        <v>2008</v>
      </c>
      <c r="D667" s="5" t="s">
        <v>117</v>
      </c>
      <c r="E667" s="308" t="s">
        <v>98</v>
      </c>
      <c r="F667" t="s">
        <v>1357</v>
      </c>
    </row>
    <row r="668" spans="1:6">
      <c r="A668" s="5">
        <v>10005020</v>
      </c>
      <c r="B668" s="5" t="s">
        <v>1157</v>
      </c>
      <c r="C668" s="8">
        <v>2011</v>
      </c>
      <c r="D668" s="5" t="s">
        <v>117</v>
      </c>
      <c r="E668" s="308" t="s">
        <v>99</v>
      </c>
      <c r="F668" t="s">
        <v>1357</v>
      </c>
    </row>
    <row r="669" spans="1:6">
      <c r="A669" s="5">
        <v>10005387</v>
      </c>
      <c r="B669" s="5" t="s">
        <v>1158</v>
      </c>
      <c r="C669" s="8">
        <v>2011</v>
      </c>
      <c r="D669" s="5" t="s">
        <v>117</v>
      </c>
      <c r="E669" s="308" t="s">
        <v>98</v>
      </c>
      <c r="F669" t="s">
        <v>1357</v>
      </c>
    </row>
    <row r="670" spans="1:6">
      <c r="A670" s="5">
        <v>10005388</v>
      </c>
      <c r="B670" s="5" t="s">
        <v>1159</v>
      </c>
      <c r="C670" s="8">
        <v>2012</v>
      </c>
      <c r="D670" s="5" t="s">
        <v>117</v>
      </c>
      <c r="E670" s="308" t="s">
        <v>98</v>
      </c>
      <c r="F670" t="s">
        <v>1357</v>
      </c>
    </row>
    <row r="671" spans="1:6">
      <c r="A671" s="5">
        <v>10003310</v>
      </c>
      <c r="B671" s="5" t="s">
        <v>1160</v>
      </c>
      <c r="C671" s="8">
        <v>2007</v>
      </c>
      <c r="D671" s="5" t="s">
        <v>117</v>
      </c>
      <c r="E671" s="308" t="s">
        <v>99</v>
      </c>
      <c r="F671" t="s">
        <v>1357</v>
      </c>
    </row>
    <row r="672" spans="1:6">
      <c r="A672" s="5">
        <v>10005389</v>
      </c>
      <c r="B672" s="5" t="s">
        <v>1161</v>
      </c>
      <c r="C672" s="8">
        <v>2011</v>
      </c>
      <c r="D672" s="5" t="s">
        <v>117</v>
      </c>
      <c r="E672" s="308" t="s">
        <v>98</v>
      </c>
      <c r="F672" t="s">
        <v>1357</v>
      </c>
    </row>
    <row r="673" spans="1:6">
      <c r="A673" s="5">
        <v>10005390</v>
      </c>
      <c r="B673" s="5" t="s">
        <v>1162</v>
      </c>
      <c r="C673" s="8">
        <v>2011</v>
      </c>
      <c r="D673" s="5" t="s">
        <v>117</v>
      </c>
      <c r="E673" s="308" t="s">
        <v>98</v>
      </c>
      <c r="F673" t="s">
        <v>1357</v>
      </c>
    </row>
    <row r="674" spans="1:6">
      <c r="A674" s="5">
        <v>10002908</v>
      </c>
      <c r="B674" s="5" t="s">
        <v>1163</v>
      </c>
      <c r="C674" s="8">
        <v>2006</v>
      </c>
      <c r="D674" s="5" t="s">
        <v>117</v>
      </c>
      <c r="E674" s="308" t="s">
        <v>99</v>
      </c>
      <c r="F674" t="s">
        <v>1357</v>
      </c>
    </row>
    <row r="675" spans="1:6">
      <c r="A675" s="5">
        <v>10005391</v>
      </c>
      <c r="B675" s="5" t="s">
        <v>1164</v>
      </c>
      <c r="C675" s="8">
        <v>2007</v>
      </c>
      <c r="D675" s="5" t="s">
        <v>117</v>
      </c>
      <c r="E675" s="308" t="s">
        <v>98</v>
      </c>
      <c r="F675" t="s">
        <v>1357</v>
      </c>
    </row>
    <row r="676" spans="1:6">
      <c r="A676" s="5">
        <v>10005082</v>
      </c>
      <c r="B676" s="5" t="s">
        <v>1165</v>
      </c>
      <c r="C676" s="8">
        <v>2011</v>
      </c>
      <c r="D676" s="5" t="s">
        <v>117</v>
      </c>
      <c r="E676" s="308" t="s">
        <v>99</v>
      </c>
      <c r="F676" t="s">
        <v>1357</v>
      </c>
    </row>
    <row r="677" spans="1:6">
      <c r="A677" s="5">
        <v>10004549</v>
      </c>
      <c r="B677" s="5" t="s">
        <v>563</v>
      </c>
      <c r="C677" s="8">
        <v>2009</v>
      </c>
      <c r="D677" s="5" t="s">
        <v>517</v>
      </c>
      <c r="E677" s="308" t="s">
        <v>98</v>
      </c>
      <c r="F677" t="s">
        <v>1368</v>
      </c>
    </row>
    <row r="678" spans="1:6">
      <c r="A678" s="5">
        <v>10005340</v>
      </c>
      <c r="B678" s="5" t="s">
        <v>1166</v>
      </c>
      <c r="C678" s="8">
        <v>2012</v>
      </c>
      <c r="D678" s="5" t="s">
        <v>517</v>
      </c>
      <c r="E678" s="308" t="s">
        <v>98</v>
      </c>
      <c r="F678" t="s">
        <v>1368</v>
      </c>
    </row>
    <row r="679" spans="1:6">
      <c r="A679" s="5">
        <v>10000609</v>
      </c>
      <c r="B679" s="5" t="s">
        <v>564</v>
      </c>
      <c r="C679" s="8">
        <v>2000</v>
      </c>
      <c r="D679" s="5" t="s">
        <v>517</v>
      </c>
      <c r="E679" s="308" t="s">
        <v>98</v>
      </c>
      <c r="F679" t="s">
        <v>1368</v>
      </c>
    </row>
    <row r="680" spans="1:6">
      <c r="A680" s="5">
        <v>10000612</v>
      </c>
      <c r="B680" s="5" t="s">
        <v>565</v>
      </c>
      <c r="C680" s="8">
        <v>1993</v>
      </c>
      <c r="D680" s="5" t="s">
        <v>517</v>
      </c>
      <c r="E680" s="308" t="s">
        <v>98</v>
      </c>
      <c r="F680" t="s">
        <v>1368</v>
      </c>
    </row>
    <row r="681" spans="1:6">
      <c r="A681" s="5">
        <v>10000613</v>
      </c>
      <c r="B681" s="5" t="s">
        <v>566</v>
      </c>
      <c r="C681" s="8">
        <v>2000</v>
      </c>
      <c r="D681" s="5" t="s">
        <v>517</v>
      </c>
      <c r="E681" s="308" t="s">
        <v>98</v>
      </c>
      <c r="F681" t="s">
        <v>1368</v>
      </c>
    </row>
    <row r="682" spans="1:6">
      <c r="A682" s="5">
        <v>10000615</v>
      </c>
      <c r="B682" s="5" t="s">
        <v>567</v>
      </c>
      <c r="C682" s="8">
        <v>1997</v>
      </c>
      <c r="D682" s="5" t="s">
        <v>517</v>
      </c>
      <c r="E682" s="308" t="s">
        <v>98</v>
      </c>
      <c r="F682" t="s">
        <v>1368</v>
      </c>
    </row>
    <row r="683" spans="1:6">
      <c r="A683" s="5">
        <v>10005002</v>
      </c>
      <c r="B683" s="5" t="s">
        <v>568</v>
      </c>
      <c r="C683" s="8">
        <v>2009</v>
      </c>
      <c r="D683" s="5" t="s">
        <v>517</v>
      </c>
      <c r="E683" s="308" t="s">
        <v>99</v>
      </c>
      <c r="F683" t="s">
        <v>1368</v>
      </c>
    </row>
    <row r="684" spans="1:6">
      <c r="A684" s="5">
        <v>10005011</v>
      </c>
      <c r="B684" s="5" t="s">
        <v>569</v>
      </c>
      <c r="C684" s="8">
        <v>2010</v>
      </c>
      <c r="D684" s="5" t="s">
        <v>517</v>
      </c>
      <c r="E684" s="308" t="s">
        <v>98</v>
      </c>
      <c r="F684" t="s">
        <v>1368</v>
      </c>
    </row>
    <row r="685" spans="1:6">
      <c r="A685" s="5">
        <v>10005341</v>
      </c>
      <c r="B685" s="5" t="s">
        <v>1167</v>
      </c>
      <c r="C685" s="8">
        <v>2010</v>
      </c>
      <c r="D685" s="5" t="s">
        <v>517</v>
      </c>
      <c r="E685" s="308" t="s">
        <v>98</v>
      </c>
      <c r="F685" t="s">
        <v>1368</v>
      </c>
    </row>
    <row r="686" spans="1:6">
      <c r="A686" s="5">
        <v>10005157</v>
      </c>
      <c r="B686" s="5" t="s">
        <v>570</v>
      </c>
      <c r="C686" s="8">
        <v>2011</v>
      </c>
      <c r="D686" s="5" t="s">
        <v>517</v>
      </c>
      <c r="E686" s="308" t="s">
        <v>98</v>
      </c>
      <c r="F686" t="s">
        <v>1368</v>
      </c>
    </row>
    <row r="687" spans="1:6">
      <c r="A687" s="5">
        <v>10003101</v>
      </c>
      <c r="B687" s="5" t="s">
        <v>571</v>
      </c>
      <c r="C687" s="8">
        <v>2006</v>
      </c>
      <c r="D687" s="5" t="s">
        <v>517</v>
      </c>
      <c r="E687" s="308" t="s">
        <v>98</v>
      </c>
      <c r="F687" t="s">
        <v>1368</v>
      </c>
    </row>
    <row r="688" spans="1:6">
      <c r="A688" s="5">
        <v>10000623</v>
      </c>
      <c r="B688" s="5" t="s">
        <v>572</v>
      </c>
      <c r="C688" s="8">
        <v>1991</v>
      </c>
      <c r="D688" s="5" t="s">
        <v>517</v>
      </c>
      <c r="E688" s="308" t="s">
        <v>99</v>
      </c>
      <c r="F688" t="s">
        <v>1368</v>
      </c>
    </row>
    <row r="689" spans="1:6">
      <c r="A689" s="5">
        <v>10000624</v>
      </c>
      <c r="B689" s="5" t="s">
        <v>574</v>
      </c>
      <c r="C689" s="8">
        <v>1994</v>
      </c>
      <c r="D689" s="5" t="s">
        <v>517</v>
      </c>
      <c r="E689" s="308" t="s">
        <v>98</v>
      </c>
      <c r="F689" t="s">
        <v>1368</v>
      </c>
    </row>
    <row r="690" spans="1:6">
      <c r="A690" s="5">
        <v>10005012</v>
      </c>
      <c r="B690" s="5" t="s">
        <v>575</v>
      </c>
      <c r="C690" s="8">
        <v>2011</v>
      </c>
      <c r="D690" s="5" t="s">
        <v>517</v>
      </c>
      <c r="E690" s="308" t="s">
        <v>98</v>
      </c>
      <c r="F690" t="s">
        <v>1368</v>
      </c>
    </row>
    <row r="691" spans="1:6">
      <c r="A691" s="5">
        <v>10003877</v>
      </c>
      <c r="B691" s="5" t="s">
        <v>576</v>
      </c>
      <c r="C691" s="8">
        <v>2008</v>
      </c>
      <c r="D691" s="5" t="s">
        <v>517</v>
      </c>
      <c r="E691" s="308" t="s">
        <v>99</v>
      </c>
      <c r="F691" t="s">
        <v>1368</v>
      </c>
    </row>
    <row r="692" spans="1:6">
      <c r="A692" s="5">
        <v>10005005</v>
      </c>
      <c r="B692" s="5" t="s">
        <v>577</v>
      </c>
      <c r="C692" s="8">
        <v>2011</v>
      </c>
      <c r="D692" s="5" t="s">
        <v>517</v>
      </c>
      <c r="E692" s="308" t="s">
        <v>98</v>
      </c>
      <c r="F692" t="s">
        <v>1368</v>
      </c>
    </row>
    <row r="693" spans="1:6">
      <c r="A693" s="5">
        <v>10004436</v>
      </c>
      <c r="B693" s="5" t="s">
        <v>578</v>
      </c>
      <c r="C693" s="8">
        <v>2009</v>
      </c>
      <c r="D693" s="5" t="s">
        <v>517</v>
      </c>
      <c r="E693" s="308" t="s">
        <v>98</v>
      </c>
      <c r="F693" t="s">
        <v>1368</v>
      </c>
    </row>
    <row r="694" spans="1:6">
      <c r="A694" s="5">
        <v>10002450</v>
      </c>
      <c r="B694" s="5" t="s">
        <v>579</v>
      </c>
      <c r="C694" s="8">
        <v>2001</v>
      </c>
      <c r="D694" s="5" t="s">
        <v>517</v>
      </c>
      <c r="E694" s="308" t="s">
        <v>99</v>
      </c>
      <c r="F694" t="s">
        <v>1368</v>
      </c>
    </row>
    <row r="695" spans="1:6">
      <c r="A695" s="5">
        <v>10005009</v>
      </c>
      <c r="B695" s="5" t="s">
        <v>580</v>
      </c>
      <c r="C695" s="8">
        <v>2008</v>
      </c>
      <c r="D695" s="5" t="s">
        <v>517</v>
      </c>
      <c r="E695" s="308" t="s">
        <v>98</v>
      </c>
      <c r="F695" t="s">
        <v>1368</v>
      </c>
    </row>
    <row r="696" spans="1:6">
      <c r="A696" s="5">
        <v>10004093</v>
      </c>
      <c r="B696" s="5" t="s">
        <v>538</v>
      </c>
      <c r="C696" s="8">
        <v>2005</v>
      </c>
      <c r="D696" s="5" t="s">
        <v>118</v>
      </c>
      <c r="E696" s="308" t="s">
        <v>99</v>
      </c>
      <c r="F696" t="s">
        <v>1365</v>
      </c>
    </row>
    <row r="697" spans="1:6">
      <c r="A697" s="5">
        <v>10002320</v>
      </c>
      <c r="B697" s="5" t="s">
        <v>539</v>
      </c>
      <c r="C697" s="8">
        <v>2003</v>
      </c>
      <c r="D697" s="5" t="s">
        <v>118</v>
      </c>
      <c r="E697" s="308" t="s">
        <v>98</v>
      </c>
      <c r="F697" t="s">
        <v>1365</v>
      </c>
    </row>
    <row r="698" spans="1:6">
      <c r="A698" s="5">
        <v>10005193</v>
      </c>
      <c r="B698" s="5" t="s">
        <v>329</v>
      </c>
      <c r="C698" s="8">
        <v>2009</v>
      </c>
      <c r="D698" s="5" t="s">
        <v>328</v>
      </c>
      <c r="E698" s="308" t="s">
        <v>99</v>
      </c>
      <c r="F698" t="s">
        <v>205</v>
      </c>
    </row>
    <row r="699" spans="1:6">
      <c r="A699" s="5">
        <v>10004570</v>
      </c>
      <c r="B699" s="5" t="s">
        <v>330</v>
      </c>
      <c r="C699" s="8">
        <v>2009</v>
      </c>
      <c r="D699" s="5" t="s">
        <v>328</v>
      </c>
      <c r="E699" s="308" t="s">
        <v>99</v>
      </c>
      <c r="F699" t="s">
        <v>205</v>
      </c>
    </row>
    <row r="700" spans="1:6">
      <c r="A700" s="5">
        <v>10004960</v>
      </c>
      <c r="B700" s="5" t="s">
        <v>331</v>
      </c>
      <c r="C700" s="8">
        <v>2008</v>
      </c>
      <c r="D700" s="5" t="s">
        <v>328</v>
      </c>
      <c r="E700" s="308" t="s">
        <v>98</v>
      </c>
      <c r="F700" t="s">
        <v>205</v>
      </c>
    </row>
    <row r="701" spans="1:6">
      <c r="A701" s="5">
        <v>10004524</v>
      </c>
      <c r="B701" s="5" t="s">
        <v>332</v>
      </c>
      <c r="C701" s="8">
        <v>2008</v>
      </c>
      <c r="D701" s="5" t="s">
        <v>328</v>
      </c>
      <c r="E701" s="308" t="s">
        <v>98</v>
      </c>
      <c r="F701" t="s">
        <v>205</v>
      </c>
    </row>
    <row r="702" spans="1:6">
      <c r="A702" s="5">
        <v>10005454</v>
      </c>
      <c r="B702" s="5" t="s">
        <v>333</v>
      </c>
      <c r="C702" s="8">
        <v>2010</v>
      </c>
      <c r="D702" s="5" t="s">
        <v>328</v>
      </c>
      <c r="E702" s="308" t="s">
        <v>99</v>
      </c>
      <c r="F702" t="s">
        <v>205</v>
      </c>
    </row>
    <row r="703" spans="1:6">
      <c r="A703" s="5">
        <v>10005455</v>
      </c>
      <c r="B703" s="5" t="s">
        <v>1168</v>
      </c>
      <c r="C703" s="8">
        <v>2011</v>
      </c>
      <c r="D703" s="5" t="s">
        <v>328</v>
      </c>
      <c r="E703" s="308" t="s">
        <v>99</v>
      </c>
      <c r="F703" t="s">
        <v>205</v>
      </c>
    </row>
    <row r="704" spans="1:6">
      <c r="A704" s="5">
        <v>10005456</v>
      </c>
      <c r="B704" s="5" t="s">
        <v>1169</v>
      </c>
      <c r="C704" s="8">
        <v>2012</v>
      </c>
      <c r="D704" s="5" t="s">
        <v>328</v>
      </c>
      <c r="E704" s="308" t="s">
        <v>99</v>
      </c>
      <c r="F704" t="s">
        <v>205</v>
      </c>
    </row>
    <row r="705" spans="1:6">
      <c r="A705" s="5">
        <v>10005194</v>
      </c>
      <c r="B705" s="5" t="s">
        <v>334</v>
      </c>
      <c r="C705" s="8">
        <v>2010</v>
      </c>
      <c r="D705" s="5" t="s">
        <v>328</v>
      </c>
      <c r="E705" s="308" t="s">
        <v>99</v>
      </c>
      <c r="F705" t="s">
        <v>205</v>
      </c>
    </row>
    <row r="706" spans="1:6">
      <c r="A706" s="5">
        <v>10005195</v>
      </c>
      <c r="B706" s="5" t="s">
        <v>335</v>
      </c>
      <c r="C706" s="8">
        <v>2011</v>
      </c>
      <c r="D706" s="5" t="s">
        <v>328</v>
      </c>
      <c r="E706" s="308" t="s">
        <v>98</v>
      </c>
      <c r="F706" t="s">
        <v>205</v>
      </c>
    </row>
    <row r="707" spans="1:6">
      <c r="A707" s="5">
        <v>10004332</v>
      </c>
      <c r="B707" s="5" t="s">
        <v>336</v>
      </c>
      <c r="C707" s="8">
        <v>2005</v>
      </c>
      <c r="D707" s="5" t="s">
        <v>328</v>
      </c>
      <c r="E707" s="308" t="s">
        <v>99</v>
      </c>
      <c r="F707" t="s">
        <v>205</v>
      </c>
    </row>
    <row r="708" spans="1:6">
      <c r="A708" s="5">
        <v>10005457</v>
      </c>
      <c r="B708" s="5" t="s">
        <v>337</v>
      </c>
      <c r="C708" s="8">
        <v>2010</v>
      </c>
      <c r="D708" s="5" t="s">
        <v>328</v>
      </c>
      <c r="E708" s="308" t="s">
        <v>99</v>
      </c>
      <c r="F708" t="s">
        <v>205</v>
      </c>
    </row>
    <row r="709" spans="1:6">
      <c r="A709" s="5">
        <v>10002920</v>
      </c>
      <c r="B709" s="5" t="s">
        <v>338</v>
      </c>
      <c r="C709" s="8">
        <v>2006</v>
      </c>
      <c r="D709" s="5" t="s">
        <v>328</v>
      </c>
      <c r="E709" s="308" t="s">
        <v>98</v>
      </c>
      <c r="F709" t="s">
        <v>205</v>
      </c>
    </row>
    <row r="710" spans="1:6">
      <c r="A710" s="5">
        <v>10004651</v>
      </c>
      <c r="B710" s="5" t="s">
        <v>339</v>
      </c>
      <c r="C710" s="8">
        <v>2010</v>
      </c>
      <c r="D710" s="5" t="s">
        <v>328</v>
      </c>
      <c r="E710" s="308" t="s">
        <v>98</v>
      </c>
      <c r="F710" t="s">
        <v>205</v>
      </c>
    </row>
    <row r="711" spans="1:6">
      <c r="A711" s="5">
        <v>10005414</v>
      </c>
      <c r="B711" s="5" t="s">
        <v>340</v>
      </c>
      <c r="C711" s="8">
        <v>2012</v>
      </c>
      <c r="D711" s="5" t="s">
        <v>328</v>
      </c>
      <c r="E711" s="308" t="s">
        <v>98</v>
      </c>
      <c r="F711" t="s">
        <v>205</v>
      </c>
    </row>
    <row r="712" spans="1:6">
      <c r="A712" s="5">
        <v>10005196</v>
      </c>
      <c r="B712" s="5" t="s">
        <v>341</v>
      </c>
      <c r="C712" s="8">
        <v>2011</v>
      </c>
      <c r="D712" s="5" t="s">
        <v>328</v>
      </c>
      <c r="E712" s="308" t="s">
        <v>98</v>
      </c>
      <c r="F712" t="s">
        <v>205</v>
      </c>
    </row>
    <row r="713" spans="1:6">
      <c r="A713" s="5">
        <v>10005458</v>
      </c>
      <c r="B713" s="5" t="s">
        <v>342</v>
      </c>
      <c r="C713" s="8">
        <v>2012</v>
      </c>
      <c r="D713" s="5" t="s">
        <v>328</v>
      </c>
      <c r="E713" s="308" t="s">
        <v>99</v>
      </c>
      <c r="F713" t="s">
        <v>205</v>
      </c>
    </row>
    <row r="714" spans="1:6">
      <c r="A714" s="5">
        <v>10005459</v>
      </c>
      <c r="B714" s="5" t="s">
        <v>1170</v>
      </c>
      <c r="C714" s="8">
        <v>2012</v>
      </c>
      <c r="D714" s="5" t="s">
        <v>328</v>
      </c>
      <c r="E714" s="308" t="s">
        <v>98</v>
      </c>
      <c r="F714" t="s">
        <v>205</v>
      </c>
    </row>
    <row r="715" spans="1:6">
      <c r="A715" s="5">
        <v>10003629</v>
      </c>
      <c r="B715" s="5" t="s">
        <v>343</v>
      </c>
      <c r="C715" s="8">
        <v>2003</v>
      </c>
      <c r="D715" s="5" t="s">
        <v>328</v>
      </c>
      <c r="E715" s="308" t="s">
        <v>99</v>
      </c>
      <c r="F715" t="s">
        <v>205</v>
      </c>
    </row>
    <row r="716" spans="1:6">
      <c r="A716" s="5">
        <v>10004652</v>
      </c>
      <c r="B716" s="5" t="s">
        <v>344</v>
      </c>
      <c r="C716" s="8">
        <v>2010</v>
      </c>
      <c r="D716" s="5" t="s">
        <v>328</v>
      </c>
      <c r="E716" s="308" t="s">
        <v>98</v>
      </c>
      <c r="F716" t="s">
        <v>205</v>
      </c>
    </row>
    <row r="717" spans="1:6">
      <c r="A717" s="5">
        <v>10004336</v>
      </c>
      <c r="B717" s="5" t="s">
        <v>345</v>
      </c>
      <c r="C717" s="8">
        <v>2007</v>
      </c>
      <c r="D717" s="5" t="s">
        <v>328</v>
      </c>
      <c r="E717" s="308" t="s">
        <v>98</v>
      </c>
      <c r="F717" t="s">
        <v>205</v>
      </c>
    </row>
    <row r="718" spans="1:6">
      <c r="A718" s="5">
        <v>10004474</v>
      </c>
      <c r="B718" s="5" t="s">
        <v>346</v>
      </c>
      <c r="C718" s="8">
        <v>2009</v>
      </c>
      <c r="D718" s="5" t="s">
        <v>328</v>
      </c>
      <c r="E718" s="308" t="s">
        <v>99</v>
      </c>
      <c r="F718" t="s">
        <v>205</v>
      </c>
    </row>
    <row r="719" spans="1:6">
      <c r="A719" s="5">
        <v>10004706</v>
      </c>
      <c r="B719" s="5" t="s">
        <v>348</v>
      </c>
      <c r="C719" s="8">
        <v>2009</v>
      </c>
      <c r="D719" s="5" t="s">
        <v>328</v>
      </c>
      <c r="E719" s="308" t="s">
        <v>98</v>
      </c>
      <c r="F719" t="s">
        <v>205</v>
      </c>
    </row>
    <row r="720" spans="1:6">
      <c r="A720" s="5">
        <v>10005460</v>
      </c>
      <c r="B720" s="5" t="s">
        <v>349</v>
      </c>
      <c r="C720" s="8">
        <v>2012</v>
      </c>
      <c r="D720" s="5" t="s">
        <v>328</v>
      </c>
      <c r="E720" s="308" t="s">
        <v>99</v>
      </c>
      <c r="F720" t="s">
        <v>205</v>
      </c>
    </row>
    <row r="721" spans="1:6">
      <c r="A721" s="5">
        <v>10005461</v>
      </c>
      <c r="B721" s="5" t="s">
        <v>350</v>
      </c>
      <c r="C721" s="8">
        <v>2012</v>
      </c>
      <c r="D721" s="5" t="s">
        <v>328</v>
      </c>
      <c r="E721" s="308" t="s">
        <v>98</v>
      </c>
      <c r="F721" t="s">
        <v>205</v>
      </c>
    </row>
    <row r="722" spans="1:6">
      <c r="A722" s="5">
        <v>10005462</v>
      </c>
      <c r="B722" s="5" t="s">
        <v>351</v>
      </c>
      <c r="C722" s="8">
        <v>2009</v>
      </c>
      <c r="D722" s="5" t="s">
        <v>328</v>
      </c>
      <c r="E722" s="308" t="s">
        <v>99</v>
      </c>
      <c r="F722" t="s">
        <v>205</v>
      </c>
    </row>
    <row r="723" spans="1:6">
      <c r="A723" s="5">
        <v>10005465</v>
      </c>
      <c r="B723" s="5" t="s">
        <v>1171</v>
      </c>
      <c r="C723" s="8">
        <v>2012</v>
      </c>
      <c r="D723" s="5" t="s">
        <v>328</v>
      </c>
      <c r="E723" s="308" t="s">
        <v>98</v>
      </c>
      <c r="F723" t="s">
        <v>205</v>
      </c>
    </row>
    <row r="724" spans="1:6">
      <c r="A724" s="5">
        <v>10005463</v>
      </c>
      <c r="B724" s="5" t="s">
        <v>352</v>
      </c>
      <c r="C724" s="8">
        <v>2012</v>
      </c>
      <c r="D724" s="5" t="s">
        <v>328</v>
      </c>
      <c r="E724" s="308" t="s">
        <v>98</v>
      </c>
      <c r="F724" t="s">
        <v>205</v>
      </c>
    </row>
    <row r="725" spans="1:6">
      <c r="A725" s="5">
        <v>10004962</v>
      </c>
      <c r="B725" s="326" t="s">
        <v>353</v>
      </c>
      <c r="C725" s="8">
        <v>2011</v>
      </c>
      <c r="D725" s="5" t="s">
        <v>328</v>
      </c>
      <c r="E725" s="308" t="s">
        <v>99</v>
      </c>
      <c r="F725" t="s">
        <v>205</v>
      </c>
    </row>
    <row r="726" spans="1:6">
      <c r="A726" s="5">
        <v>10005464</v>
      </c>
      <c r="B726" s="326" t="s">
        <v>1172</v>
      </c>
      <c r="C726" s="8">
        <v>2011</v>
      </c>
      <c r="D726" s="5" t="s">
        <v>328</v>
      </c>
      <c r="E726" s="308" t="s">
        <v>99</v>
      </c>
      <c r="F726" t="s">
        <v>205</v>
      </c>
    </row>
    <row r="727" spans="1:6">
      <c r="A727" s="5">
        <v>10005415</v>
      </c>
      <c r="B727" s="5" t="s">
        <v>354</v>
      </c>
      <c r="C727" s="8">
        <v>2012</v>
      </c>
      <c r="D727" s="5" t="s">
        <v>328</v>
      </c>
      <c r="E727" s="308" t="s">
        <v>98</v>
      </c>
      <c r="F727" t="s">
        <v>205</v>
      </c>
    </row>
    <row r="728" spans="1:6">
      <c r="A728" s="5">
        <v>10004660</v>
      </c>
      <c r="B728" s="5" t="s">
        <v>355</v>
      </c>
      <c r="C728" s="8">
        <v>2008</v>
      </c>
      <c r="D728" s="5" t="s">
        <v>328</v>
      </c>
      <c r="E728" s="308" t="s">
        <v>98</v>
      </c>
      <c r="F728" t="s">
        <v>205</v>
      </c>
    </row>
    <row r="729" spans="1:6">
      <c r="A729" s="5">
        <v>10003612</v>
      </c>
      <c r="B729" s="5" t="s">
        <v>356</v>
      </c>
      <c r="C729" s="8">
        <v>2007</v>
      </c>
      <c r="D729" s="5" t="s">
        <v>328</v>
      </c>
      <c r="E729" s="308" t="s">
        <v>98</v>
      </c>
      <c r="F729" t="s">
        <v>205</v>
      </c>
    </row>
    <row r="730" spans="1:6">
      <c r="A730" s="5">
        <v>10005490</v>
      </c>
      <c r="B730" s="5" t="s">
        <v>1173</v>
      </c>
      <c r="C730" s="8">
        <v>2009</v>
      </c>
      <c r="D730" s="5" t="s">
        <v>328</v>
      </c>
      <c r="E730" s="308" t="s">
        <v>99</v>
      </c>
      <c r="F730" t="s">
        <v>205</v>
      </c>
    </row>
    <row r="731" spans="1:6">
      <c r="A731" s="5">
        <v>10005197</v>
      </c>
      <c r="B731" s="5" t="s">
        <v>357</v>
      </c>
      <c r="C731" s="8">
        <v>2009</v>
      </c>
      <c r="D731" s="5" t="s">
        <v>328</v>
      </c>
      <c r="E731" s="308" t="s">
        <v>98</v>
      </c>
      <c r="F731" t="s">
        <v>205</v>
      </c>
    </row>
    <row r="732" spans="1:6">
      <c r="A732" s="5">
        <v>10004282</v>
      </c>
      <c r="B732" s="5" t="s">
        <v>358</v>
      </c>
      <c r="C732" s="8">
        <v>2007</v>
      </c>
      <c r="D732" s="5" t="s">
        <v>328</v>
      </c>
      <c r="E732" s="308" t="s">
        <v>98</v>
      </c>
      <c r="F732" t="s">
        <v>205</v>
      </c>
    </row>
    <row r="733" spans="1:6">
      <c r="A733" s="5">
        <v>10004963</v>
      </c>
      <c r="B733" s="5" t="s">
        <v>359</v>
      </c>
      <c r="C733" s="8">
        <v>2011</v>
      </c>
      <c r="D733" s="5" t="s">
        <v>328</v>
      </c>
      <c r="E733" s="308" t="s">
        <v>99</v>
      </c>
      <c r="F733" t="s">
        <v>205</v>
      </c>
    </row>
    <row r="734" spans="1:6">
      <c r="A734" s="5">
        <v>10000709</v>
      </c>
      <c r="B734" s="5" t="s">
        <v>360</v>
      </c>
      <c r="C734" s="8">
        <v>2001</v>
      </c>
      <c r="D734" s="5" t="s">
        <v>328</v>
      </c>
      <c r="E734" s="308" t="s">
        <v>99</v>
      </c>
      <c r="F734" t="s">
        <v>205</v>
      </c>
    </row>
    <row r="735" spans="1:6">
      <c r="A735" s="5">
        <v>10004021</v>
      </c>
      <c r="B735" s="5" t="s">
        <v>597</v>
      </c>
      <c r="C735" s="8">
        <v>2008</v>
      </c>
      <c r="D735" s="5" t="s">
        <v>135</v>
      </c>
      <c r="E735" s="308" t="s">
        <v>98</v>
      </c>
      <c r="F735" t="s">
        <v>1361</v>
      </c>
    </row>
    <row r="736" spans="1:6">
      <c r="A736" s="5">
        <v>10004781</v>
      </c>
      <c r="B736" s="5" t="s">
        <v>598</v>
      </c>
      <c r="C736" s="8">
        <v>2010</v>
      </c>
      <c r="D736" s="5" t="s">
        <v>135</v>
      </c>
      <c r="E736" s="308" t="s">
        <v>98</v>
      </c>
      <c r="F736" t="s">
        <v>1361</v>
      </c>
    </row>
    <row r="737" spans="1:10">
      <c r="A737" s="5">
        <v>10004952</v>
      </c>
      <c r="B737" s="5" t="s">
        <v>599</v>
      </c>
      <c r="C737" s="8">
        <v>2007</v>
      </c>
      <c r="D737" s="5" t="s">
        <v>135</v>
      </c>
      <c r="E737" s="308" t="s">
        <v>99</v>
      </c>
      <c r="F737" t="s">
        <v>1361</v>
      </c>
    </row>
    <row r="738" spans="1:10">
      <c r="A738" s="5">
        <v>10004303</v>
      </c>
      <c r="B738" s="5" t="s">
        <v>600</v>
      </c>
      <c r="C738" s="8">
        <v>1991</v>
      </c>
      <c r="D738" s="5" t="s">
        <v>135</v>
      </c>
      <c r="E738" s="308" t="s">
        <v>99</v>
      </c>
      <c r="F738" t="s">
        <v>1361</v>
      </c>
    </row>
    <row r="739" spans="1:10">
      <c r="A739" s="5">
        <v>10003034</v>
      </c>
      <c r="B739" s="5" t="s">
        <v>601</v>
      </c>
      <c r="C739" s="8">
        <v>2006</v>
      </c>
      <c r="D739" s="5" t="s">
        <v>135</v>
      </c>
      <c r="E739" s="308" t="s">
        <v>98</v>
      </c>
      <c r="F739" t="s">
        <v>1361</v>
      </c>
    </row>
    <row r="740" spans="1:10">
      <c r="A740" s="5">
        <v>10004954</v>
      </c>
      <c r="B740" s="5" t="s">
        <v>602</v>
      </c>
      <c r="C740" s="8">
        <v>2011</v>
      </c>
      <c r="D740" s="5" t="s">
        <v>135</v>
      </c>
      <c r="E740" s="308" t="s">
        <v>98</v>
      </c>
      <c r="F740" t="s">
        <v>1361</v>
      </c>
    </row>
    <row r="741" spans="1:10">
      <c r="A741" s="5">
        <v>10005308</v>
      </c>
      <c r="B741" s="5" t="s">
        <v>603</v>
      </c>
      <c r="C741" s="8">
        <v>2012</v>
      </c>
      <c r="D741" s="5" t="s">
        <v>135</v>
      </c>
      <c r="E741" s="308" t="s">
        <v>99</v>
      </c>
      <c r="F741" t="s">
        <v>1361</v>
      </c>
      <c r="J741" s="54"/>
    </row>
    <row r="742" spans="1:10">
      <c r="A742" s="5">
        <v>10004848</v>
      </c>
      <c r="B742" s="5" t="s">
        <v>604</v>
      </c>
      <c r="C742" s="8">
        <v>2010</v>
      </c>
      <c r="D742" s="5" t="s">
        <v>135</v>
      </c>
      <c r="E742" s="308" t="s">
        <v>98</v>
      </c>
      <c r="F742" t="s">
        <v>1361</v>
      </c>
    </row>
    <row r="743" spans="1:10">
      <c r="A743" s="5">
        <v>10004400</v>
      </c>
      <c r="B743" s="5" t="s">
        <v>605</v>
      </c>
      <c r="C743" s="8">
        <v>2007</v>
      </c>
      <c r="D743" s="5" t="s">
        <v>135</v>
      </c>
      <c r="E743" s="308" t="s">
        <v>98</v>
      </c>
      <c r="F743" t="s">
        <v>1361</v>
      </c>
    </row>
    <row r="744" spans="1:10">
      <c r="A744" s="5">
        <v>10005133</v>
      </c>
      <c r="B744" s="5" t="s">
        <v>450</v>
      </c>
      <c r="C744" s="8">
        <v>2008</v>
      </c>
      <c r="D744" s="5" t="s">
        <v>136</v>
      </c>
      <c r="E744" s="308" t="s">
        <v>98</v>
      </c>
      <c r="F744" t="s">
        <v>1358</v>
      </c>
    </row>
    <row r="745" spans="1:10">
      <c r="A745" s="5">
        <v>10004795</v>
      </c>
      <c r="B745" s="5" t="s">
        <v>451</v>
      </c>
      <c r="C745" s="8">
        <v>2010</v>
      </c>
      <c r="D745" s="5" t="s">
        <v>136</v>
      </c>
      <c r="E745" s="308" t="s">
        <v>99</v>
      </c>
      <c r="F745" t="s">
        <v>1358</v>
      </c>
    </row>
    <row r="746" spans="1:10">
      <c r="A746" s="5">
        <v>10004797</v>
      </c>
      <c r="B746" s="5" t="s">
        <v>452</v>
      </c>
      <c r="C746" s="8">
        <v>2006</v>
      </c>
      <c r="D746" s="5" t="s">
        <v>136</v>
      </c>
      <c r="E746" s="308" t="s">
        <v>98</v>
      </c>
      <c r="F746" t="s">
        <v>1358</v>
      </c>
    </row>
    <row r="747" spans="1:10">
      <c r="A747" s="5">
        <v>10005440</v>
      </c>
      <c r="B747" s="5" t="s">
        <v>815</v>
      </c>
      <c r="C747" s="8">
        <v>2012</v>
      </c>
      <c r="D747" s="5" t="s">
        <v>136</v>
      </c>
      <c r="E747" s="308" t="s">
        <v>98</v>
      </c>
      <c r="F747" t="s">
        <v>1358</v>
      </c>
    </row>
    <row r="748" spans="1:10">
      <c r="A748" s="5">
        <v>10005441</v>
      </c>
      <c r="B748" s="5" t="s">
        <v>1174</v>
      </c>
      <c r="C748" s="8">
        <v>2010</v>
      </c>
      <c r="D748" s="5" t="s">
        <v>136</v>
      </c>
      <c r="E748" s="308" t="s">
        <v>98</v>
      </c>
      <c r="F748" t="s">
        <v>1358</v>
      </c>
    </row>
    <row r="749" spans="1:10">
      <c r="A749" s="5">
        <v>10004726</v>
      </c>
      <c r="B749" s="5" t="s">
        <v>453</v>
      </c>
      <c r="C749" s="8">
        <v>2005</v>
      </c>
      <c r="D749" s="5" t="s">
        <v>137</v>
      </c>
      <c r="E749" s="308" t="s">
        <v>98</v>
      </c>
      <c r="F749" t="s">
        <v>1358</v>
      </c>
    </row>
    <row r="750" spans="1:10">
      <c r="A750" s="5">
        <v>10005041</v>
      </c>
      <c r="B750" s="5" t="s">
        <v>454</v>
      </c>
      <c r="C750" s="8">
        <v>2006</v>
      </c>
      <c r="D750" s="5" t="s">
        <v>137</v>
      </c>
      <c r="E750" s="308" t="s">
        <v>99</v>
      </c>
      <c r="F750" t="s">
        <v>1358</v>
      </c>
    </row>
    <row r="751" spans="1:10">
      <c r="A751" s="5">
        <v>10004759</v>
      </c>
      <c r="B751" s="5" t="s">
        <v>455</v>
      </c>
      <c r="C751" s="8">
        <v>2008</v>
      </c>
      <c r="D751" s="5" t="s">
        <v>137</v>
      </c>
      <c r="E751" s="308" t="s">
        <v>99</v>
      </c>
      <c r="F751" t="s">
        <v>1358</v>
      </c>
    </row>
    <row r="752" spans="1:10">
      <c r="A752" s="5">
        <v>10004417</v>
      </c>
      <c r="B752" s="5" t="s">
        <v>456</v>
      </c>
      <c r="C752" s="8">
        <v>2009</v>
      </c>
      <c r="D752" s="5" t="s">
        <v>137</v>
      </c>
      <c r="E752" s="308" t="s">
        <v>98</v>
      </c>
      <c r="F752" t="s">
        <v>1358</v>
      </c>
    </row>
    <row r="753" spans="1:6">
      <c r="A753" s="5">
        <v>10003517</v>
      </c>
      <c r="B753" s="326" t="s">
        <v>457</v>
      </c>
      <c r="C753" s="8">
        <v>2005</v>
      </c>
      <c r="D753" s="5" t="s">
        <v>137</v>
      </c>
      <c r="E753" s="308" t="s">
        <v>99</v>
      </c>
      <c r="F753" t="s">
        <v>1358</v>
      </c>
    </row>
    <row r="754" spans="1:6">
      <c r="A754" s="5">
        <v>10004418</v>
      </c>
      <c r="B754" s="5" t="s">
        <v>458</v>
      </c>
      <c r="C754" s="8">
        <v>2005</v>
      </c>
      <c r="D754" s="5" t="s">
        <v>137</v>
      </c>
      <c r="E754" s="308" t="s">
        <v>99</v>
      </c>
      <c r="F754" t="s">
        <v>1358</v>
      </c>
    </row>
    <row r="755" spans="1:6">
      <c r="A755" s="5">
        <v>10004727</v>
      </c>
      <c r="B755" s="5" t="s">
        <v>459</v>
      </c>
      <c r="C755" s="8">
        <v>2007</v>
      </c>
      <c r="D755" s="5" t="s">
        <v>137</v>
      </c>
      <c r="E755" s="308" t="s">
        <v>98</v>
      </c>
      <c r="F755" t="s">
        <v>1358</v>
      </c>
    </row>
    <row r="756" spans="1:6">
      <c r="A756" s="5">
        <v>10005043</v>
      </c>
      <c r="B756" s="5" t="s">
        <v>460</v>
      </c>
      <c r="C756" s="8">
        <v>2010</v>
      </c>
      <c r="D756" s="5" t="s">
        <v>137</v>
      </c>
      <c r="E756" s="308" t="s">
        <v>98</v>
      </c>
      <c r="F756" t="s">
        <v>1358</v>
      </c>
    </row>
    <row r="757" spans="1:6">
      <c r="A757" s="5">
        <v>10004728</v>
      </c>
      <c r="B757" s="5" t="s">
        <v>461</v>
      </c>
      <c r="C757" s="8">
        <v>2006</v>
      </c>
      <c r="D757" s="5" t="s">
        <v>137</v>
      </c>
      <c r="E757" s="308" t="s">
        <v>98</v>
      </c>
      <c r="F757" t="s">
        <v>1358</v>
      </c>
    </row>
    <row r="758" spans="1:6">
      <c r="A758" s="5">
        <v>10004719</v>
      </c>
      <c r="B758" s="5" t="s">
        <v>1175</v>
      </c>
      <c r="C758" s="8">
        <v>2007</v>
      </c>
      <c r="D758" s="5" t="s">
        <v>138</v>
      </c>
      <c r="E758" s="308" t="s">
        <v>98</v>
      </c>
      <c r="F758" t="s">
        <v>1363</v>
      </c>
    </row>
    <row r="759" spans="1:6">
      <c r="A759" s="5">
        <v>10004233</v>
      </c>
      <c r="B759" s="5" t="s">
        <v>1176</v>
      </c>
      <c r="C759" s="8">
        <v>1983</v>
      </c>
      <c r="D759" s="5" t="s">
        <v>138</v>
      </c>
      <c r="E759" s="308" t="s">
        <v>98</v>
      </c>
      <c r="F759" t="s">
        <v>1363</v>
      </c>
    </row>
    <row r="760" spans="1:6">
      <c r="A760" s="5">
        <v>10005183</v>
      </c>
      <c r="B760" s="5" t="s">
        <v>1177</v>
      </c>
      <c r="C760" s="8">
        <v>2008</v>
      </c>
      <c r="D760" s="5" t="s">
        <v>138</v>
      </c>
      <c r="E760" s="308" t="s">
        <v>99</v>
      </c>
      <c r="F760" t="s">
        <v>1363</v>
      </c>
    </row>
    <row r="761" spans="1:6">
      <c r="A761" s="5">
        <v>10004904</v>
      </c>
      <c r="B761" s="5" t="s">
        <v>1178</v>
      </c>
      <c r="C761" s="8">
        <v>2006</v>
      </c>
      <c r="D761" s="5" t="s">
        <v>138</v>
      </c>
      <c r="E761" s="308" t="s">
        <v>98</v>
      </c>
      <c r="F761" t="s">
        <v>1363</v>
      </c>
    </row>
    <row r="762" spans="1:6">
      <c r="A762" s="5">
        <v>10004625</v>
      </c>
      <c r="B762" s="5" t="s">
        <v>1179</v>
      </c>
      <c r="C762" s="8">
        <v>1985</v>
      </c>
      <c r="D762" s="5" t="s">
        <v>138</v>
      </c>
      <c r="E762" s="308" t="s">
        <v>98</v>
      </c>
      <c r="F762" t="s">
        <v>1363</v>
      </c>
    </row>
    <row r="763" spans="1:6">
      <c r="A763" s="5">
        <v>10003120</v>
      </c>
      <c r="B763" s="5" t="s">
        <v>1180</v>
      </c>
      <c r="C763" s="8">
        <v>2002</v>
      </c>
      <c r="D763" s="5" t="s">
        <v>138</v>
      </c>
      <c r="E763" s="308" t="s">
        <v>98</v>
      </c>
      <c r="F763" t="s">
        <v>1363</v>
      </c>
    </row>
    <row r="764" spans="1:6">
      <c r="A764" s="5">
        <v>10005266</v>
      </c>
      <c r="B764" s="5" t="s">
        <v>1181</v>
      </c>
      <c r="C764" s="8">
        <v>2006</v>
      </c>
      <c r="D764" s="5" t="s">
        <v>138</v>
      </c>
      <c r="E764" s="308" t="s">
        <v>98</v>
      </c>
      <c r="F764" t="s">
        <v>1363</v>
      </c>
    </row>
    <row r="765" spans="1:6">
      <c r="A765" s="5">
        <v>10005184</v>
      </c>
      <c r="B765" s="5" t="s">
        <v>1182</v>
      </c>
      <c r="C765" s="8">
        <v>2011</v>
      </c>
      <c r="D765" s="5" t="s">
        <v>138</v>
      </c>
      <c r="E765" s="308" t="s">
        <v>99</v>
      </c>
      <c r="F765" t="s">
        <v>1363</v>
      </c>
    </row>
    <row r="766" spans="1:6">
      <c r="A766" s="5">
        <v>10004536</v>
      </c>
      <c r="B766" s="5" t="s">
        <v>802</v>
      </c>
      <c r="C766" s="8">
        <v>2003</v>
      </c>
      <c r="D766" s="5" t="s">
        <v>139</v>
      </c>
      <c r="E766" s="308" t="s">
        <v>99</v>
      </c>
      <c r="F766" t="s">
        <v>1369</v>
      </c>
    </row>
    <row r="767" spans="1:6">
      <c r="A767" s="5">
        <v>10005186</v>
      </c>
      <c r="B767" s="5" t="s">
        <v>803</v>
      </c>
      <c r="C767" s="8">
        <v>2006</v>
      </c>
      <c r="D767" s="5" t="s">
        <v>139</v>
      </c>
      <c r="E767" s="308" t="s">
        <v>99</v>
      </c>
      <c r="F767" t="s">
        <v>1369</v>
      </c>
    </row>
    <row r="768" spans="1:6">
      <c r="A768" s="5">
        <v>10004279</v>
      </c>
      <c r="B768" s="5" t="s">
        <v>804</v>
      </c>
      <c r="C768" s="8">
        <v>2006</v>
      </c>
      <c r="D768" s="5" t="s">
        <v>139</v>
      </c>
      <c r="E768" s="308" t="s">
        <v>98</v>
      </c>
      <c r="F768" t="s">
        <v>1369</v>
      </c>
    </row>
    <row r="769" spans="1:10">
      <c r="A769" s="5">
        <v>10000457</v>
      </c>
      <c r="B769" s="5" t="s">
        <v>805</v>
      </c>
      <c r="C769" s="8">
        <v>1999</v>
      </c>
      <c r="D769" s="5" t="s">
        <v>139</v>
      </c>
      <c r="E769" s="308" t="s">
        <v>98</v>
      </c>
      <c r="F769" t="s">
        <v>1369</v>
      </c>
    </row>
    <row r="770" spans="1:10">
      <c r="A770" s="5">
        <v>10002318</v>
      </c>
      <c r="B770" s="5" t="s">
        <v>806</v>
      </c>
      <c r="C770" s="8">
        <v>2004</v>
      </c>
      <c r="D770" s="5" t="s">
        <v>139</v>
      </c>
      <c r="E770" s="308" t="s">
        <v>98</v>
      </c>
      <c r="F770" t="s">
        <v>1369</v>
      </c>
    </row>
    <row r="771" spans="1:10">
      <c r="A771" s="5">
        <v>10004486</v>
      </c>
      <c r="B771" s="5" t="s">
        <v>807</v>
      </c>
      <c r="C771" s="8">
        <v>2004</v>
      </c>
      <c r="D771" s="5" t="s">
        <v>139</v>
      </c>
      <c r="E771" s="308" t="s">
        <v>98</v>
      </c>
      <c r="F771" t="s">
        <v>1369</v>
      </c>
    </row>
    <row r="772" spans="1:10">
      <c r="A772" s="5">
        <v>10004888</v>
      </c>
      <c r="B772" s="5" t="s">
        <v>808</v>
      </c>
      <c r="C772" s="8">
        <v>2008</v>
      </c>
      <c r="D772" s="5" t="s">
        <v>139</v>
      </c>
      <c r="E772" s="308" t="s">
        <v>98</v>
      </c>
      <c r="F772" t="s">
        <v>1369</v>
      </c>
    </row>
    <row r="773" spans="1:10">
      <c r="A773" s="5">
        <v>10004643</v>
      </c>
      <c r="B773" s="5" t="s">
        <v>518</v>
      </c>
      <c r="C773" s="8">
        <v>2010</v>
      </c>
      <c r="D773" s="5" t="s">
        <v>140</v>
      </c>
      <c r="E773" s="308" t="s">
        <v>98</v>
      </c>
      <c r="F773" t="s">
        <v>1364</v>
      </c>
    </row>
    <row r="774" spans="1:10">
      <c r="A774" s="5">
        <v>10004079</v>
      </c>
      <c r="B774" s="5" t="s">
        <v>519</v>
      </c>
      <c r="C774" s="8">
        <v>2004</v>
      </c>
      <c r="D774" s="5" t="s">
        <v>140</v>
      </c>
      <c r="E774" s="308" t="s">
        <v>98</v>
      </c>
      <c r="F774" t="s">
        <v>1364</v>
      </c>
    </row>
    <row r="775" spans="1:10">
      <c r="A775" s="5">
        <v>10003049</v>
      </c>
      <c r="B775" s="5" t="s">
        <v>520</v>
      </c>
      <c r="C775" s="8">
        <v>2005</v>
      </c>
      <c r="D775" s="5" t="s">
        <v>140</v>
      </c>
      <c r="E775" s="308" t="s">
        <v>99</v>
      </c>
      <c r="F775" t="s">
        <v>1364</v>
      </c>
    </row>
    <row r="776" spans="1:10">
      <c r="A776" s="5">
        <v>10004948</v>
      </c>
      <c r="B776" s="5" t="s">
        <v>521</v>
      </c>
      <c r="C776" s="8">
        <v>2011</v>
      </c>
      <c r="D776" s="5" t="s">
        <v>140</v>
      </c>
      <c r="E776" s="308" t="s">
        <v>99</v>
      </c>
      <c r="F776" t="s">
        <v>1364</v>
      </c>
      <c r="J776" s="54"/>
    </row>
    <row r="777" spans="1:10">
      <c r="A777" s="5">
        <v>10005299</v>
      </c>
      <c r="B777" s="5" t="s">
        <v>522</v>
      </c>
      <c r="C777" s="8">
        <v>2011</v>
      </c>
      <c r="D777" s="5" t="s">
        <v>140</v>
      </c>
      <c r="E777" s="308" t="s">
        <v>99</v>
      </c>
      <c r="F777" t="s">
        <v>1364</v>
      </c>
    </row>
    <row r="778" spans="1:10">
      <c r="A778" s="5">
        <v>10004081</v>
      </c>
      <c r="B778" s="5" t="s">
        <v>516</v>
      </c>
      <c r="C778" s="8">
        <v>2008</v>
      </c>
      <c r="D778" s="5" t="s">
        <v>140</v>
      </c>
      <c r="E778" s="308" t="s">
        <v>98</v>
      </c>
      <c r="F778" t="s">
        <v>1364</v>
      </c>
    </row>
    <row r="779" spans="1:10">
      <c r="A779" s="5">
        <v>10004738</v>
      </c>
      <c r="B779" s="5" t="s">
        <v>809</v>
      </c>
      <c r="C779" s="8">
        <v>2009</v>
      </c>
      <c r="D779" s="5" t="s">
        <v>141</v>
      </c>
      <c r="E779" s="308" t="s">
        <v>98</v>
      </c>
      <c r="F779" t="s">
        <v>1369</v>
      </c>
    </row>
    <row r="780" spans="1:10">
      <c r="A780" s="5">
        <v>10005360</v>
      </c>
      <c r="B780" s="5" t="s">
        <v>1183</v>
      </c>
      <c r="C780" s="8">
        <v>2012</v>
      </c>
      <c r="D780" s="5" t="s">
        <v>141</v>
      </c>
      <c r="E780" s="308" t="s">
        <v>99</v>
      </c>
      <c r="F780" t="s">
        <v>1369</v>
      </c>
    </row>
    <row r="781" spans="1:10">
      <c r="A781" s="5">
        <v>10005047</v>
      </c>
      <c r="B781" s="5" t="s">
        <v>810</v>
      </c>
      <c r="C781" s="8">
        <v>2008</v>
      </c>
      <c r="D781" s="5" t="s">
        <v>141</v>
      </c>
      <c r="E781" s="308" t="s">
        <v>98</v>
      </c>
      <c r="F781" t="s">
        <v>1369</v>
      </c>
    </row>
    <row r="782" spans="1:10">
      <c r="A782" s="5">
        <v>10005046</v>
      </c>
      <c r="B782" s="5" t="s">
        <v>811</v>
      </c>
      <c r="C782" s="8">
        <v>2011</v>
      </c>
      <c r="D782" s="5" t="s">
        <v>141</v>
      </c>
      <c r="E782" s="308" t="s">
        <v>99</v>
      </c>
      <c r="F782" t="s">
        <v>1369</v>
      </c>
    </row>
    <row r="783" spans="1:10">
      <c r="A783" s="5">
        <v>10004740</v>
      </c>
      <c r="B783" s="5" t="s">
        <v>255</v>
      </c>
      <c r="C783" s="8">
        <v>2009</v>
      </c>
      <c r="D783" s="5" t="s">
        <v>141</v>
      </c>
      <c r="E783" s="308" t="s">
        <v>99</v>
      </c>
      <c r="F783" t="s">
        <v>1369</v>
      </c>
    </row>
    <row r="784" spans="1:10">
      <c r="A784" s="5">
        <v>10004741</v>
      </c>
      <c r="B784" s="5" t="s">
        <v>812</v>
      </c>
      <c r="C784" s="8">
        <v>2009</v>
      </c>
      <c r="D784" s="5" t="s">
        <v>141</v>
      </c>
      <c r="E784" s="308" t="s">
        <v>98</v>
      </c>
      <c r="F784" t="s">
        <v>1369</v>
      </c>
    </row>
    <row r="785" spans="1:6">
      <c r="A785" s="5">
        <v>10000557</v>
      </c>
      <c r="B785" s="5" t="s">
        <v>813</v>
      </c>
      <c r="C785" s="8">
        <v>1998</v>
      </c>
      <c r="D785" s="5" t="s">
        <v>141</v>
      </c>
      <c r="E785" s="308" t="s">
        <v>98</v>
      </c>
      <c r="F785" t="s">
        <v>1369</v>
      </c>
    </row>
    <row r="786" spans="1:6">
      <c r="A786" s="5">
        <v>10005361</v>
      </c>
      <c r="B786" s="5" t="s">
        <v>1184</v>
      </c>
      <c r="C786" s="8">
        <v>2012</v>
      </c>
      <c r="D786" s="5" t="s">
        <v>141</v>
      </c>
      <c r="E786" s="308" t="s">
        <v>98</v>
      </c>
      <c r="F786" t="s">
        <v>1369</v>
      </c>
    </row>
    <row r="787" spans="1:6">
      <c r="A787" s="5">
        <v>10005030</v>
      </c>
      <c r="B787" s="5" t="s">
        <v>540</v>
      </c>
      <c r="C787" s="8">
        <v>2011</v>
      </c>
      <c r="D787" s="5" t="s">
        <v>142</v>
      </c>
      <c r="E787" s="308" t="s">
        <v>98</v>
      </c>
      <c r="F787" t="s">
        <v>1365</v>
      </c>
    </row>
    <row r="788" spans="1:6">
      <c r="A788" s="5">
        <v>10004745</v>
      </c>
      <c r="B788" s="5" t="s">
        <v>541</v>
      </c>
      <c r="C788" s="8">
        <v>2010</v>
      </c>
      <c r="D788" s="5" t="s">
        <v>142</v>
      </c>
      <c r="E788" s="308" t="s">
        <v>98</v>
      </c>
      <c r="F788" t="s">
        <v>1365</v>
      </c>
    </row>
    <row r="789" spans="1:6">
      <c r="A789" s="5">
        <v>10005031</v>
      </c>
      <c r="B789" s="5" t="s">
        <v>542</v>
      </c>
      <c r="C789" s="8">
        <v>2011</v>
      </c>
      <c r="D789" s="5" t="s">
        <v>142</v>
      </c>
      <c r="E789" s="308" t="s">
        <v>99</v>
      </c>
      <c r="F789" t="s">
        <v>1365</v>
      </c>
    </row>
    <row r="790" spans="1:6">
      <c r="A790" s="5">
        <v>10000302</v>
      </c>
      <c r="B790" s="5" t="s">
        <v>1185</v>
      </c>
      <c r="C790" s="8">
        <v>1986</v>
      </c>
      <c r="D790" s="5" t="s">
        <v>143</v>
      </c>
      <c r="E790" s="308" t="s">
        <v>98</v>
      </c>
      <c r="F790" t="s">
        <v>1357</v>
      </c>
    </row>
    <row r="791" spans="1:6">
      <c r="A791" s="5">
        <v>10002975</v>
      </c>
      <c r="B791" s="5" t="s">
        <v>1186</v>
      </c>
      <c r="C791" s="8">
        <v>2006</v>
      </c>
      <c r="D791" s="5" t="s">
        <v>143</v>
      </c>
      <c r="E791" s="308" t="s">
        <v>98</v>
      </c>
      <c r="F791" t="s">
        <v>1357</v>
      </c>
    </row>
    <row r="792" spans="1:6">
      <c r="A792" s="5">
        <v>10002749</v>
      </c>
      <c r="B792" s="5" t="s">
        <v>1187</v>
      </c>
      <c r="C792" s="8">
        <v>2002</v>
      </c>
      <c r="D792" s="5" t="s">
        <v>143</v>
      </c>
      <c r="E792" s="308" t="s">
        <v>99</v>
      </c>
      <c r="F792" t="s">
        <v>1357</v>
      </c>
    </row>
    <row r="793" spans="1:6">
      <c r="A793" s="5">
        <v>10000305</v>
      </c>
      <c r="B793" s="5" t="s">
        <v>1188</v>
      </c>
      <c r="C793" s="8">
        <v>1997</v>
      </c>
      <c r="D793" s="5" t="s">
        <v>143</v>
      </c>
      <c r="E793" s="308" t="s">
        <v>99</v>
      </c>
      <c r="F793" t="s">
        <v>1357</v>
      </c>
    </row>
    <row r="794" spans="1:6">
      <c r="A794" s="5">
        <v>10004837</v>
      </c>
      <c r="B794" s="5" t="s">
        <v>1189</v>
      </c>
      <c r="C794" s="8">
        <v>2004</v>
      </c>
      <c r="D794" s="5" t="s">
        <v>143</v>
      </c>
      <c r="E794" s="308" t="s">
        <v>99</v>
      </c>
      <c r="F794" t="s">
        <v>1357</v>
      </c>
    </row>
    <row r="795" spans="1:6">
      <c r="A795" s="5">
        <v>10000310</v>
      </c>
      <c r="B795" s="5" t="s">
        <v>1190</v>
      </c>
      <c r="C795" s="8">
        <v>1988</v>
      </c>
      <c r="D795" s="5" t="s">
        <v>143</v>
      </c>
      <c r="E795" s="308" t="s">
        <v>99</v>
      </c>
      <c r="F795" t="s">
        <v>1357</v>
      </c>
    </row>
    <row r="796" spans="1:6">
      <c r="A796" s="5">
        <v>10000311</v>
      </c>
      <c r="B796" s="5" t="s">
        <v>1191</v>
      </c>
      <c r="C796" s="8">
        <v>1994</v>
      </c>
      <c r="D796" s="5" t="s">
        <v>143</v>
      </c>
      <c r="E796" s="308" t="s">
        <v>98</v>
      </c>
      <c r="F796" t="s">
        <v>1357</v>
      </c>
    </row>
    <row r="797" spans="1:6">
      <c r="A797" s="5">
        <v>10004533</v>
      </c>
      <c r="B797" s="5" t="s">
        <v>1192</v>
      </c>
      <c r="C797" s="8">
        <v>1989</v>
      </c>
      <c r="D797" s="5" t="s">
        <v>143</v>
      </c>
      <c r="E797" s="308" t="s">
        <v>99</v>
      </c>
      <c r="F797" t="s">
        <v>1357</v>
      </c>
    </row>
    <row r="798" spans="1:6">
      <c r="A798" s="5">
        <v>10004964</v>
      </c>
      <c r="B798" s="5" t="s">
        <v>1193</v>
      </c>
      <c r="C798" s="8">
        <v>2011</v>
      </c>
      <c r="D798" s="5" t="s">
        <v>143</v>
      </c>
      <c r="E798" s="308" t="s">
        <v>99</v>
      </c>
      <c r="F798" t="s">
        <v>1357</v>
      </c>
    </row>
    <row r="799" spans="1:6">
      <c r="A799" s="5">
        <v>10005215</v>
      </c>
      <c r="B799" s="5" t="s">
        <v>1194</v>
      </c>
      <c r="C799" s="8">
        <v>2011</v>
      </c>
      <c r="D799" s="5" t="s">
        <v>144</v>
      </c>
      <c r="E799" s="308" t="s">
        <v>99</v>
      </c>
      <c r="F799" t="s">
        <v>1359</v>
      </c>
    </row>
    <row r="800" spans="1:6">
      <c r="A800" s="5">
        <v>10004858</v>
      </c>
      <c r="B800" s="5" t="s">
        <v>1195</v>
      </c>
      <c r="C800" s="8">
        <v>2009</v>
      </c>
      <c r="D800" s="5" t="s">
        <v>144</v>
      </c>
      <c r="E800" s="308" t="s">
        <v>99</v>
      </c>
      <c r="F800" t="s">
        <v>1359</v>
      </c>
    </row>
    <row r="801" spans="1:6">
      <c r="A801" s="5">
        <v>10004859</v>
      </c>
      <c r="B801" s="5" t="s">
        <v>1196</v>
      </c>
      <c r="C801" s="8">
        <v>2006</v>
      </c>
      <c r="D801" s="5" t="s">
        <v>144</v>
      </c>
      <c r="E801" s="308" t="s">
        <v>98</v>
      </c>
      <c r="F801" t="s">
        <v>1359</v>
      </c>
    </row>
    <row r="802" spans="1:6">
      <c r="A802" s="5">
        <v>10004860</v>
      </c>
      <c r="B802" s="5" t="s">
        <v>1197</v>
      </c>
      <c r="C802" s="8">
        <v>2007</v>
      </c>
      <c r="D802" s="5" t="s">
        <v>144</v>
      </c>
      <c r="E802" s="308" t="s">
        <v>99</v>
      </c>
      <c r="F802" t="s">
        <v>1359</v>
      </c>
    </row>
    <row r="803" spans="1:6">
      <c r="A803" s="5">
        <v>10005224</v>
      </c>
      <c r="B803" s="5" t="s">
        <v>1198</v>
      </c>
      <c r="C803" s="8">
        <v>2011</v>
      </c>
      <c r="D803" s="5" t="s">
        <v>144</v>
      </c>
      <c r="E803" s="308" t="s">
        <v>99</v>
      </c>
      <c r="F803" t="s">
        <v>1359</v>
      </c>
    </row>
    <row r="804" spans="1:6">
      <c r="A804" s="5">
        <v>10005232</v>
      </c>
      <c r="B804" s="5" t="s">
        <v>1199</v>
      </c>
      <c r="C804" s="8">
        <v>2009</v>
      </c>
      <c r="D804" s="5" t="s">
        <v>144</v>
      </c>
      <c r="E804" s="308" t="s">
        <v>99</v>
      </c>
      <c r="F804" t="s">
        <v>1359</v>
      </c>
    </row>
    <row r="805" spans="1:6">
      <c r="A805" s="5">
        <v>10005104</v>
      </c>
      <c r="B805" s="5" t="s">
        <v>1200</v>
      </c>
      <c r="C805" s="8">
        <v>2011</v>
      </c>
      <c r="D805" s="5" t="s">
        <v>144</v>
      </c>
      <c r="E805" s="308" t="s">
        <v>98</v>
      </c>
      <c r="F805" t="s">
        <v>1359</v>
      </c>
    </row>
    <row r="806" spans="1:6">
      <c r="A806" s="5">
        <v>10005103</v>
      </c>
      <c r="B806" s="5" t="s">
        <v>1201</v>
      </c>
      <c r="C806" s="8">
        <v>2011</v>
      </c>
      <c r="D806" s="5" t="s">
        <v>144</v>
      </c>
      <c r="E806" s="308" t="s">
        <v>99</v>
      </c>
      <c r="F806" t="s">
        <v>1359</v>
      </c>
    </row>
    <row r="807" spans="1:6">
      <c r="A807" s="5">
        <v>10005446</v>
      </c>
      <c r="B807" s="5" t="s">
        <v>1202</v>
      </c>
      <c r="C807" s="8">
        <v>2012</v>
      </c>
      <c r="D807" s="5" t="s">
        <v>144</v>
      </c>
      <c r="E807" s="308" t="s">
        <v>98</v>
      </c>
      <c r="F807" t="s">
        <v>1359</v>
      </c>
    </row>
    <row r="808" spans="1:6">
      <c r="A808" s="5">
        <v>10005185</v>
      </c>
      <c r="B808" s="5" t="s">
        <v>1203</v>
      </c>
      <c r="C808" s="8">
        <v>2005</v>
      </c>
      <c r="D808" s="5" t="s">
        <v>144</v>
      </c>
      <c r="E808" s="308" t="s">
        <v>98</v>
      </c>
      <c r="F808" t="s">
        <v>1359</v>
      </c>
    </row>
    <row r="809" spans="1:6">
      <c r="A809" s="5">
        <v>10005115</v>
      </c>
      <c r="B809" s="5" t="s">
        <v>1204</v>
      </c>
      <c r="C809" s="8">
        <v>2009</v>
      </c>
      <c r="D809" s="5" t="s">
        <v>144</v>
      </c>
      <c r="E809" s="308" t="s">
        <v>99</v>
      </c>
      <c r="F809" t="s">
        <v>1359</v>
      </c>
    </row>
    <row r="810" spans="1:6">
      <c r="A810" s="5">
        <v>10005088</v>
      </c>
      <c r="B810" s="5" t="s">
        <v>1205</v>
      </c>
      <c r="C810" s="8">
        <v>2010</v>
      </c>
      <c r="D810" s="5" t="s">
        <v>144</v>
      </c>
      <c r="E810" s="308" t="s">
        <v>98</v>
      </c>
      <c r="F810" t="s">
        <v>1359</v>
      </c>
    </row>
    <row r="811" spans="1:6">
      <c r="A811" s="5">
        <v>10005089</v>
      </c>
      <c r="B811" s="5" t="s">
        <v>1206</v>
      </c>
      <c r="C811" s="8">
        <v>2010</v>
      </c>
      <c r="D811" s="5" t="s">
        <v>144</v>
      </c>
      <c r="E811" s="308" t="s">
        <v>98</v>
      </c>
      <c r="F811" t="s">
        <v>1359</v>
      </c>
    </row>
    <row r="812" spans="1:6">
      <c r="A812" s="5">
        <v>10004861</v>
      </c>
      <c r="B812" s="5" t="s">
        <v>1207</v>
      </c>
      <c r="C812" s="8">
        <v>2006</v>
      </c>
      <c r="D812" s="5" t="s">
        <v>144</v>
      </c>
      <c r="E812" s="308" t="s">
        <v>99</v>
      </c>
      <c r="F812" t="s">
        <v>1359</v>
      </c>
    </row>
    <row r="813" spans="1:6">
      <c r="A813" s="5">
        <v>10001759</v>
      </c>
      <c r="B813" s="5" t="s">
        <v>1208</v>
      </c>
      <c r="C813" s="8">
        <v>2003</v>
      </c>
      <c r="D813" s="5" t="s">
        <v>144</v>
      </c>
      <c r="E813" s="308" t="s">
        <v>99</v>
      </c>
      <c r="F813" t="s">
        <v>1359</v>
      </c>
    </row>
    <row r="814" spans="1:6">
      <c r="A814" s="5">
        <v>10005090</v>
      </c>
      <c r="B814" s="5" t="s">
        <v>1209</v>
      </c>
      <c r="C814" s="8">
        <v>2011</v>
      </c>
      <c r="D814" s="5" t="s">
        <v>144</v>
      </c>
      <c r="E814" s="308" t="s">
        <v>99</v>
      </c>
      <c r="F814" t="s">
        <v>1359</v>
      </c>
    </row>
    <row r="815" spans="1:6">
      <c r="A815" s="5">
        <v>10005036</v>
      </c>
      <c r="B815" s="5" t="s">
        <v>1210</v>
      </c>
      <c r="C815" s="8">
        <v>2011</v>
      </c>
      <c r="D815" s="5" t="s">
        <v>145</v>
      </c>
      <c r="E815" s="308" t="s">
        <v>98</v>
      </c>
      <c r="F815" t="s">
        <v>1359</v>
      </c>
    </row>
    <row r="816" spans="1:6">
      <c r="A816" s="5">
        <v>10003422</v>
      </c>
      <c r="B816" s="5" t="s">
        <v>1211</v>
      </c>
      <c r="C816" s="8">
        <v>2002</v>
      </c>
      <c r="D816" s="5" t="s">
        <v>145</v>
      </c>
      <c r="E816" s="308" t="s">
        <v>99</v>
      </c>
      <c r="F816" t="s">
        <v>1359</v>
      </c>
    </row>
    <row r="817" spans="1:6">
      <c r="A817" s="5">
        <v>10004355</v>
      </c>
      <c r="B817" s="5" t="s">
        <v>1212</v>
      </c>
      <c r="C817" s="8">
        <v>2009</v>
      </c>
      <c r="D817" s="5" t="s">
        <v>145</v>
      </c>
      <c r="E817" s="308" t="s">
        <v>99</v>
      </c>
      <c r="F817" t="s">
        <v>1359</v>
      </c>
    </row>
    <row r="818" spans="1:6">
      <c r="A818" s="5">
        <v>10002962</v>
      </c>
      <c r="B818" s="5" t="s">
        <v>1213</v>
      </c>
      <c r="C818" s="8">
        <v>2006</v>
      </c>
      <c r="D818" s="5" t="s">
        <v>145</v>
      </c>
      <c r="E818" s="308" t="s">
        <v>99</v>
      </c>
      <c r="F818" t="s">
        <v>1359</v>
      </c>
    </row>
    <row r="819" spans="1:6">
      <c r="A819" s="5">
        <v>10002681</v>
      </c>
      <c r="B819" s="5" t="s">
        <v>1214</v>
      </c>
      <c r="C819" s="8">
        <v>2005</v>
      </c>
      <c r="D819" s="5" t="s">
        <v>145</v>
      </c>
      <c r="E819" s="308" t="s">
        <v>99</v>
      </c>
      <c r="F819" t="s">
        <v>1359</v>
      </c>
    </row>
    <row r="820" spans="1:6">
      <c r="A820" s="5">
        <v>10002963</v>
      </c>
      <c r="B820" s="5" t="s">
        <v>1215</v>
      </c>
      <c r="C820" s="8">
        <v>2006</v>
      </c>
      <c r="D820" s="5" t="s">
        <v>145</v>
      </c>
      <c r="E820" s="308" t="s">
        <v>99</v>
      </c>
      <c r="F820" t="s">
        <v>1359</v>
      </c>
    </row>
    <row r="821" spans="1:6">
      <c r="A821" s="5">
        <v>10004018</v>
      </c>
      <c r="B821" s="5" t="s">
        <v>1216</v>
      </c>
      <c r="C821" s="8">
        <v>2008</v>
      </c>
      <c r="D821" s="5" t="s">
        <v>145</v>
      </c>
      <c r="E821" s="308" t="s">
        <v>99</v>
      </c>
      <c r="F821" t="s">
        <v>1359</v>
      </c>
    </row>
    <row r="822" spans="1:6">
      <c r="A822" s="5">
        <v>10005085</v>
      </c>
      <c r="B822" s="5" t="s">
        <v>1217</v>
      </c>
      <c r="C822" s="8">
        <v>2009</v>
      </c>
      <c r="D822" s="5" t="s">
        <v>145</v>
      </c>
      <c r="E822" s="308" t="s">
        <v>99</v>
      </c>
      <c r="F822" t="s">
        <v>1359</v>
      </c>
    </row>
    <row r="823" spans="1:6">
      <c r="A823" s="5">
        <v>10001760</v>
      </c>
      <c r="B823" s="5" t="s">
        <v>1218</v>
      </c>
      <c r="C823" s="8">
        <v>2003</v>
      </c>
      <c r="D823" s="5" t="s">
        <v>145</v>
      </c>
      <c r="E823" s="308" t="s">
        <v>98</v>
      </c>
      <c r="F823" t="s">
        <v>1359</v>
      </c>
    </row>
    <row r="824" spans="1:6">
      <c r="A824" s="5">
        <v>10001238</v>
      </c>
      <c r="B824" s="5" t="s">
        <v>1219</v>
      </c>
      <c r="C824" s="8">
        <v>2001</v>
      </c>
      <c r="D824" s="5" t="s">
        <v>145</v>
      </c>
      <c r="E824" s="308" t="s">
        <v>99</v>
      </c>
      <c r="F824" t="s">
        <v>1359</v>
      </c>
    </row>
    <row r="825" spans="1:6">
      <c r="A825" s="5">
        <v>10005350</v>
      </c>
      <c r="B825" s="5" t="s">
        <v>1220</v>
      </c>
      <c r="C825" s="8">
        <v>2008</v>
      </c>
      <c r="D825" s="5" t="s">
        <v>145</v>
      </c>
      <c r="E825" s="308" t="s">
        <v>99</v>
      </c>
      <c r="F825" t="s">
        <v>1359</v>
      </c>
    </row>
    <row r="826" spans="1:6">
      <c r="A826" s="5">
        <v>10005170</v>
      </c>
      <c r="B826" s="5" t="s">
        <v>1221</v>
      </c>
      <c r="C826" s="8">
        <v>2011</v>
      </c>
      <c r="D826" s="5" t="s">
        <v>146</v>
      </c>
      <c r="E826" s="308" t="s">
        <v>98</v>
      </c>
      <c r="F826" t="s">
        <v>1361</v>
      </c>
    </row>
    <row r="827" spans="1:6">
      <c r="A827" s="5">
        <v>10003725</v>
      </c>
      <c r="B827" s="5" t="s">
        <v>607</v>
      </c>
      <c r="C827" s="8">
        <v>2008</v>
      </c>
      <c r="D827" s="5" t="s">
        <v>146</v>
      </c>
      <c r="E827" s="308" t="s">
        <v>98</v>
      </c>
      <c r="F827" t="s">
        <v>1361</v>
      </c>
    </row>
    <row r="828" spans="1:6">
      <c r="A828" s="5">
        <v>10003541</v>
      </c>
      <c r="B828" s="5" t="s">
        <v>610</v>
      </c>
      <c r="C828" s="8">
        <v>2004</v>
      </c>
      <c r="D828" s="5" t="s">
        <v>146</v>
      </c>
      <c r="E828" s="308" t="s">
        <v>99</v>
      </c>
      <c r="F828" t="s">
        <v>1361</v>
      </c>
    </row>
    <row r="829" spans="1:6">
      <c r="A829" s="5">
        <v>10004821</v>
      </c>
      <c r="B829" s="5" t="s">
        <v>611</v>
      </c>
      <c r="C829" s="8">
        <v>2001</v>
      </c>
      <c r="D829" s="5" t="s">
        <v>146</v>
      </c>
      <c r="E829" s="308" t="s">
        <v>99</v>
      </c>
      <c r="F829" t="s">
        <v>1361</v>
      </c>
    </row>
    <row r="830" spans="1:6">
      <c r="A830" s="5">
        <v>10004977</v>
      </c>
      <c r="B830" s="5" t="s">
        <v>612</v>
      </c>
      <c r="C830" s="8">
        <v>2011</v>
      </c>
      <c r="D830" s="5" t="s">
        <v>146</v>
      </c>
      <c r="E830" s="308" t="s">
        <v>98</v>
      </c>
      <c r="F830" t="s">
        <v>1361</v>
      </c>
    </row>
    <row r="831" spans="1:6">
      <c r="A831" s="5">
        <v>10003583</v>
      </c>
      <c r="B831" s="5" t="s">
        <v>613</v>
      </c>
      <c r="C831" s="8">
        <v>2006</v>
      </c>
      <c r="D831" s="5" t="s">
        <v>146</v>
      </c>
      <c r="E831" s="308" t="s">
        <v>99</v>
      </c>
      <c r="F831" t="s">
        <v>1361</v>
      </c>
    </row>
    <row r="832" spans="1:6">
      <c r="A832" s="5">
        <v>10004637</v>
      </c>
      <c r="B832" s="5" t="s">
        <v>614</v>
      </c>
      <c r="C832" s="8">
        <v>2008</v>
      </c>
      <c r="D832" s="5" t="s">
        <v>146</v>
      </c>
      <c r="E832" s="308" t="s">
        <v>98</v>
      </c>
      <c r="F832" t="s">
        <v>1361</v>
      </c>
    </row>
    <row r="833" spans="1:6">
      <c r="A833" s="5">
        <v>10002191</v>
      </c>
      <c r="B833" s="5" t="s">
        <v>596</v>
      </c>
      <c r="C833" s="8">
        <v>2004</v>
      </c>
      <c r="D833" s="5" t="s">
        <v>146</v>
      </c>
      <c r="E833" s="308" t="s">
        <v>99</v>
      </c>
      <c r="F833" t="s">
        <v>1361</v>
      </c>
    </row>
    <row r="834" spans="1:6">
      <c r="A834" s="5">
        <v>10004978</v>
      </c>
      <c r="B834" s="5" t="s">
        <v>616</v>
      </c>
      <c r="C834" s="8">
        <v>2010</v>
      </c>
      <c r="D834" s="5" t="s">
        <v>146</v>
      </c>
      <c r="E834" s="308" t="s">
        <v>99</v>
      </c>
      <c r="F834" t="s">
        <v>1361</v>
      </c>
    </row>
    <row r="835" spans="1:6">
      <c r="A835" s="5">
        <v>10004638</v>
      </c>
      <c r="B835" s="5" t="s">
        <v>617</v>
      </c>
      <c r="C835" s="8">
        <v>2009</v>
      </c>
      <c r="D835" s="5" t="s">
        <v>146</v>
      </c>
      <c r="E835" s="308" t="s">
        <v>98</v>
      </c>
      <c r="F835" t="s">
        <v>1361</v>
      </c>
    </row>
    <row r="836" spans="1:6">
      <c r="A836" s="5">
        <v>10004268</v>
      </c>
      <c r="B836" s="5" t="s">
        <v>619</v>
      </c>
      <c r="C836" s="8">
        <v>2007</v>
      </c>
      <c r="D836" s="5" t="s">
        <v>146</v>
      </c>
      <c r="E836" s="308" t="s">
        <v>98</v>
      </c>
      <c r="F836" t="s">
        <v>1361</v>
      </c>
    </row>
    <row r="837" spans="1:6">
      <c r="A837" s="5">
        <v>10005436</v>
      </c>
      <c r="B837" s="5" t="s">
        <v>1222</v>
      </c>
      <c r="C837" s="8">
        <v>2010</v>
      </c>
      <c r="D837" s="5" t="s">
        <v>146</v>
      </c>
      <c r="E837" s="308" t="s">
        <v>98</v>
      </c>
      <c r="F837" t="s">
        <v>1361</v>
      </c>
    </row>
    <row r="838" spans="1:6">
      <c r="A838" s="5">
        <v>10005281</v>
      </c>
      <c r="B838" s="5" t="s">
        <v>620</v>
      </c>
      <c r="C838" s="8">
        <v>2012</v>
      </c>
      <c r="D838" s="5" t="s">
        <v>146</v>
      </c>
      <c r="E838" s="308" t="s">
        <v>99</v>
      </c>
      <c r="F838" t="s">
        <v>1361</v>
      </c>
    </row>
    <row r="839" spans="1:6">
      <c r="A839" s="5">
        <v>10004639</v>
      </c>
      <c r="B839" s="5" t="s">
        <v>621</v>
      </c>
      <c r="C839" s="8">
        <v>2010</v>
      </c>
      <c r="D839" s="5" t="s">
        <v>146</v>
      </c>
      <c r="E839" s="308" t="s">
        <v>98</v>
      </c>
      <c r="F839" t="s">
        <v>1361</v>
      </c>
    </row>
    <row r="840" spans="1:6">
      <c r="A840" s="5">
        <v>10005374</v>
      </c>
      <c r="B840" s="5" t="s">
        <v>1223</v>
      </c>
      <c r="C840" s="8">
        <v>1997</v>
      </c>
      <c r="D840" s="5" t="s">
        <v>146</v>
      </c>
      <c r="E840" s="308" t="s">
        <v>98</v>
      </c>
      <c r="F840" t="s">
        <v>1361</v>
      </c>
    </row>
    <row r="841" spans="1:6">
      <c r="A841" s="5">
        <v>10004980</v>
      </c>
      <c r="B841" s="5" t="s">
        <v>623</v>
      </c>
      <c r="C841" s="8">
        <v>2011</v>
      </c>
      <c r="D841" s="5" t="s">
        <v>146</v>
      </c>
      <c r="E841" s="308" t="s">
        <v>99</v>
      </c>
      <c r="F841" t="s">
        <v>1361</v>
      </c>
    </row>
    <row r="842" spans="1:6">
      <c r="A842" s="5">
        <v>10005437</v>
      </c>
      <c r="B842" s="5" t="s">
        <v>1224</v>
      </c>
      <c r="C842" s="8">
        <v>2011</v>
      </c>
      <c r="D842" s="5" t="s">
        <v>146</v>
      </c>
      <c r="E842" s="308" t="s">
        <v>98</v>
      </c>
      <c r="F842" t="s">
        <v>1361</v>
      </c>
    </row>
    <row r="843" spans="1:6">
      <c r="A843" s="5">
        <v>10004161</v>
      </c>
      <c r="B843" s="5" t="s">
        <v>624</v>
      </c>
      <c r="C843" s="8">
        <v>2008</v>
      </c>
      <c r="D843" s="5" t="s">
        <v>146</v>
      </c>
      <c r="E843" s="308" t="s">
        <v>98</v>
      </c>
      <c r="F843" t="s">
        <v>1361</v>
      </c>
    </row>
    <row r="844" spans="1:6">
      <c r="A844" s="5">
        <v>10002623</v>
      </c>
      <c r="B844" s="5" t="s">
        <v>625</v>
      </c>
      <c r="C844" s="8">
        <v>2005</v>
      </c>
      <c r="D844" s="5" t="s">
        <v>146</v>
      </c>
      <c r="E844" s="308" t="s">
        <v>98</v>
      </c>
      <c r="F844" t="s">
        <v>1361</v>
      </c>
    </row>
    <row r="845" spans="1:6">
      <c r="A845" s="5">
        <v>10003886</v>
      </c>
      <c r="B845" s="5" t="s">
        <v>462</v>
      </c>
      <c r="C845" s="8">
        <v>2008</v>
      </c>
      <c r="D845" s="5" t="s">
        <v>147</v>
      </c>
      <c r="E845" s="308" t="s">
        <v>98</v>
      </c>
      <c r="F845" t="s">
        <v>1358</v>
      </c>
    </row>
    <row r="846" spans="1:6">
      <c r="A846" s="5">
        <v>10001299</v>
      </c>
      <c r="B846" s="5" t="s">
        <v>463</v>
      </c>
      <c r="C846" s="8">
        <v>2001</v>
      </c>
      <c r="D846" s="5" t="s">
        <v>147</v>
      </c>
      <c r="E846" s="308" t="s">
        <v>98</v>
      </c>
      <c r="F846" t="s">
        <v>1358</v>
      </c>
    </row>
    <row r="847" spans="1:6">
      <c r="A847" s="5">
        <v>10003521</v>
      </c>
      <c r="B847" s="5" t="s">
        <v>464</v>
      </c>
      <c r="C847" s="8">
        <v>2007</v>
      </c>
      <c r="D847" s="5" t="s">
        <v>147</v>
      </c>
      <c r="E847" s="308" t="s">
        <v>98</v>
      </c>
      <c r="F847" t="s">
        <v>1358</v>
      </c>
    </row>
    <row r="848" spans="1:6">
      <c r="A848" s="5">
        <v>10004583</v>
      </c>
      <c r="B848" s="5" t="s">
        <v>465</v>
      </c>
      <c r="C848" s="8">
        <v>2008</v>
      </c>
      <c r="D848" s="5" t="s">
        <v>147</v>
      </c>
      <c r="E848" s="308" t="s">
        <v>98</v>
      </c>
      <c r="F848" t="s">
        <v>1358</v>
      </c>
    </row>
    <row r="849" spans="1:6">
      <c r="A849" s="5">
        <v>10004488</v>
      </c>
      <c r="B849" s="5" t="s">
        <v>466</v>
      </c>
      <c r="C849" s="8">
        <v>2007</v>
      </c>
      <c r="D849" s="5" t="s">
        <v>147</v>
      </c>
      <c r="E849" s="308" t="s">
        <v>98</v>
      </c>
      <c r="F849" t="s">
        <v>1358</v>
      </c>
    </row>
    <row r="850" spans="1:6">
      <c r="A850" s="5">
        <v>10002898</v>
      </c>
      <c r="B850" s="5" t="s">
        <v>1225</v>
      </c>
      <c r="C850" s="8">
        <v>2003</v>
      </c>
      <c r="D850" s="5" t="s">
        <v>148</v>
      </c>
      <c r="E850" s="308" t="s">
        <v>98</v>
      </c>
      <c r="F850" t="s">
        <v>1359</v>
      </c>
    </row>
    <row r="851" spans="1:6">
      <c r="A851" s="5">
        <v>10005293</v>
      </c>
      <c r="B851" s="5" t="s">
        <v>1226</v>
      </c>
      <c r="C851" s="8">
        <v>2010</v>
      </c>
      <c r="D851" s="5" t="s">
        <v>148</v>
      </c>
      <c r="E851" s="308" t="s">
        <v>98</v>
      </c>
      <c r="F851" t="s">
        <v>1359</v>
      </c>
    </row>
    <row r="852" spans="1:6">
      <c r="A852" s="5">
        <v>10004679</v>
      </c>
      <c r="B852" s="5" t="s">
        <v>1227</v>
      </c>
      <c r="C852" s="8">
        <v>2010</v>
      </c>
      <c r="D852" s="5" t="s">
        <v>148</v>
      </c>
      <c r="E852" s="308" t="s">
        <v>98</v>
      </c>
      <c r="F852" t="s">
        <v>1359</v>
      </c>
    </row>
    <row r="853" spans="1:6">
      <c r="A853" s="5">
        <v>10004168</v>
      </c>
      <c r="B853" s="5" t="s">
        <v>1228</v>
      </c>
      <c r="C853" s="8">
        <v>2008</v>
      </c>
      <c r="D853" s="5" t="s">
        <v>148</v>
      </c>
      <c r="E853" s="308" t="s">
        <v>98</v>
      </c>
      <c r="F853" t="s">
        <v>1359</v>
      </c>
    </row>
    <row r="854" spans="1:6">
      <c r="A854" s="5">
        <v>10000271</v>
      </c>
      <c r="B854" s="5" t="s">
        <v>1229</v>
      </c>
      <c r="C854" s="8">
        <v>2001</v>
      </c>
      <c r="D854" s="5" t="s">
        <v>148</v>
      </c>
      <c r="E854" s="308" t="s">
        <v>98</v>
      </c>
      <c r="F854" t="s">
        <v>1359</v>
      </c>
    </row>
    <row r="855" spans="1:6">
      <c r="A855" s="5">
        <v>10005099</v>
      </c>
      <c r="B855" s="5" t="s">
        <v>1230</v>
      </c>
      <c r="C855" s="8">
        <v>2007</v>
      </c>
      <c r="D855" s="5" t="s">
        <v>148</v>
      </c>
      <c r="E855" s="308" t="s">
        <v>99</v>
      </c>
      <c r="F855" t="s">
        <v>1359</v>
      </c>
    </row>
    <row r="856" spans="1:6">
      <c r="A856" s="5">
        <v>10004937</v>
      </c>
      <c r="B856" s="5" t="s">
        <v>1231</v>
      </c>
      <c r="C856" s="8">
        <v>2007</v>
      </c>
      <c r="D856" s="5" t="s">
        <v>148</v>
      </c>
      <c r="E856" s="308" t="s">
        <v>99</v>
      </c>
      <c r="F856" t="s">
        <v>1359</v>
      </c>
    </row>
    <row r="857" spans="1:6">
      <c r="A857" s="5">
        <v>10004550</v>
      </c>
      <c r="B857" s="5" t="s">
        <v>361</v>
      </c>
      <c r="C857" s="8">
        <v>2007</v>
      </c>
      <c r="D857" s="5" t="s">
        <v>362</v>
      </c>
      <c r="E857" s="308" t="s">
        <v>98</v>
      </c>
      <c r="F857" t="s">
        <v>205</v>
      </c>
    </row>
    <row r="858" spans="1:6">
      <c r="A858" s="5">
        <v>10004650</v>
      </c>
      <c r="B858" s="5" t="s">
        <v>363</v>
      </c>
      <c r="C858" s="8">
        <v>2008</v>
      </c>
      <c r="D858" s="5" t="s">
        <v>362</v>
      </c>
      <c r="E858" s="308" t="s">
        <v>98</v>
      </c>
      <c r="F858" t="s">
        <v>205</v>
      </c>
    </row>
    <row r="859" spans="1:6">
      <c r="A859" s="5">
        <v>10001466</v>
      </c>
      <c r="B859" s="5" t="s">
        <v>364</v>
      </c>
      <c r="C859" s="8">
        <v>2002</v>
      </c>
      <c r="D859" s="5" t="s">
        <v>362</v>
      </c>
      <c r="E859" s="308" t="s">
        <v>99</v>
      </c>
      <c r="F859" t="s">
        <v>205</v>
      </c>
    </row>
    <row r="860" spans="1:6">
      <c r="A860" s="5">
        <v>10005275</v>
      </c>
      <c r="B860" s="5" t="s">
        <v>365</v>
      </c>
      <c r="C860" s="8">
        <v>2012</v>
      </c>
      <c r="D860" s="5" t="s">
        <v>362</v>
      </c>
      <c r="E860" s="308" t="s">
        <v>98</v>
      </c>
      <c r="F860" t="s">
        <v>205</v>
      </c>
    </row>
    <row r="861" spans="1:6">
      <c r="A861" s="5">
        <v>10003595</v>
      </c>
      <c r="B861" s="5" t="s">
        <v>867</v>
      </c>
      <c r="C861" s="8">
        <v>2007</v>
      </c>
      <c r="D861" s="5" t="s">
        <v>362</v>
      </c>
      <c r="E861" s="308" t="s">
        <v>99</v>
      </c>
      <c r="F861" t="s">
        <v>205</v>
      </c>
    </row>
    <row r="862" spans="1:6">
      <c r="A862" s="5">
        <v>10002831</v>
      </c>
      <c r="B862" s="5" t="s">
        <v>868</v>
      </c>
      <c r="C862" s="8">
        <v>2005</v>
      </c>
      <c r="D862" s="5" t="s">
        <v>362</v>
      </c>
      <c r="E862" s="308" t="s">
        <v>98</v>
      </c>
      <c r="F862" t="s">
        <v>205</v>
      </c>
    </row>
    <row r="863" spans="1:6">
      <c r="A863" s="5">
        <v>10004379</v>
      </c>
      <c r="B863" s="5" t="s">
        <v>869</v>
      </c>
      <c r="C863" s="8">
        <v>2009</v>
      </c>
      <c r="D863" s="5" t="s">
        <v>362</v>
      </c>
      <c r="E863" s="308" t="s">
        <v>99</v>
      </c>
      <c r="F863" t="s">
        <v>205</v>
      </c>
    </row>
    <row r="864" spans="1:6">
      <c r="A864" s="5">
        <v>10005110</v>
      </c>
      <c r="B864" s="5" t="s">
        <v>870</v>
      </c>
      <c r="C864" s="8">
        <v>2008</v>
      </c>
      <c r="D864" s="5" t="s">
        <v>362</v>
      </c>
      <c r="E864" s="308" t="s">
        <v>99</v>
      </c>
      <c r="F864" t="s">
        <v>205</v>
      </c>
    </row>
    <row r="865" spans="1:6">
      <c r="A865" s="5">
        <v>10005279</v>
      </c>
      <c r="B865" s="5" t="s">
        <v>871</v>
      </c>
      <c r="C865" s="8">
        <v>2010</v>
      </c>
      <c r="D865" s="5" t="s">
        <v>362</v>
      </c>
      <c r="E865" s="308" t="s">
        <v>99</v>
      </c>
      <c r="F865" t="s">
        <v>205</v>
      </c>
    </row>
    <row r="866" spans="1:6">
      <c r="A866" s="5">
        <v>10005413</v>
      </c>
      <c r="B866" s="5" t="s">
        <v>1232</v>
      </c>
      <c r="C866" s="8">
        <v>2011</v>
      </c>
      <c r="D866" s="5" t="s">
        <v>362</v>
      </c>
      <c r="E866" s="308" t="s">
        <v>98</v>
      </c>
      <c r="F866" t="s">
        <v>205</v>
      </c>
    </row>
    <row r="867" spans="1:6">
      <c r="A867" s="5">
        <v>10005408</v>
      </c>
      <c r="B867" s="5" t="s">
        <v>1233</v>
      </c>
      <c r="C867" s="8">
        <v>2011</v>
      </c>
      <c r="D867" s="5" t="s">
        <v>362</v>
      </c>
      <c r="E867" s="308" t="s">
        <v>99</v>
      </c>
      <c r="F867" t="s">
        <v>205</v>
      </c>
    </row>
    <row r="868" spans="1:6">
      <c r="A868" s="5">
        <v>10005409</v>
      </c>
      <c r="B868" s="5" t="s">
        <v>872</v>
      </c>
      <c r="C868" s="8">
        <v>2012</v>
      </c>
      <c r="D868" s="5" t="s">
        <v>362</v>
      </c>
      <c r="E868" s="308" t="s">
        <v>99</v>
      </c>
      <c r="F868" t="s">
        <v>205</v>
      </c>
    </row>
    <row r="869" spans="1:6">
      <c r="A869" s="5">
        <v>10003625</v>
      </c>
      <c r="B869" s="5" t="s">
        <v>873</v>
      </c>
      <c r="C869" s="8">
        <v>2006</v>
      </c>
      <c r="D869" s="5" t="s">
        <v>362</v>
      </c>
      <c r="E869" s="308" t="s">
        <v>98</v>
      </c>
      <c r="F869" t="s">
        <v>205</v>
      </c>
    </row>
    <row r="870" spans="1:6">
      <c r="A870" s="5">
        <v>10005276</v>
      </c>
      <c r="B870" s="5" t="s">
        <v>874</v>
      </c>
      <c r="C870" s="8">
        <v>2011</v>
      </c>
      <c r="D870" s="5" t="s">
        <v>362</v>
      </c>
      <c r="E870" s="308" t="s">
        <v>99</v>
      </c>
      <c r="F870" t="s">
        <v>205</v>
      </c>
    </row>
    <row r="871" spans="1:6">
      <c r="A871" s="5">
        <v>10005277</v>
      </c>
      <c r="B871" s="5" t="s">
        <v>875</v>
      </c>
      <c r="C871" s="8">
        <v>2011</v>
      </c>
      <c r="D871" s="5" t="s">
        <v>362</v>
      </c>
      <c r="E871" s="308" t="s">
        <v>99</v>
      </c>
      <c r="F871" t="s">
        <v>205</v>
      </c>
    </row>
    <row r="872" spans="1:6">
      <c r="A872" s="5">
        <v>10005278</v>
      </c>
      <c r="B872" s="5" t="s">
        <v>876</v>
      </c>
      <c r="C872" s="8">
        <v>2012</v>
      </c>
      <c r="D872" s="5" t="s">
        <v>362</v>
      </c>
      <c r="E872" s="308" t="s">
        <v>99</v>
      </c>
      <c r="F872" t="s">
        <v>205</v>
      </c>
    </row>
    <row r="873" spans="1:6">
      <c r="A873" s="5">
        <v>10001330</v>
      </c>
      <c r="B873" s="5" t="s">
        <v>877</v>
      </c>
      <c r="C873" s="8">
        <v>2000</v>
      </c>
      <c r="D873" s="5" t="s">
        <v>362</v>
      </c>
      <c r="E873" s="308" t="s">
        <v>98</v>
      </c>
      <c r="F873" t="s">
        <v>205</v>
      </c>
    </row>
    <row r="874" spans="1:6">
      <c r="A874" s="5">
        <v>10005410</v>
      </c>
      <c r="B874" s="5" t="s">
        <v>878</v>
      </c>
      <c r="C874" s="8">
        <v>2011</v>
      </c>
      <c r="D874" s="5" t="s">
        <v>362</v>
      </c>
      <c r="E874" s="308" t="s">
        <v>99</v>
      </c>
      <c r="F874" t="s">
        <v>205</v>
      </c>
    </row>
    <row r="875" spans="1:6">
      <c r="A875" s="5">
        <v>10004312</v>
      </c>
      <c r="B875" s="5" t="s">
        <v>879</v>
      </c>
      <c r="C875" s="8">
        <v>2009</v>
      </c>
      <c r="D875" s="5" t="s">
        <v>362</v>
      </c>
      <c r="E875" s="308" t="s">
        <v>99</v>
      </c>
      <c r="F875" t="s">
        <v>205</v>
      </c>
    </row>
    <row r="876" spans="1:6">
      <c r="A876" s="5">
        <v>10004313</v>
      </c>
      <c r="B876" s="5" t="s">
        <v>880</v>
      </c>
      <c r="C876" s="8">
        <v>2009</v>
      </c>
      <c r="D876" s="5" t="s">
        <v>362</v>
      </c>
      <c r="E876" s="308" t="s">
        <v>98</v>
      </c>
      <c r="F876" t="s">
        <v>205</v>
      </c>
    </row>
    <row r="877" spans="1:6">
      <c r="A877" s="5">
        <v>10005006</v>
      </c>
      <c r="B877" s="5" t="s">
        <v>881</v>
      </c>
      <c r="C877" s="8">
        <v>2008</v>
      </c>
      <c r="D877" s="5" t="s">
        <v>362</v>
      </c>
      <c r="E877" s="308" t="s">
        <v>98</v>
      </c>
      <c r="F877" t="s">
        <v>205</v>
      </c>
    </row>
    <row r="878" spans="1:6">
      <c r="A878" s="5">
        <v>10005221</v>
      </c>
      <c r="B878" s="5" t="s">
        <v>882</v>
      </c>
      <c r="C878" s="8">
        <v>2010</v>
      </c>
      <c r="D878" s="5" t="s">
        <v>362</v>
      </c>
      <c r="E878" s="308" t="s">
        <v>99</v>
      </c>
      <c r="F878" t="s">
        <v>205</v>
      </c>
    </row>
    <row r="879" spans="1:6">
      <c r="A879" s="5">
        <v>10005222</v>
      </c>
      <c r="B879" s="5" t="s">
        <v>883</v>
      </c>
      <c r="C879" s="8">
        <v>2011</v>
      </c>
      <c r="D879" s="5" t="s">
        <v>362</v>
      </c>
      <c r="E879" s="308" t="s">
        <v>98</v>
      </c>
      <c r="F879" t="s">
        <v>205</v>
      </c>
    </row>
    <row r="880" spans="1:6">
      <c r="A880" s="5">
        <v>10003644</v>
      </c>
      <c r="B880" s="5" t="s">
        <v>1234</v>
      </c>
      <c r="C880" s="8">
        <v>2005</v>
      </c>
      <c r="D880" s="5" t="s">
        <v>1350</v>
      </c>
      <c r="E880" s="308" t="s">
        <v>98</v>
      </c>
      <c r="F880" t="s">
        <v>1359</v>
      </c>
    </row>
    <row r="881" spans="1:6">
      <c r="A881" s="5">
        <v>10004684</v>
      </c>
      <c r="B881" s="5" t="s">
        <v>1235</v>
      </c>
      <c r="C881" s="8">
        <v>2010</v>
      </c>
      <c r="D881" s="5" t="s">
        <v>1350</v>
      </c>
      <c r="E881" s="308" t="s">
        <v>99</v>
      </c>
      <c r="F881" t="s">
        <v>1359</v>
      </c>
    </row>
    <row r="882" spans="1:6">
      <c r="A882" s="5">
        <v>10003574</v>
      </c>
      <c r="B882" s="5" t="s">
        <v>1236</v>
      </c>
      <c r="C882" s="8">
        <v>2007</v>
      </c>
      <c r="D882" s="5" t="s">
        <v>1350</v>
      </c>
      <c r="E882" s="308" t="s">
        <v>98</v>
      </c>
      <c r="F882" t="s">
        <v>1359</v>
      </c>
    </row>
    <row r="883" spans="1:6">
      <c r="A883" s="5">
        <v>10001967</v>
      </c>
      <c r="B883" s="5" t="s">
        <v>1237</v>
      </c>
      <c r="C883" s="8">
        <v>1979</v>
      </c>
      <c r="D883" s="5" t="s">
        <v>1350</v>
      </c>
      <c r="E883" s="308" t="s">
        <v>99</v>
      </c>
      <c r="F883" t="s">
        <v>1359</v>
      </c>
    </row>
    <row r="884" spans="1:6">
      <c r="A884" s="5">
        <v>10003633</v>
      </c>
      <c r="B884" s="5" t="s">
        <v>1238</v>
      </c>
      <c r="C884" s="8">
        <v>2008</v>
      </c>
      <c r="D884" s="5" t="s">
        <v>1350</v>
      </c>
      <c r="E884" s="308" t="s">
        <v>98</v>
      </c>
      <c r="F884" t="s">
        <v>1359</v>
      </c>
    </row>
    <row r="885" spans="1:6">
      <c r="A885" s="5">
        <v>10003634</v>
      </c>
      <c r="B885" s="5" t="s">
        <v>1239</v>
      </c>
      <c r="C885" s="8">
        <v>2008</v>
      </c>
      <c r="D885" s="5" t="s">
        <v>1350</v>
      </c>
      <c r="E885" s="308" t="s">
        <v>98</v>
      </c>
      <c r="F885" t="s">
        <v>1359</v>
      </c>
    </row>
    <row r="886" spans="1:6">
      <c r="A886" s="5">
        <v>10002699</v>
      </c>
      <c r="B886" s="5" t="s">
        <v>1240</v>
      </c>
      <c r="C886" s="8">
        <v>2005</v>
      </c>
      <c r="D886" s="5" t="s">
        <v>1350</v>
      </c>
      <c r="E886" s="308" t="s">
        <v>98</v>
      </c>
      <c r="F886" t="s">
        <v>1359</v>
      </c>
    </row>
    <row r="887" spans="1:6">
      <c r="A887" s="5">
        <v>10004352</v>
      </c>
      <c r="B887" s="5" t="s">
        <v>1241</v>
      </c>
      <c r="C887" s="8">
        <v>1979</v>
      </c>
      <c r="D887" s="5" t="s">
        <v>1350</v>
      </c>
      <c r="E887" s="308" t="s">
        <v>98</v>
      </c>
      <c r="F887" t="s">
        <v>1359</v>
      </c>
    </row>
    <row r="888" spans="1:6">
      <c r="A888" s="5">
        <v>10005022</v>
      </c>
      <c r="B888" s="5" t="s">
        <v>1242</v>
      </c>
      <c r="C888" s="8">
        <v>2007</v>
      </c>
      <c r="D888" s="5" t="s">
        <v>1350</v>
      </c>
      <c r="E888" s="308" t="s">
        <v>99</v>
      </c>
      <c r="F888" t="s">
        <v>1359</v>
      </c>
    </row>
    <row r="889" spans="1:6">
      <c r="A889" s="5">
        <v>10004350</v>
      </c>
      <c r="B889" s="5" t="s">
        <v>1243</v>
      </c>
      <c r="C889" s="8">
        <v>2009</v>
      </c>
      <c r="D889" s="5" t="s">
        <v>1350</v>
      </c>
      <c r="E889" s="308" t="s">
        <v>98</v>
      </c>
      <c r="F889" t="s">
        <v>1359</v>
      </c>
    </row>
    <row r="890" spans="1:6">
      <c r="A890" s="5">
        <v>10005023</v>
      </c>
      <c r="B890" s="5" t="s">
        <v>1244</v>
      </c>
      <c r="C890" s="8">
        <v>2011</v>
      </c>
      <c r="D890" s="5" t="s">
        <v>1350</v>
      </c>
      <c r="E890" s="308" t="s">
        <v>98</v>
      </c>
      <c r="F890" t="s">
        <v>1359</v>
      </c>
    </row>
    <row r="891" spans="1:6">
      <c r="A891" s="5">
        <v>10003409</v>
      </c>
      <c r="B891" s="5" t="s">
        <v>1245</v>
      </c>
      <c r="C891" s="8">
        <v>2007</v>
      </c>
      <c r="D891" s="5" t="s">
        <v>1350</v>
      </c>
      <c r="E891" s="308" t="s">
        <v>98</v>
      </c>
      <c r="F891" t="s">
        <v>1359</v>
      </c>
    </row>
    <row r="892" spans="1:6">
      <c r="A892" s="5">
        <v>10005321</v>
      </c>
      <c r="B892" s="5" t="s">
        <v>1246</v>
      </c>
      <c r="C892" s="8">
        <v>2008</v>
      </c>
      <c r="D892" s="5" t="s">
        <v>1350</v>
      </c>
      <c r="E892" s="308" t="s">
        <v>99</v>
      </c>
      <c r="F892" t="s">
        <v>1359</v>
      </c>
    </row>
    <row r="893" spans="1:6">
      <c r="A893" s="5">
        <v>10005070</v>
      </c>
      <c r="B893" s="5" t="s">
        <v>683</v>
      </c>
      <c r="C893" s="8">
        <v>2009</v>
      </c>
      <c r="D893" s="5" t="s">
        <v>684</v>
      </c>
      <c r="E893" s="308" t="s">
        <v>98</v>
      </c>
      <c r="F893" t="s">
        <v>1360</v>
      </c>
    </row>
    <row r="894" spans="1:6">
      <c r="A894" s="5">
        <v>10005071</v>
      </c>
      <c r="B894" s="5" t="s">
        <v>685</v>
      </c>
      <c r="C894" s="8">
        <v>2011</v>
      </c>
      <c r="D894" s="5" t="s">
        <v>684</v>
      </c>
      <c r="E894" s="308" t="s">
        <v>99</v>
      </c>
      <c r="F894" t="s">
        <v>1360</v>
      </c>
    </row>
    <row r="895" spans="1:6">
      <c r="A895" s="5">
        <v>10005072</v>
      </c>
      <c r="B895" s="5" t="s">
        <v>686</v>
      </c>
      <c r="C895" s="8">
        <v>2010</v>
      </c>
      <c r="D895" s="5" t="s">
        <v>684</v>
      </c>
      <c r="E895" s="308" t="s">
        <v>98</v>
      </c>
      <c r="F895" t="s">
        <v>1360</v>
      </c>
    </row>
    <row r="896" spans="1:6">
      <c r="A896" s="5">
        <v>10005073</v>
      </c>
      <c r="B896" s="5" t="s">
        <v>687</v>
      </c>
      <c r="C896" s="8">
        <v>2010</v>
      </c>
      <c r="D896" s="5" t="s">
        <v>684</v>
      </c>
      <c r="E896" s="308" t="s">
        <v>98</v>
      </c>
      <c r="F896" t="s">
        <v>1360</v>
      </c>
    </row>
    <row r="897" spans="1:6">
      <c r="A897" s="5">
        <v>10004437</v>
      </c>
      <c r="B897" s="5" t="s">
        <v>581</v>
      </c>
      <c r="C897" s="8">
        <v>2009</v>
      </c>
      <c r="D897" s="5" t="s">
        <v>582</v>
      </c>
      <c r="E897" s="308" t="s">
        <v>98</v>
      </c>
      <c r="F897" t="s">
        <v>1368</v>
      </c>
    </row>
    <row r="898" spans="1:6">
      <c r="A898" s="5">
        <v>10004438</v>
      </c>
      <c r="B898" s="5" t="s">
        <v>583</v>
      </c>
      <c r="C898" s="8">
        <v>2008</v>
      </c>
      <c r="D898" s="5" t="s">
        <v>582</v>
      </c>
      <c r="E898" s="308" t="s">
        <v>98</v>
      </c>
      <c r="F898" t="s">
        <v>1368</v>
      </c>
    </row>
    <row r="899" spans="1:6">
      <c r="A899" s="5">
        <v>10002836</v>
      </c>
      <c r="B899" s="5" t="s">
        <v>584</v>
      </c>
      <c r="C899" s="8">
        <v>2004</v>
      </c>
      <c r="D899" s="5" t="s">
        <v>582</v>
      </c>
      <c r="E899" s="308" t="s">
        <v>98</v>
      </c>
      <c r="F899" t="s">
        <v>1368</v>
      </c>
    </row>
    <row r="900" spans="1:6">
      <c r="A900" s="5">
        <v>10003449</v>
      </c>
      <c r="B900" s="5" t="s">
        <v>585</v>
      </c>
      <c r="C900" s="8">
        <v>1999</v>
      </c>
      <c r="D900" s="5" t="s">
        <v>582</v>
      </c>
      <c r="E900" s="308" t="s">
        <v>98</v>
      </c>
      <c r="F900" t="s">
        <v>1368</v>
      </c>
    </row>
    <row r="901" spans="1:6">
      <c r="A901" s="5">
        <v>10005434</v>
      </c>
      <c r="B901" s="5" t="s">
        <v>1247</v>
      </c>
      <c r="C901" s="8">
        <v>2004</v>
      </c>
      <c r="D901" s="5" t="s">
        <v>582</v>
      </c>
      <c r="E901" s="308" t="s">
        <v>99</v>
      </c>
      <c r="F901" t="s">
        <v>1368</v>
      </c>
    </row>
    <row r="902" spans="1:6">
      <c r="A902" s="5">
        <v>10004442</v>
      </c>
      <c r="B902" s="5" t="s">
        <v>573</v>
      </c>
      <c r="C902" s="8">
        <v>2009</v>
      </c>
      <c r="D902" s="5" t="s">
        <v>582</v>
      </c>
      <c r="E902" s="308" t="s">
        <v>98</v>
      </c>
      <c r="F902" t="s">
        <v>1368</v>
      </c>
    </row>
    <row r="903" spans="1:6">
      <c r="A903" s="5">
        <v>10002533</v>
      </c>
      <c r="B903" s="5" t="s">
        <v>586</v>
      </c>
      <c r="C903" s="8">
        <v>2004</v>
      </c>
      <c r="D903" s="5" t="s">
        <v>582</v>
      </c>
      <c r="E903" s="308" t="s">
        <v>98</v>
      </c>
      <c r="F903" t="s">
        <v>1368</v>
      </c>
    </row>
    <row r="904" spans="1:6">
      <c r="A904" s="5">
        <v>10003558</v>
      </c>
      <c r="B904" s="5" t="s">
        <v>587</v>
      </c>
      <c r="C904" s="8">
        <v>2002</v>
      </c>
      <c r="D904" s="5" t="s">
        <v>582</v>
      </c>
      <c r="E904" s="308" t="s">
        <v>98</v>
      </c>
      <c r="F904" t="s">
        <v>1368</v>
      </c>
    </row>
    <row r="905" spans="1:6">
      <c r="A905" s="5">
        <v>10004882</v>
      </c>
      <c r="B905" s="5" t="s">
        <v>413</v>
      </c>
      <c r="C905" s="8">
        <v>2009</v>
      </c>
      <c r="D905" s="5" t="s">
        <v>119</v>
      </c>
      <c r="E905" s="308" t="s">
        <v>99</v>
      </c>
      <c r="F905" t="s">
        <v>1358</v>
      </c>
    </row>
    <row r="906" spans="1:6">
      <c r="A906" s="5">
        <v>10004996</v>
      </c>
      <c r="B906" s="5" t="s">
        <v>414</v>
      </c>
      <c r="C906" s="8">
        <v>2011</v>
      </c>
      <c r="D906" s="5" t="s">
        <v>119</v>
      </c>
      <c r="E906" s="308" t="s">
        <v>98</v>
      </c>
      <c r="F906" t="s">
        <v>1358</v>
      </c>
    </row>
    <row r="907" spans="1:6">
      <c r="A907" s="5">
        <v>10005237</v>
      </c>
      <c r="B907" s="5" t="s">
        <v>467</v>
      </c>
      <c r="C907" s="8">
        <v>2009</v>
      </c>
      <c r="D907" s="5" t="s">
        <v>119</v>
      </c>
      <c r="E907" s="308" t="s">
        <v>98</v>
      </c>
      <c r="F907" t="s">
        <v>1358</v>
      </c>
    </row>
    <row r="908" spans="1:6">
      <c r="A908" s="5">
        <v>10004941</v>
      </c>
      <c r="B908" s="5" t="s">
        <v>482</v>
      </c>
      <c r="C908" s="8">
        <v>2005</v>
      </c>
      <c r="D908" s="5" t="s">
        <v>119</v>
      </c>
      <c r="E908" s="308" t="s">
        <v>98</v>
      </c>
      <c r="F908" t="s">
        <v>1358</v>
      </c>
    </row>
    <row r="909" spans="1:6">
      <c r="A909" s="5">
        <v>10005168</v>
      </c>
      <c r="B909" s="5" t="s">
        <v>468</v>
      </c>
      <c r="C909" s="8">
        <v>2003</v>
      </c>
      <c r="D909" s="5" t="s">
        <v>119</v>
      </c>
      <c r="E909" s="308" t="s">
        <v>99</v>
      </c>
      <c r="F909" t="s">
        <v>1358</v>
      </c>
    </row>
    <row r="910" spans="1:6">
      <c r="A910" s="5">
        <v>10003271</v>
      </c>
      <c r="B910" s="5" t="s">
        <v>884</v>
      </c>
      <c r="C910" s="8">
        <v>2007</v>
      </c>
      <c r="D910" s="5" t="s">
        <v>885</v>
      </c>
      <c r="E910" s="308" t="s">
        <v>98</v>
      </c>
      <c r="F910" t="s">
        <v>205</v>
      </c>
    </row>
    <row r="911" spans="1:6">
      <c r="A911" s="5">
        <v>10005272</v>
      </c>
      <c r="B911" s="5" t="s">
        <v>887</v>
      </c>
      <c r="C911" s="8">
        <v>2012</v>
      </c>
      <c r="D911" s="5" t="s">
        <v>885</v>
      </c>
      <c r="E911" s="308" t="s">
        <v>98</v>
      </c>
      <c r="F911" t="s">
        <v>205</v>
      </c>
    </row>
    <row r="912" spans="1:6">
      <c r="A912" s="5">
        <v>10005139</v>
      </c>
      <c r="B912" s="5" t="s">
        <v>888</v>
      </c>
      <c r="C912" s="8">
        <v>2007</v>
      </c>
      <c r="D912" s="5" t="s">
        <v>885</v>
      </c>
      <c r="E912" s="308" t="s">
        <v>98</v>
      </c>
      <c r="F912" t="s">
        <v>205</v>
      </c>
    </row>
    <row r="913" spans="1:6">
      <c r="A913" s="5">
        <v>10004974</v>
      </c>
      <c r="B913" s="5" t="s">
        <v>889</v>
      </c>
      <c r="C913" s="8">
        <v>2008</v>
      </c>
      <c r="D913" s="5" t="s">
        <v>885</v>
      </c>
      <c r="E913" s="308" t="s">
        <v>99</v>
      </c>
      <c r="F913" t="s">
        <v>205</v>
      </c>
    </row>
    <row r="914" spans="1:6">
      <c r="A914" s="5">
        <v>10004668</v>
      </c>
      <c r="B914" s="5" t="s">
        <v>890</v>
      </c>
      <c r="C914" s="8">
        <v>2008</v>
      </c>
      <c r="D914" s="5" t="s">
        <v>885</v>
      </c>
      <c r="E914" s="308" t="s">
        <v>98</v>
      </c>
      <c r="F914" t="s">
        <v>205</v>
      </c>
    </row>
    <row r="915" spans="1:6">
      <c r="A915" s="5">
        <v>10002954</v>
      </c>
      <c r="B915" s="5" t="s">
        <v>891</v>
      </c>
      <c r="C915" s="8">
        <v>2006</v>
      </c>
      <c r="D915" s="5" t="s">
        <v>885</v>
      </c>
      <c r="E915" s="308" t="s">
        <v>99</v>
      </c>
      <c r="F915" t="s">
        <v>205</v>
      </c>
    </row>
    <row r="916" spans="1:6">
      <c r="A916" s="5">
        <v>10001236</v>
      </c>
      <c r="B916" s="5" t="s">
        <v>892</v>
      </c>
      <c r="C916" s="8">
        <v>1994</v>
      </c>
      <c r="D916" s="5" t="s">
        <v>885</v>
      </c>
      <c r="E916" s="308" t="s">
        <v>98</v>
      </c>
      <c r="F916" t="s">
        <v>205</v>
      </c>
    </row>
    <row r="917" spans="1:6">
      <c r="A917" s="5">
        <v>10004545</v>
      </c>
      <c r="B917" s="5" t="s">
        <v>893</v>
      </c>
      <c r="C917" s="8">
        <v>2009</v>
      </c>
      <c r="D917" s="5" t="s">
        <v>885</v>
      </c>
      <c r="E917" s="308" t="s">
        <v>98</v>
      </c>
      <c r="F917" t="s">
        <v>205</v>
      </c>
    </row>
    <row r="918" spans="1:6">
      <c r="A918" s="5">
        <v>10003272</v>
      </c>
      <c r="B918" s="5" t="s">
        <v>894</v>
      </c>
      <c r="C918" s="8">
        <v>2006</v>
      </c>
      <c r="D918" s="5" t="s">
        <v>885</v>
      </c>
      <c r="E918" s="308" t="s">
        <v>99</v>
      </c>
      <c r="F918" t="s">
        <v>205</v>
      </c>
    </row>
    <row r="919" spans="1:6">
      <c r="A919" s="5">
        <v>10003273</v>
      </c>
      <c r="B919" s="5" t="s">
        <v>895</v>
      </c>
      <c r="C919" s="8">
        <v>2007</v>
      </c>
      <c r="D919" s="5" t="s">
        <v>885</v>
      </c>
      <c r="E919" s="308" t="s">
        <v>99</v>
      </c>
      <c r="F919" t="s">
        <v>205</v>
      </c>
    </row>
    <row r="920" spans="1:6">
      <c r="A920" s="5">
        <v>10004642</v>
      </c>
      <c r="B920" s="5" t="s">
        <v>896</v>
      </c>
      <c r="C920" s="8">
        <v>2010</v>
      </c>
      <c r="D920" s="5" t="s">
        <v>885</v>
      </c>
      <c r="E920" s="308" t="s">
        <v>98</v>
      </c>
      <c r="F920" t="s">
        <v>205</v>
      </c>
    </row>
    <row r="921" spans="1:6">
      <c r="A921" s="5">
        <v>10003420</v>
      </c>
      <c r="B921" s="5" t="s">
        <v>1248</v>
      </c>
      <c r="C921" s="8">
        <v>2002</v>
      </c>
      <c r="D921" s="5" t="s">
        <v>885</v>
      </c>
      <c r="E921" s="308" t="s">
        <v>99</v>
      </c>
      <c r="F921" t="s">
        <v>205</v>
      </c>
    </row>
    <row r="922" spans="1:6">
      <c r="A922" s="5">
        <v>10004299</v>
      </c>
      <c r="B922" s="5" t="s">
        <v>897</v>
      </c>
      <c r="C922" s="8">
        <v>2006</v>
      </c>
      <c r="D922" s="5" t="s">
        <v>885</v>
      </c>
      <c r="E922" s="308" t="s">
        <v>98</v>
      </c>
      <c r="F922" t="s">
        <v>205</v>
      </c>
    </row>
    <row r="923" spans="1:6">
      <c r="A923" s="5">
        <v>10004935</v>
      </c>
      <c r="B923" s="5" t="s">
        <v>898</v>
      </c>
      <c r="C923" s="8">
        <v>2008</v>
      </c>
      <c r="D923" s="5" t="s">
        <v>885</v>
      </c>
      <c r="E923" s="308" t="s">
        <v>99</v>
      </c>
      <c r="F923" t="s">
        <v>205</v>
      </c>
    </row>
    <row r="924" spans="1:6">
      <c r="A924" s="5">
        <v>10005273</v>
      </c>
      <c r="B924" s="5" t="s">
        <v>899</v>
      </c>
      <c r="C924" s="8">
        <v>2012</v>
      </c>
      <c r="D924" s="5" t="s">
        <v>885</v>
      </c>
      <c r="E924" s="308" t="s">
        <v>99</v>
      </c>
      <c r="F924" t="s">
        <v>205</v>
      </c>
    </row>
    <row r="925" spans="1:6">
      <c r="A925" s="5">
        <v>10004641</v>
      </c>
      <c r="B925" s="5" t="s">
        <v>900</v>
      </c>
      <c r="C925" s="8">
        <v>2008</v>
      </c>
      <c r="D925" s="5" t="s">
        <v>885</v>
      </c>
      <c r="E925" s="308" t="s">
        <v>99</v>
      </c>
      <c r="F925" t="s">
        <v>205</v>
      </c>
    </row>
    <row r="926" spans="1:6">
      <c r="A926" s="5">
        <v>10004553</v>
      </c>
      <c r="B926" s="5" t="s">
        <v>901</v>
      </c>
      <c r="C926" s="8">
        <v>2009</v>
      </c>
      <c r="D926" s="5" t="s">
        <v>885</v>
      </c>
      <c r="E926" s="308" t="s">
        <v>98</v>
      </c>
      <c r="F926" t="s">
        <v>205</v>
      </c>
    </row>
    <row r="927" spans="1:6">
      <c r="A927" s="5">
        <v>10005271</v>
      </c>
      <c r="B927" s="5" t="s">
        <v>902</v>
      </c>
      <c r="C927" s="8">
        <v>2012</v>
      </c>
      <c r="D927" s="5" t="s">
        <v>885</v>
      </c>
      <c r="E927" s="308" t="s">
        <v>99</v>
      </c>
      <c r="F927" t="s">
        <v>205</v>
      </c>
    </row>
    <row r="928" spans="1:6">
      <c r="A928" s="5">
        <v>10005140</v>
      </c>
      <c r="B928" s="5" t="s">
        <v>903</v>
      </c>
      <c r="C928" s="8">
        <v>2010</v>
      </c>
      <c r="D928" s="5" t="s">
        <v>885</v>
      </c>
      <c r="E928" s="308" t="s">
        <v>98</v>
      </c>
      <c r="F928" t="s">
        <v>205</v>
      </c>
    </row>
    <row r="929" spans="1:6">
      <c r="A929" s="5">
        <v>10003270</v>
      </c>
      <c r="B929" s="5" t="s">
        <v>904</v>
      </c>
      <c r="C929" s="8">
        <v>2007</v>
      </c>
      <c r="D929" s="5" t="s">
        <v>885</v>
      </c>
      <c r="E929" s="308" t="s">
        <v>98</v>
      </c>
      <c r="F929" t="s">
        <v>205</v>
      </c>
    </row>
    <row r="930" spans="1:6">
      <c r="A930" s="5">
        <v>10004997</v>
      </c>
      <c r="B930" s="5" t="s">
        <v>626</v>
      </c>
      <c r="C930" s="8">
        <v>2010</v>
      </c>
      <c r="D930" s="5" t="s">
        <v>149</v>
      </c>
      <c r="E930" s="308" t="s">
        <v>99</v>
      </c>
      <c r="F930" t="s">
        <v>1361</v>
      </c>
    </row>
    <row r="931" spans="1:6">
      <c r="A931" s="5">
        <v>10004998</v>
      </c>
      <c r="B931" s="5" t="s">
        <v>627</v>
      </c>
      <c r="C931" s="8">
        <v>2009</v>
      </c>
      <c r="D931" s="5" t="s">
        <v>149</v>
      </c>
      <c r="E931" s="308" t="s">
        <v>98</v>
      </c>
      <c r="F931" t="s">
        <v>1361</v>
      </c>
    </row>
    <row r="932" spans="1:6">
      <c r="A932" s="5">
        <v>10005442</v>
      </c>
      <c r="B932" s="5" t="s">
        <v>1249</v>
      </c>
      <c r="C932" s="8">
        <v>2008</v>
      </c>
      <c r="D932" s="5" t="s">
        <v>149</v>
      </c>
      <c r="E932" s="308" t="s">
        <v>98</v>
      </c>
      <c r="F932" t="s">
        <v>1361</v>
      </c>
    </row>
    <row r="933" spans="1:6">
      <c r="A933" s="5">
        <v>10005175</v>
      </c>
      <c r="B933" s="5" t="s">
        <v>628</v>
      </c>
      <c r="C933" s="8">
        <v>2010</v>
      </c>
      <c r="D933" s="5" t="s">
        <v>149</v>
      </c>
      <c r="E933" s="308" t="s">
        <v>99</v>
      </c>
      <c r="F933" t="s">
        <v>1361</v>
      </c>
    </row>
    <row r="934" spans="1:6">
      <c r="A934" s="5">
        <v>10004899</v>
      </c>
      <c r="B934" s="5" t="s">
        <v>629</v>
      </c>
      <c r="C934" s="8">
        <v>2008</v>
      </c>
      <c r="D934" s="5" t="s">
        <v>149</v>
      </c>
      <c r="E934" s="308" t="s">
        <v>98</v>
      </c>
      <c r="F934" t="s">
        <v>1361</v>
      </c>
    </row>
    <row r="935" spans="1:6">
      <c r="A935" s="5">
        <v>10005349</v>
      </c>
      <c r="B935" s="5" t="s">
        <v>1250</v>
      </c>
      <c r="C935" s="8">
        <v>2012</v>
      </c>
      <c r="D935" s="5" t="s">
        <v>149</v>
      </c>
      <c r="E935" s="308" t="s">
        <v>98</v>
      </c>
      <c r="F935" t="s">
        <v>1361</v>
      </c>
    </row>
    <row r="936" spans="1:6">
      <c r="A936" s="5">
        <v>10005284</v>
      </c>
      <c r="B936" s="5" t="s">
        <v>630</v>
      </c>
      <c r="C936" s="8">
        <v>2011</v>
      </c>
      <c r="D936" s="5" t="s">
        <v>149</v>
      </c>
      <c r="E936" s="308" t="s">
        <v>98</v>
      </c>
      <c r="F936" t="s">
        <v>1361</v>
      </c>
    </row>
    <row r="937" spans="1:6">
      <c r="A937" s="5">
        <v>10005297</v>
      </c>
      <c r="B937" s="5" t="s">
        <v>631</v>
      </c>
      <c r="C937" s="8">
        <v>2012</v>
      </c>
      <c r="D937" s="5" t="s">
        <v>149</v>
      </c>
      <c r="E937" s="308" t="s">
        <v>99</v>
      </c>
      <c r="F937" t="s">
        <v>1361</v>
      </c>
    </row>
    <row r="938" spans="1:6">
      <c r="A938" s="5">
        <v>10005373</v>
      </c>
      <c r="B938" s="5" t="s">
        <v>1251</v>
      </c>
      <c r="C938" s="8">
        <v>2012</v>
      </c>
      <c r="D938" s="5" t="s">
        <v>149</v>
      </c>
      <c r="E938" s="308" t="s">
        <v>98</v>
      </c>
      <c r="F938" t="s">
        <v>1361</v>
      </c>
    </row>
    <row r="939" spans="1:6">
      <c r="A939" s="5">
        <v>10005192</v>
      </c>
      <c r="B939" s="5" t="s">
        <v>632</v>
      </c>
      <c r="C939" s="8">
        <v>2009</v>
      </c>
      <c r="D939" s="5" t="s">
        <v>149</v>
      </c>
      <c r="E939" s="308" t="s">
        <v>99</v>
      </c>
      <c r="F939" t="s">
        <v>1361</v>
      </c>
    </row>
    <row r="940" spans="1:6">
      <c r="A940" s="5">
        <v>10004901</v>
      </c>
      <c r="B940" s="5" t="s">
        <v>633</v>
      </c>
      <c r="C940" s="8">
        <v>2010</v>
      </c>
      <c r="D940" s="5" t="s">
        <v>149</v>
      </c>
      <c r="E940" s="308" t="s">
        <v>99</v>
      </c>
      <c r="F940" t="s">
        <v>1361</v>
      </c>
    </row>
    <row r="941" spans="1:6">
      <c r="A941" s="5">
        <v>10005164</v>
      </c>
      <c r="B941" s="5" t="s">
        <v>814</v>
      </c>
      <c r="C941" s="8">
        <v>1982</v>
      </c>
      <c r="D941" s="5" t="s">
        <v>150</v>
      </c>
      <c r="E941" s="308" t="s">
        <v>99</v>
      </c>
      <c r="F941" t="s">
        <v>1369</v>
      </c>
    </row>
    <row r="942" spans="1:6">
      <c r="A942" s="5">
        <v>10005257</v>
      </c>
      <c r="B942" s="5" t="s">
        <v>816</v>
      </c>
      <c r="C942" s="8">
        <v>2004</v>
      </c>
      <c r="D942" s="5" t="s">
        <v>150</v>
      </c>
      <c r="E942" s="308" t="s">
        <v>99</v>
      </c>
      <c r="F942" t="s">
        <v>1369</v>
      </c>
    </row>
    <row r="943" spans="1:6">
      <c r="A943" s="5">
        <v>10004827</v>
      </c>
      <c r="B943" s="5" t="s">
        <v>817</v>
      </c>
      <c r="C943" s="8">
        <v>2002</v>
      </c>
      <c r="D943" s="5" t="s">
        <v>150</v>
      </c>
      <c r="E943" s="308" t="s">
        <v>98</v>
      </c>
      <c r="F943" t="s">
        <v>1369</v>
      </c>
    </row>
    <row r="944" spans="1:6">
      <c r="A944" s="5">
        <v>10005198</v>
      </c>
      <c r="B944" s="5" t="s">
        <v>1252</v>
      </c>
      <c r="C944" s="8">
        <v>2007</v>
      </c>
      <c r="D944" s="5" t="s">
        <v>689</v>
      </c>
      <c r="E944" s="308" t="s">
        <v>98</v>
      </c>
      <c r="F944" t="s">
        <v>1360</v>
      </c>
    </row>
    <row r="945" spans="1:6">
      <c r="A945" s="5">
        <v>10005405</v>
      </c>
      <c r="B945" s="5" t="s">
        <v>1253</v>
      </c>
      <c r="C945" s="8">
        <v>2012</v>
      </c>
      <c r="D945" s="5" t="s">
        <v>689</v>
      </c>
      <c r="E945" s="308" t="s">
        <v>98</v>
      </c>
      <c r="F945" t="s">
        <v>1360</v>
      </c>
    </row>
    <row r="946" spans="1:6">
      <c r="A946" s="5">
        <v>10005430</v>
      </c>
      <c r="B946" s="5" t="s">
        <v>1254</v>
      </c>
      <c r="C946" s="8">
        <v>2010</v>
      </c>
      <c r="D946" s="5" t="s">
        <v>689</v>
      </c>
      <c r="E946" s="308" t="s">
        <v>98</v>
      </c>
      <c r="F946" t="s">
        <v>1360</v>
      </c>
    </row>
    <row r="947" spans="1:6">
      <c r="A947" s="5">
        <v>10005117</v>
      </c>
      <c r="B947" s="5" t="s">
        <v>688</v>
      </c>
      <c r="C947" s="8">
        <v>2007</v>
      </c>
      <c r="D947" s="5" t="s">
        <v>689</v>
      </c>
      <c r="E947" s="308" t="s">
        <v>99</v>
      </c>
      <c r="F947" t="s">
        <v>1360</v>
      </c>
    </row>
    <row r="948" spans="1:6">
      <c r="A948" s="5">
        <v>10005392</v>
      </c>
      <c r="B948" s="5" t="s">
        <v>1255</v>
      </c>
      <c r="C948" s="8">
        <v>1998</v>
      </c>
      <c r="D948" s="5" t="s">
        <v>689</v>
      </c>
      <c r="E948" s="308" t="s">
        <v>99</v>
      </c>
      <c r="F948" t="s">
        <v>1360</v>
      </c>
    </row>
    <row r="949" spans="1:6">
      <c r="A949" s="5">
        <v>10005393</v>
      </c>
      <c r="B949" s="5" t="s">
        <v>1256</v>
      </c>
      <c r="C949" s="8">
        <v>2000</v>
      </c>
      <c r="D949" s="5" t="s">
        <v>689</v>
      </c>
      <c r="E949" s="308" t="s">
        <v>98</v>
      </c>
      <c r="F949" t="s">
        <v>1360</v>
      </c>
    </row>
    <row r="950" spans="1:6">
      <c r="A950" s="5">
        <v>10005394</v>
      </c>
      <c r="B950" s="5" t="s">
        <v>1257</v>
      </c>
      <c r="C950" s="8">
        <v>2011</v>
      </c>
      <c r="D950" s="5" t="s">
        <v>689</v>
      </c>
      <c r="E950" s="308" t="s">
        <v>98</v>
      </c>
      <c r="F950" t="s">
        <v>1360</v>
      </c>
    </row>
    <row r="951" spans="1:6">
      <c r="A951" s="5">
        <v>10005395</v>
      </c>
      <c r="B951" s="5" t="s">
        <v>1258</v>
      </c>
      <c r="C951" s="8">
        <v>2012</v>
      </c>
      <c r="D951" s="5" t="s">
        <v>689</v>
      </c>
      <c r="E951" s="308" t="s">
        <v>98</v>
      </c>
      <c r="F951" t="s">
        <v>1360</v>
      </c>
    </row>
    <row r="952" spans="1:6">
      <c r="A952" s="5">
        <v>10005162</v>
      </c>
      <c r="B952" s="326" t="s">
        <v>690</v>
      </c>
      <c r="C952" s="8">
        <v>2009</v>
      </c>
      <c r="D952" s="5" t="s">
        <v>689</v>
      </c>
      <c r="E952" s="308" t="s">
        <v>99</v>
      </c>
      <c r="F952" t="s">
        <v>1360</v>
      </c>
    </row>
    <row r="953" spans="1:6">
      <c r="A953" s="5">
        <v>10005118</v>
      </c>
      <c r="B953" s="326" t="s">
        <v>691</v>
      </c>
      <c r="C953" s="8">
        <v>2008</v>
      </c>
      <c r="D953" s="5" t="s">
        <v>689</v>
      </c>
      <c r="E953" s="308" t="s">
        <v>99</v>
      </c>
      <c r="F953" t="s">
        <v>1360</v>
      </c>
    </row>
    <row r="954" spans="1:6">
      <c r="A954" s="5">
        <v>10005129</v>
      </c>
      <c r="B954" s="326" t="s">
        <v>692</v>
      </c>
      <c r="C954" s="8">
        <v>2008</v>
      </c>
      <c r="D954" s="5" t="s">
        <v>689</v>
      </c>
      <c r="E954" s="308" t="s">
        <v>98</v>
      </c>
      <c r="F954" t="s">
        <v>1360</v>
      </c>
    </row>
    <row r="955" spans="1:6">
      <c r="A955" s="5">
        <v>10005396</v>
      </c>
      <c r="B955" s="5" t="s">
        <v>1259</v>
      </c>
      <c r="C955" s="8">
        <v>1991</v>
      </c>
      <c r="D955" s="5" t="s">
        <v>689</v>
      </c>
      <c r="E955" s="308" t="s">
        <v>99</v>
      </c>
      <c r="F955" t="s">
        <v>1360</v>
      </c>
    </row>
    <row r="956" spans="1:6">
      <c r="A956" s="5">
        <v>10004711</v>
      </c>
      <c r="B956" s="326" t="s">
        <v>818</v>
      </c>
      <c r="C956" s="8">
        <v>2010</v>
      </c>
      <c r="D956" s="5" t="s">
        <v>151</v>
      </c>
      <c r="E956" s="308" t="s">
        <v>98</v>
      </c>
      <c r="F956" t="s">
        <v>1369</v>
      </c>
    </row>
    <row r="957" spans="1:6">
      <c r="A957" s="5">
        <v>10004390</v>
      </c>
      <c r="B957" s="326" t="s">
        <v>819</v>
      </c>
      <c r="C957" s="8">
        <v>1996</v>
      </c>
      <c r="D957" s="5" t="s">
        <v>151</v>
      </c>
      <c r="E957" s="308" t="s">
        <v>98</v>
      </c>
      <c r="F957" t="s">
        <v>1369</v>
      </c>
    </row>
    <row r="958" spans="1:6">
      <c r="A958" s="5">
        <v>10004712</v>
      </c>
      <c r="B958" s="5" t="s">
        <v>820</v>
      </c>
      <c r="C958" s="8">
        <v>2010</v>
      </c>
      <c r="D958" s="5" t="s">
        <v>151</v>
      </c>
      <c r="E958" s="308" t="s">
        <v>98</v>
      </c>
      <c r="F958" t="s">
        <v>1369</v>
      </c>
    </row>
    <row r="959" spans="1:6">
      <c r="A959" s="5">
        <v>10004362</v>
      </c>
      <c r="B959" s="5" t="s">
        <v>821</v>
      </c>
      <c r="C959" s="8">
        <v>2009</v>
      </c>
      <c r="D959" s="5" t="s">
        <v>151</v>
      </c>
      <c r="E959" s="308" t="s">
        <v>98</v>
      </c>
      <c r="F959" t="s">
        <v>1369</v>
      </c>
    </row>
    <row r="960" spans="1:6">
      <c r="A960" s="5">
        <v>10005354</v>
      </c>
      <c r="B960" s="5" t="s">
        <v>1260</v>
      </c>
      <c r="C960" s="8">
        <v>2010</v>
      </c>
      <c r="D960" s="5" t="s">
        <v>151</v>
      </c>
      <c r="E960" s="308" t="s">
        <v>98</v>
      </c>
      <c r="F960" t="s">
        <v>1369</v>
      </c>
    </row>
    <row r="961" spans="1:6">
      <c r="A961" s="5">
        <v>10001323</v>
      </c>
      <c r="B961" s="5" t="s">
        <v>822</v>
      </c>
      <c r="C961" s="8">
        <v>2001</v>
      </c>
      <c r="D961" s="5" t="s">
        <v>151</v>
      </c>
      <c r="E961" s="308" t="s">
        <v>98</v>
      </c>
      <c r="F961" t="s">
        <v>1369</v>
      </c>
    </row>
    <row r="962" spans="1:6">
      <c r="A962" s="5">
        <v>10004364</v>
      </c>
      <c r="B962" s="5" t="s">
        <v>823</v>
      </c>
      <c r="C962" s="8">
        <v>2009</v>
      </c>
      <c r="D962" s="5" t="s">
        <v>151</v>
      </c>
      <c r="E962" s="308" t="s">
        <v>98</v>
      </c>
      <c r="F962" t="s">
        <v>1369</v>
      </c>
    </row>
    <row r="963" spans="1:6">
      <c r="A963" s="5">
        <v>10005355</v>
      </c>
      <c r="B963" s="5" t="s">
        <v>1261</v>
      </c>
      <c r="C963" s="8">
        <v>2010</v>
      </c>
      <c r="D963" s="5" t="s">
        <v>151</v>
      </c>
      <c r="E963" s="308" t="s">
        <v>98</v>
      </c>
      <c r="F963" t="s">
        <v>1369</v>
      </c>
    </row>
    <row r="964" spans="1:6">
      <c r="A964" s="5">
        <v>10002141</v>
      </c>
      <c r="B964" s="5" t="s">
        <v>824</v>
      </c>
      <c r="C964" s="8">
        <v>2004</v>
      </c>
      <c r="D964" s="5" t="s">
        <v>151</v>
      </c>
      <c r="E964" s="308" t="s">
        <v>98</v>
      </c>
      <c r="F964" t="s">
        <v>1369</v>
      </c>
    </row>
    <row r="965" spans="1:6">
      <c r="A965" s="5">
        <v>10002654</v>
      </c>
      <c r="B965" s="5" t="s">
        <v>825</v>
      </c>
      <c r="C965" s="8">
        <v>2005</v>
      </c>
      <c r="D965" s="5" t="s">
        <v>151</v>
      </c>
      <c r="E965" s="308" t="s">
        <v>98</v>
      </c>
      <c r="F965" t="s">
        <v>1369</v>
      </c>
    </row>
    <row r="966" spans="1:6">
      <c r="A966" s="5">
        <v>10005356</v>
      </c>
      <c r="B966" s="5" t="s">
        <v>1262</v>
      </c>
      <c r="C966" s="8">
        <v>2012</v>
      </c>
      <c r="D966" s="5" t="s">
        <v>151</v>
      </c>
      <c r="E966" s="308" t="s">
        <v>98</v>
      </c>
      <c r="F966" t="s">
        <v>1369</v>
      </c>
    </row>
    <row r="967" spans="1:6">
      <c r="A967" s="5">
        <v>10005357</v>
      </c>
      <c r="B967" s="5" t="s">
        <v>1263</v>
      </c>
      <c r="C967" s="8">
        <v>2012</v>
      </c>
      <c r="D967" s="5" t="s">
        <v>151</v>
      </c>
      <c r="E967" s="308" t="s">
        <v>98</v>
      </c>
      <c r="F967" t="s">
        <v>1369</v>
      </c>
    </row>
    <row r="968" spans="1:6">
      <c r="A968" s="5">
        <v>10005024</v>
      </c>
      <c r="B968" s="5" t="s">
        <v>551</v>
      </c>
      <c r="C968" s="8">
        <v>2010</v>
      </c>
      <c r="D968" s="5" t="s">
        <v>151</v>
      </c>
      <c r="E968" s="308" t="s">
        <v>98</v>
      </c>
      <c r="F968" t="s">
        <v>1369</v>
      </c>
    </row>
    <row r="969" spans="1:6">
      <c r="A969" s="5">
        <v>10005358</v>
      </c>
      <c r="B969" s="5" t="s">
        <v>1264</v>
      </c>
      <c r="C969" s="8">
        <v>2012</v>
      </c>
      <c r="D969" s="5" t="s">
        <v>151</v>
      </c>
      <c r="E969" s="308" t="s">
        <v>98</v>
      </c>
      <c r="F969" t="s">
        <v>1369</v>
      </c>
    </row>
    <row r="970" spans="1:6">
      <c r="A970" s="5">
        <v>10004713</v>
      </c>
      <c r="B970" s="5" t="s">
        <v>826</v>
      </c>
      <c r="C970" s="8">
        <v>2010</v>
      </c>
      <c r="D970" s="5" t="s">
        <v>151</v>
      </c>
      <c r="E970" s="308" t="s">
        <v>98</v>
      </c>
      <c r="F970" t="s">
        <v>1369</v>
      </c>
    </row>
    <row r="971" spans="1:6">
      <c r="A971" s="5">
        <v>10005038</v>
      </c>
      <c r="B971" s="326" t="s">
        <v>469</v>
      </c>
      <c r="C971" s="8">
        <v>2011</v>
      </c>
      <c r="D971" s="5" t="s">
        <v>152</v>
      </c>
      <c r="E971" s="308" t="s">
        <v>98</v>
      </c>
      <c r="F971" t="s">
        <v>1358</v>
      </c>
    </row>
    <row r="972" spans="1:6">
      <c r="A972" s="5">
        <v>10005362</v>
      </c>
      <c r="B972" s="5" t="s">
        <v>1265</v>
      </c>
      <c r="C972" s="8">
        <v>2010</v>
      </c>
      <c r="D972" s="5" t="s">
        <v>152</v>
      </c>
      <c r="E972" s="308" t="s">
        <v>98</v>
      </c>
      <c r="F972" t="s">
        <v>1358</v>
      </c>
    </row>
    <row r="973" spans="1:6">
      <c r="A973" s="5">
        <v>10004933</v>
      </c>
      <c r="B973" s="5" t="s">
        <v>470</v>
      </c>
      <c r="C973" s="8">
        <v>2009</v>
      </c>
      <c r="D973" s="383" t="s">
        <v>152</v>
      </c>
      <c r="E973" s="308" t="s">
        <v>99</v>
      </c>
      <c r="F973" t="s">
        <v>1358</v>
      </c>
    </row>
    <row r="974" spans="1:6">
      <c r="A974" s="5">
        <v>10004747</v>
      </c>
      <c r="B974" s="5" t="s">
        <v>471</v>
      </c>
      <c r="C974" s="8">
        <v>2006</v>
      </c>
      <c r="D974" s="5" t="s">
        <v>152</v>
      </c>
      <c r="E974" s="308" t="s">
        <v>98</v>
      </c>
      <c r="F974" t="s">
        <v>1358</v>
      </c>
    </row>
    <row r="975" spans="1:6">
      <c r="A975" s="5">
        <v>10005039</v>
      </c>
      <c r="B975" s="326" t="s">
        <v>472</v>
      </c>
      <c r="C975" s="8">
        <v>2011</v>
      </c>
      <c r="D975" s="5" t="s">
        <v>152</v>
      </c>
      <c r="E975" s="308" t="s">
        <v>98</v>
      </c>
      <c r="F975" t="s">
        <v>1358</v>
      </c>
    </row>
    <row r="976" spans="1:6">
      <c r="A976" s="5">
        <v>10005400</v>
      </c>
      <c r="B976" s="5" t="s">
        <v>1266</v>
      </c>
      <c r="C976" s="8">
        <v>2012</v>
      </c>
      <c r="D976" s="5" t="s">
        <v>152</v>
      </c>
      <c r="E976" s="308" t="s">
        <v>98</v>
      </c>
      <c r="F976" t="s">
        <v>1358</v>
      </c>
    </row>
    <row r="977" spans="1:6">
      <c r="A977" s="5">
        <v>10005363</v>
      </c>
      <c r="B977" s="5" t="s">
        <v>1267</v>
      </c>
      <c r="C977" s="8">
        <v>2011</v>
      </c>
      <c r="D977" s="5" t="s">
        <v>152</v>
      </c>
      <c r="E977" s="308" t="s">
        <v>98</v>
      </c>
      <c r="F977" t="s">
        <v>1358</v>
      </c>
    </row>
    <row r="978" spans="1:6">
      <c r="A978" s="5">
        <v>10005486</v>
      </c>
      <c r="B978" s="5" t="s">
        <v>1268</v>
      </c>
      <c r="C978" s="8">
        <v>2009</v>
      </c>
      <c r="D978" s="5" t="s">
        <v>152</v>
      </c>
      <c r="E978" s="308" t="s">
        <v>99</v>
      </c>
      <c r="F978" t="s">
        <v>1358</v>
      </c>
    </row>
    <row r="979" spans="1:6">
      <c r="A979" s="5">
        <v>10004748</v>
      </c>
      <c r="B979" s="5" t="s">
        <v>473</v>
      </c>
      <c r="C979" s="8">
        <v>2006</v>
      </c>
      <c r="D979" s="5" t="s">
        <v>152</v>
      </c>
      <c r="E979" s="308" t="s">
        <v>98</v>
      </c>
      <c r="F979" t="s">
        <v>1358</v>
      </c>
    </row>
    <row r="980" spans="1:6">
      <c r="A980" s="5">
        <v>10004905</v>
      </c>
      <c r="B980" s="5" t="s">
        <v>474</v>
      </c>
      <c r="C980" s="8">
        <v>2008</v>
      </c>
      <c r="D980" s="5" t="s">
        <v>152</v>
      </c>
      <c r="E980" s="308" t="s">
        <v>99</v>
      </c>
      <c r="F980" t="s">
        <v>1358</v>
      </c>
    </row>
    <row r="981" spans="1:6">
      <c r="A981" s="5">
        <v>10005432</v>
      </c>
      <c r="B981" s="326" t="s">
        <v>1269</v>
      </c>
      <c r="C981" s="8">
        <v>2012</v>
      </c>
      <c r="D981" s="5" t="s">
        <v>152</v>
      </c>
      <c r="E981" s="308" t="s">
        <v>99</v>
      </c>
      <c r="F981" t="s">
        <v>1358</v>
      </c>
    </row>
    <row r="982" spans="1:6">
      <c r="A982" s="5">
        <v>10005401</v>
      </c>
      <c r="B982" s="5" t="s">
        <v>1270</v>
      </c>
      <c r="C982" s="8">
        <v>2012</v>
      </c>
      <c r="D982" s="5" t="s">
        <v>152</v>
      </c>
      <c r="E982" s="308" t="s">
        <v>99</v>
      </c>
      <c r="F982" t="s">
        <v>1358</v>
      </c>
    </row>
    <row r="983" spans="1:6">
      <c r="A983" s="5">
        <v>10005180</v>
      </c>
      <c r="B983" s="326" t="s">
        <v>475</v>
      </c>
      <c r="C983" s="8">
        <v>2007</v>
      </c>
      <c r="D983" s="5" t="s">
        <v>152</v>
      </c>
      <c r="E983" s="308" t="s">
        <v>98</v>
      </c>
      <c r="F983" t="s">
        <v>1358</v>
      </c>
    </row>
    <row r="984" spans="1:6">
      <c r="A984" s="5">
        <v>10005171</v>
      </c>
      <c r="B984" s="5" t="s">
        <v>476</v>
      </c>
      <c r="C984" s="8">
        <v>2005</v>
      </c>
      <c r="D984" s="5" t="s">
        <v>152</v>
      </c>
      <c r="E984" s="308" t="s">
        <v>98</v>
      </c>
      <c r="F984" t="s">
        <v>1358</v>
      </c>
    </row>
    <row r="985" spans="1:6">
      <c r="A985" s="5">
        <v>10005107</v>
      </c>
      <c r="B985" s="326" t="s">
        <v>477</v>
      </c>
      <c r="C985" s="8">
        <v>2011</v>
      </c>
      <c r="D985" s="5" t="s">
        <v>152</v>
      </c>
      <c r="E985" s="308" t="s">
        <v>98</v>
      </c>
      <c r="F985" t="s">
        <v>1358</v>
      </c>
    </row>
    <row r="986" spans="1:6">
      <c r="A986" s="5">
        <v>10003951</v>
      </c>
      <c r="B986" s="326" t="s">
        <v>478</v>
      </c>
      <c r="C986" s="8">
        <v>2008</v>
      </c>
      <c r="D986" s="5" t="s">
        <v>152</v>
      </c>
      <c r="E986" s="308" t="s">
        <v>99</v>
      </c>
      <c r="F986" t="s">
        <v>1358</v>
      </c>
    </row>
    <row r="987" spans="1:6">
      <c r="A987" s="5">
        <v>10004029</v>
      </c>
      <c r="B987" s="5" t="s">
        <v>479</v>
      </c>
      <c r="C987" s="8">
        <v>2008</v>
      </c>
      <c r="D987" s="5" t="s">
        <v>152</v>
      </c>
      <c r="E987" s="308" t="s">
        <v>98</v>
      </c>
      <c r="F987" t="s">
        <v>1358</v>
      </c>
    </row>
    <row r="988" spans="1:6">
      <c r="A988" s="5">
        <v>10005487</v>
      </c>
      <c r="B988" s="5" t="s">
        <v>1271</v>
      </c>
      <c r="C988" s="8">
        <v>2008</v>
      </c>
      <c r="D988" s="5" t="s">
        <v>152</v>
      </c>
      <c r="E988" s="308" t="s">
        <v>99</v>
      </c>
      <c r="F988" t="s">
        <v>1358</v>
      </c>
    </row>
    <row r="989" spans="1:6">
      <c r="A989" s="5">
        <v>10004756</v>
      </c>
      <c r="B989" s="5" t="s">
        <v>480</v>
      </c>
      <c r="C989" s="8">
        <v>2010</v>
      </c>
      <c r="D989" s="5" t="s">
        <v>152</v>
      </c>
      <c r="E989" s="308" t="s">
        <v>99</v>
      </c>
      <c r="F989" t="s">
        <v>1358</v>
      </c>
    </row>
    <row r="990" spans="1:6">
      <c r="A990" s="5">
        <v>10004783</v>
      </c>
      <c r="B990" s="5" t="s">
        <v>483</v>
      </c>
      <c r="C990" s="8">
        <v>2004</v>
      </c>
      <c r="D990" s="5" t="s">
        <v>481</v>
      </c>
      <c r="E990" s="308" t="s">
        <v>99</v>
      </c>
      <c r="F990" t="s">
        <v>1358</v>
      </c>
    </row>
    <row r="991" spans="1:6">
      <c r="A991" s="5">
        <v>10005169</v>
      </c>
      <c r="B991" s="5" t="s">
        <v>484</v>
      </c>
      <c r="C991" s="8">
        <v>2010</v>
      </c>
      <c r="D991" s="5" t="s">
        <v>481</v>
      </c>
      <c r="E991" s="308" t="s">
        <v>98</v>
      </c>
      <c r="F991" t="s">
        <v>1358</v>
      </c>
    </row>
    <row r="992" spans="1:6">
      <c r="A992" s="5">
        <v>10002716</v>
      </c>
      <c r="B992" s="5" t="s">
        <v>523</v>
      </c>
      <c r="C992" s="8">
        <v>1994</v>
      </c>
      <c r="D992" s="5" t="s">
        <v>153</v>
      </c>
      <c r="E992" s="308" t="s">
        <v>98</v>
      </c>
      <c r="F992" t="s">
        <v>1364</v>
      </c>
    </row>
    <row r="993" spans="1:6">
      <c r="A993" s="5">
        <v>10005181</v>
      </c>
      <c r="B993" s="5" t="s">
        <v>795</v>
      </c>
      <c r="C993" s="8">
        <v>2010</v>
      </c>
      <c r="D993" s="5" t="s">
        <v>154</v>
      </c>
      <c r="E993" s="308" t="s">
        <v>99</v>
      </c>
      <c r="F993" t="s">
        <v>1362</v>
      </c>
    </row>
    <row r="994" spans="1:6">
      <c r="A994" s="5">
        <v>10005274</v>
      </c>
      <c r="B994" s="5" t="s">
        <v>796</v>
      </c>
      <c r="C994" s="8">
        <v>2010</v>
      </c>
      <c r="D994" s="5" t="s">
        <v>154</v>
      </c>
      <c r="E994" s="308" t="s">
        <v>98</v>
      </c>
      <c r="F994" t="s">
        <v>1362</v>
      </c>
    </row>
    <row r="995" spans="1:6">
      <c r="A995" s="5">
        <v>10005106</v>
      </c>
      <c r="B995" s="5" t="s">
        <v>797</v>
      </c>
      <c r="C995" s="8">
        <v>2009</v>
      </c>
      <c r="D995" s="5" t="s">
        <v>154</v>
      </c>
      <c r="E995" s="308" t="s">
        <v>98</v>
      </c>
      <c r="F995" t="s">
        <v>1362</v>
      </c>
    </row>
    <row r="996" spans="1:6">
      <c r="A996" s="5">
        <v>10004178</v>
      </c>
      <c r="B996" s="5" t="s">
        <v>798</v>
      </c>
      <c r="C996" s="8">
        <v>2007</v>
      </c>
      <c r="D996" s="5" t="s">
        <v>154</v>
      </c>
      <c r="E996" s="308" t="s">
        <v>99</v>
      </c>
      <c r="F996" t="s">
        <v>1362</v>
      </c>
    </row>
    <row r="997" spans="1:6">
      <c r="A997" s="5">
        <v>10005210</v>
      </c>
      <c r="B997" s="5" t="s">
        <v>799</v>
      </c>
      <c r="C997" s="8">
        <v>2011</v>
      </c>
      <c r="D997" s="5" t="s">
        <v>154</v>
      </c>
      <c r="E997" s="308" t="s">
        <v>99</v>
      </c>
      <c r="F997" t="s">
        <v>1362</v>
      </c>
    </row>
    <row r="998" spans="1:6">
      <c r="A998" s="5">
        <v>10005084</v>
      </c>
      <c r="B998" s="5" t="s">
        <v>800</v>
      </c>
      <c r="C998" s="8">
        <v>2010</v>
      </c>
      <c r="D998" s="5" t="s">
        <v>154</v>
      </c>
      <c r="E998" s="308" t="s">
        <v>98</v>
      </c>
      <c r="F998" t="s">
        <v>1362</v>
      </c>
    </row>
    <row r="999" spans="1:6">
      <c r="A999" s="5">
        <v>10005208</v>
      </c>
      <c r="B999" s="5" t="s">
        <v>801</v>
      </c>
      <c r="C999" s="8">
        <v>2010</v>
      </c>
      <c r="D999" s="5" t="s">
        <v>154</v>
      </c>
      <c r="E999" s="308" t="s">
        <v>99</v>
      </c>
      <c r="F999" t="s">
        <v>1362</v>
      </c>
    </row>
    <row r="1000" spans="1:6">
      <c r="A1000" s="5">
        <v>10004918</v>
      </c>
      <c r="B1000" s="5" t="s">
        <v>486</v>
      </c>
      <c r="C1000" s="8">
        <v>2008</v>
      </c>
      <c r="D1000" s="5" t="s">
        <v>485</v>
      </c>
      <c r="E1000" s="308" t="s">
        <v>99</v>
      </c>
      <c r="F1000" t="s">
        <v>1358</v>
      </c>
    </row>
    <row r="1001" spans="1:6">
      <c r="A1001" s="5">
        <v>10005037</v>
      </c>
      <c r="B1001" s="326" t="s">
        <v>487</v>
      </c>
      <c r="C1001" s="8">
        <v>2009</v>
      </c>
      <c r="D1001" s="5" t="s">
        <v>485</v>
      </c>
      <c r="E1001" s="308" t="s">
        <v>99</v>
      </c>
      <c r="F1001" t="s">
        <v>1358</v>
      </c>
    </row>
    <row r="1002" spans="1:6">
      <c r="A1002" s="5">
        <v>10005491</v>
      </c>
      <c r="B1002" s="326" t="s">
        <v>1272</v>
      </c>
      <c r="C1002" s="8">
        <v>2009</v>
      </c>
      <c r="D1002" s="5" t="s">
        <v>485</v>
      </c>
      <c r="E1002" s="308" t="s">
        <v>99</v>
      </c>
      <c r="F1002" t="s">
        <v>1358</v>
      </c>
    </row>
    <row r="1003" spans="1:6">
      <c r="A1003" s="5">
        <v>10005498</v>
      </c>
      <c r="B1003" s="326" t="s">
        <v>1273</v>
      </c>
      <c r="C1003" s="8">
        <v>2011</v>
      </c>
      <c r="D1003" s="5" t="s">
        <v>485</v>
      </c>
      <c r="E1003" s="308" t="s">
        <v>98</v>
      </c>
      <c r="F1003" t="s">
        <v>1358</v>
      </c>
    </row>
    <row r="1004" spans="1:6">
      <c r="A1004" s="5">
        <v>10005499</v>
      </c>
      <c r="B1004" s="5" t="s">
        <v>1274</v>
      </c>
      <c r="C1004" s="8">
        <v>2005</v>
      </c>
      <c r="D1004" s="5" t="s">
        <v>485</v>
      </c>
      <c r="E1004" s="308" t="s">
        <v>99</v>
      </c>
      <c r="F1004" t="s">
        <v>1358</v>
      </c>
    </row>
    <row r="1005" spans="1:6">
      <c r="A1005" s="5">
        <v>10001995</v>
      </c>
      <c r="B1005" s="5" t="s">
        <v>488</v>
      </c>
      <c r="C1005" s="8">
        <v>2003</v>
      </c>
      <c r="D1005" s="5" t="s">
        <v>485</v>
      </c>
      <c r="E1005" s="308" t="s">
        <v>98</v>
      </c>
      <c r="F1005" t="s">
        <v>1358</v>
      </c>
    </row>
    <row r="1006" spans="1:6">
      <c r="A1006" s="5">
        <v>10005045</v>
      </c>
      <c r="B1006" s="5" t="s">
        <v>489</v>
      </c>
      <c r="C1006" s="8">
        <v>2008</v>
      </c>
      <c r="D1006" s="5" t="s">
        <v>485</v>
      </c>
      <c r="E1006" s="308" t="s">
        <v>99</v>
      </c>
      <c r="F1006" t="s">
        <v>1358</v>
      </c>
    </row>
    <row r="1007" spans="1:6">
      <c r="A1007" s="5">
        <v>10005500</v>
      </c>
      <c r="B1007" s="5" t="s">
        <v>1275</v>
      </c>
      <c r="C1007" s="8">
        <v>2012</v>
      </c>
      <c r="D1007" s="5" t="s">
        <v>485</v>
      </c>
      <c r="E1007" s="308" t="s">
        <v>99</v>
      </c>
      <c r="F1007" t="s">
        <v>1358</v>
      </c>
    </row>
    <row r="1008" spans="1:6">
      <c r="A1008" s="5">
        <v>10003116</v>
      </c>
      <c r="B1008" s="5" t="s">
        <v>490</v>
      </c>
      <c r="C1008" s="8">
        <v>2002</v>
      </c>
      <c r="D1008" s="5" t="s">
        <v>485</v>
      </c>
      <c r="E1008" s="308" t="s">
        <v>98</v>
      </c>
      <c r="F1008" t="s">
        <v>1358</v>
      </c>
    </row>
    <row r="1009" spans="1:6">
      <c r="A1009" s="5">
        <v>10004784</v>
      </c>
      <c r="B1009" s="5" t="s">
        <v>491</v>
      </c>
      <c r="C1009" s="8">
        <v>2009</v>
      </c>
      <c r="D1009" s="5" t="s">
        <v>485</v>
      </c>
      <c r="E1009" s="308" t="s">
        <v>99</v>
      </c>
      <c r="F1009" t="s">
        <v>1358</v>
      </c>
    </row>
    <row r="1010" spans="1:6">
      <c r="A1010" s="5">
        <v>10005492</v>
      </c>
      <c r="B1010" s="5" t="s">
        <v>1276</v>
      </c>
      <c r="C1010" s="8">
        <v>2009</v>
      </c>
      <c r="D1010" s="5" t="s">
        <v>485</v>
      </c>
      <c r="E1010" s="308" t="s">
        <v>99</v>
      </c>
      <c r="F1010" t="s">
        <v>1358</v>
      </c>
    </row>
    <row r="1011" spans="1:6">
      <c r="A1011" s="5">
        <v>10005501</v>
      </c>
      <c r="B1011" s="5" t="s">
        <v>1277</v>
      </c>
      <c r="C1011" s="8">
        <v>2010</v>
      </c>
      <c r="D1011" s="5" t="s">
        <v>485</v>
      </c>
      <c r="E1011" s="308" t="s">
        <v>98</v>
      </c>
      <c r="F1011" t="s">
        <v>1358</v>
      </c>
    </row>
    <row r="1012" spans="1:6">
      <c r="A1012" s="5">
        <v>10003117</v>
      </c>
      <c r="B1012" s="5" t="s">
        <v>492</v>
      </c>
      <c r="C1012" s="8">
        <v>2003</v>
      </c>
      <c r="D1012" s="5" t="s">
        <v>485</v>
      </c>
      <c r="E1012" s="308" t="s">
        <v>98</v>
      </c>
      <c r="F1012" t="s">
        <v>1358</v>
      </c>
    </row>
    <row r="1013" spans="1:6">
      <c r="A1013" s="5">
        <v>10004867</v>
      </c>
      <c r="B1013" s="5" t="s">
        <v>493</v>
      </c>
      <c r="C1013" s="8">
        <v>2010</v>
      </c>
      <c r="D1013" s="5" t="s">
        <v>485</v>
      </c>
      <c r="E1013" s="308" t="s">
        <v>98</v>
      </c>
      <c r="F1013" t="s">
        <v>1358</v>
      </c>
    </row>
    <row r="1014" spans="1:6">
      <c r="A1014" s="5">
        <v>10004689</v>
      </c>
      <c r="B1014" s="5" t="s">
        <v>494</v>
      </c>
      <c r="C1014" s="8">
        <v>2005</v>
      </c>
      <c r="D1014" s="5" t="s">
        <v>485</v>
      </c>
      <c r="E1014" s="308" t="s">
        <v>99</v>
      </c>
      <c r="F1014" t="s">
        <v>1358</v>
      </c>
    </row>
    <row r="1015" spans="1:6">
      <c r="A1015" s="5">
        <v>10003118</v>
      </c>
      <c r="B1015" s="5" t="s">
        <v>495</v>
      </c>
      <c r="C1015" s="8">
        <v>2002</v>
      </c>
      <c r="D1015" s="5" t="s">
        <v>485</v>
      </c>
      <c r="E1015" s="308" t="s">
        <v>98</v>
      </c>
      <c r="F1015" t="s">
        <v>1358</v>
      </c>
    </row>
    <row r="1016" spans="1:6">
      <c r="A1016" s="5">
        <v>10005485</v>
      </c>
      <c r="B1016" s="5" t="s">
        <v>1278</v>
      </c>
      <c r="C1016" s="8">
        <v>2012</v>
      </c>
      <c r="D1016" s="5" t="s">
        <v>485</v>
      </c>
      <c r="E1016" s="308" t="s">
        <v>99</v>
      </c>
      <c r="F1016" t="s">
        <v>1358</v>
      </c>
    </row>
    <row r="1017" spans="1:6">
      <c r="A1017" s="5">
        <v>10003467</v>
      </c>
      <c r="B1017" s="5" t="s">
        <v>430</v>
      </c>
      <c r="C1017" s="8">
        <v>2007</v>
      </c>
      <c r="D1017" s="5" t="s">
        <v>485</v>
      </c>
      <c r="E1017" s="308" t="s">
        <v>98</v>
      </c>
      <c r="F1017" t="s">
        <v>1358</v>
      </c>
    </row>
    <row r="1018" spans="1:6">
      <c r="A1018" s="5">
        <v>10005493</v>
      </c>
      <c r="B1018" s="5" t="s">
        <v>1279</v>
      </c>
      <c r="C1018" s="8">
        <v>2009</v>
      </c>
      <c r="D1018" s="6" t="s">
        <v>485</v>
      </c>
      <c r="E1018" s="308" t="s">
        <v>99</v>
      </c>
      <c r="F1018" t="s">
        <v>1358</v>
      </c>
    </row>
    <row r="1019" spans="1:6">
      <c r="A1019" s="5">
        <v>10004927</v>
      </c>
      <c r="B1019" s="5" t="s">
        <v>496</v>
      </c>
      <c r="C1019" s="8">
        <v>2010</v>
      </c>
      <c r="D1019" s="5" t="s">
        <v>485</v>
      </c>
      <c r="E1019" s="308" t="s">
        <v>98</v>
      </c>
      <c r="F1019" t="s">
        <v>1358</v>
      </c>
    </row>
    <row r="1020" spans="1:6">
      <c r="A1020" s="5">
        <v>10003552</v>
      </c>
      <c r="B1020" s="5" t="s">
        <v>497</v>
      </c>
      <c r="C1020" s="8">
        <v>2003</v>
      </c>
      <c r="D1020" s="5" t="s">
        <v>485</v>
      </c>
      <c r="E1020" s="308" t="s">
        <v>98</v>
      </c>
      <c r="F1020" t="s">
        <v>1358</v>
      </c>
    </row>
    <row r="1021" spans="1:6">
      <c r="A1021" s="5">
        <v>10004422</v>
      </c>
      <c r="B1021" s="5" t="s">
        <v>498</v>
      </c>
      <c r="C1021" s="8">
        <v>2004</v>
      </c>
      <c r="D1021" s="5" t="s">
        <v>485</v>
      </c>
      <c r="E1021" s="308" t="s">
        <v>98</v>
      </c>
      <c r="F1021" t="s">
        <v>1358</v>
      </c>
    </row>
    <row r="1022" spans="1:6">
      <c r="A1022" s="5">
        <v>10004061</v>
      </c>
      <c r="B1022" s="5" t="s">
        <v>499</v>
      </c>
      <c r="C1022" s="8">
        <v>2004</v>
      </c>
      <c r="D1022" s="5" t="s">
        <v>485</v>
      </c>
      <c r="E1022" s="308" t="s">
        <v>99</v>
      </c>
      <c r="F1022" t="s">
        <v>1358</v>
      </c>
    </row>
    <row r="1023" spans="1:6">
      <c r="A1023" s="5">
        <v>10004919</v>
      </c>
      <c r="B1023" s="5" t="s">
        <v>500</v>
      </c>
      <c r="C1023" s="8">
        <v>2007</v>
      </c>
      <c r="D1023" s="5" t="s">
        <v>485</v>
      </c>
      <c r="E1023" s="308" t="s">
        <v>98</v>
      </c>
      <c r="F1023" t="s">
        <v>1358</v>
      </c>
    </row>
    <row r="1024" spans="1:6">
      <c r="A1024" s="5">
        <v>10004734</v>
      </c>
      <c r="B1024" s="5" t="s">
        <v>544</v>
      </c>
      <c r="C1024" s="8">
        <v>2009</v>
      </c>
      <c r="D1024" s="5" t="s">
        <v>120</v>
      </c>
      <c r="E1024" s="308" t="s">
        <v>98</v>
      </c>
      <c r="F1024" t="s">
        <v>1365</v>
      </c>
    </row>
    <row r="1025" spans="1:6">
      <c r="A1025" s="5">
        <v>10005112</v>
      </c>
      <c r="B1025" s="5" t="s">
        <v>545</v>
      </c>
      <c r="C1025" s="8">
        <v>2007</v>
      </c>
      <c r="D1025" s="5" t="s">
        <v>120</v>
      </c>
      <c r="E1025" s="308" t="s">
        <v>98</v>
      </c>
      <c r="F1025" t="s">
        <v>1365</v>
      </c>
    </row>
    <row r="1026" spans="1:6">
      <c r="A1026" s="5">
        <v>10005280</v>
      </c>
      <c r="B1026" s="5" t="s">
        <v>546</v>
      </c>
      <c r="C1026" s="8">
        <v>2012</v>
      </c>
      <c r="D1026" s="5" t="s">
        <v>120</v>
      </c>
      <c r="E1026" s="308" t="s">
        <v>98</v>
      </c>
      <c r="F1026" t="s">
        <v>1365</v>
      </c>
    </row>
    <row r="1027" spans="1:6">
      <c r="A1027" s="5">
        <v>10000007</v>
      </c>
      <c r="B1027" s="5" t="s">
        <v>547</v>
      </c>
      <c r="C1027" s="8">
        <v>1999</v>
      </c>
      <c r="D1027" s="5" t="s">
        <v>120</v>
      </c>
      <c r="E1027" s="308" t="s">
        <v>98</v>
      </c>
      <c r="F1027" t="s">
        <v>1365</v>
      </c>
    </row>
    <row r="1028" spans="1:6">
      <c r="A1028" s="5">
        <v>10000003</v>
      </c>
      <c r="B1028" s="5" t="s">
        <v>543</v>
      </c>
      <c r="C1028" s="8">
        <v>1999</v>
      </c>
      <c r="D1028" s="5" t="s">
        <v>120</v>
      </c>
      <c r="E1028" s="308" t="s">
        <v>98</v>
      </c>
      <c r="F1028" t="s">
        <v>1365</v>
      </c>
    </row>
    <row r="1029" spans="1:6">
      <c r="A1029" s="5">
        <v>10000016</v>
      </c>
      <c r="B1029" s="5" t="s">
        <v>548</v>
      </c>
      <c r="C1029" s="8">
        <v>1995</v>
      </c>
      <c r="D1029" s="5" t="s">
        <v>120</v>
      </c>
      <c r="E1029" s="308" t="s">
        <v>98</v>
      </c>
      <c r="F1029" t="s">
        <v>1365</v>
      </c>
    </row>
    <row r="1030" spans="1:6">
      <c r="A1030" s="5">
        <v>10005488</v>
      </c>
      <c r="B1030" s="5" t="s">
        <v>1280</v>
      </c>
      <c r="C1030" s="8">
        <v>2012</v>
      </c>
      <c r="D1030" s="5" t="s">
        <v>120</v>
      </c>
      <c r="E1030" s="308" t="s">
        <v>98</v>
      </c>
      <c r="F1030" t="s">
        <v>1365</v>
      </c>
    </row>
    <row r="1031" spans="1:6">
      <c r="A1031" s="5">
        <v>10005113</v>
      </c>
      <c r="B1031" s="5" t="s">
        <v>549</v>
      </c>
      <c r="C1031" s="8">
        <v>2007</v>
      </c>
      <c r="D1031" s="5" t="s">
        <v>120</v>
      </c>
      <c r="E1031" s="308" t="s">
        <v>98</v>
      </c>
      <c r="F1031" t="s">
        <v>1365</v>
      </c>
    </row>
    <row r="1032" spans="1:6">
      <c r="A1032" s="5">
        <v>10000494</v>
      </c>
      <c r="B1032" s="5" t="s">
        <v>550</v>
      </c>
      <c r="C1032" s="8">
        <v>1989</v>
      </c>
      <c r="D1032" s="5" t="s">
        <v>120</v>
      </c>
      <c r="E1032" s="308" t="s">
        <v>98</v>
      </c>
      <c r="F1032" t="s">
        <v>1365</v>
      </c>
    </row>
    <row r="1033" spans="1:6">
      <c r="A1033" s="5">
        <v>10005016</v>
      </c>
      <c r="B1033" s="5" t="s">
        <v>552</v>
      </c>
      <c r="C1033" s="8">
        <v>2010</v>
      </c>
      <c r="D1033" s="5" t="s">
        <v>120</v>
      </c>
      <c r="E1033" s="308" t="s">
        <v>98</v>
      </c>
      <c r="F1033" t="s">
        <v>1365</v>
      </c>
    </row>
    <row r="1034" spans="1:6">
      <c r="A1034" s="5">
        <v>10005017</v>
      </c>
      <c r="B1034" s="5" t="s">
        <v>553</v>
      </c>
      <c r="C1034" s="8">
        <v>2008</v>
      </c>
      <c r="D1034" s="5" t="s">
        <v>120</v>
      </c>
      <c r="E1034" s="308" t="s">
        <v>98</v>
      </c>
      <c r="F1034" t="s">
        <v>1365</v>
      </c>
    </row>
    <row r="1035" spans="1:6">
      <c r="A1035" s="5">
        <v>10005489</v>
      </c>
      <c r="B1035" s="5" t="s">
        <v>1281</v>
      </c>
      <c r="C1035" s="8">
        <v>2009</v>
      </c>
      <c r="D1035" s="5" t="s">
        <v>120</v>
      </c>
      <c r="E1035" s="308" t="s">
        <v>98</v>
      </c>
      <c r="F1035" t="s">
        <v>1365</v>
      </c>
    </row>
    <row r="1036" spans="1:6">
      <c r="A1036" s="5">
        <v>10004737</v>
      </c>
      <c r="B1036" s="5" t="s">
        <v>554</v>
      </c>
      <c r="C1036" s="8">
        <v>2010</v>
      </c>
      <c r="D1036" s="5" t="s">
        <v>120</v>
      </c>
      <c r="E1036" s="308" t="s">
        <v>98</v>
      </c>
      <c r="F1036" t="s">
        <v>1365</v>
      </c>
    </row>
    <row r="1037" spans="1:6">
      <c r="A1037" s="5">
        <v>10004555</v>
      </c>
      <c r="B1037" s="5" t="s">
        <v>1282</v>
      </c>
      <c r="C1037" s="8">
        <v>2008</v>
      </c>
      <c r="D1037" s="5" t="s">
        <v>121</v>
      </c>
      <c r="E1037" s="308" t="s">
        <v>99</v>
      </c>
      <c r="F1037" t="s">
        <v>1370</v>
      </c>
    </row>
    <row r="1038" spans="1:6">
      <c r="A1038" s="5">
        <v>10004992</v>
      </c>
      <c r="B1038" s="5" t="s">
        <v>1283</v>
      </c>
      <c r="C1038" s="8">
        <v>2011</v>
      </c>
      <c r="D1038" s="5" t="s">
        <v>121</v>
      </c>
      <c r="E1038" s="308" t="s">
        <v>98</v>
      </c>
      <c r="F1038" t="s">
        <v>1370</v>
      </c>
    </row>
    <row r="1039" spans="1:6">
      <c r="A1039" s="5">
        <v>10004868</v>
      </c>
      <c r="B1039" s="5" t="s">
        <v>1284</v>
      </c>
      <c r="C1039" s="8">
        <v>2008</v>
      </c>
      <c r="D1039" s="5" t="s">
        <v>121</v>
      </c>
      <c r="E1039" s="308" t="s">
        <v>98</v>
      </c>
      <c r="F1039" t="s">
        <v>1370</v>
      </c>
    </row>
    <row r="1040" spans="1:6">
      <c r="A1040" s="5">
        <v>10001695</v>
      </c>
      <c r="B1040" s="5" t="s">
        <v>1285</v>
      </c>
      <c r="C1040" s="8">
        <v>2002</v>
      </c>
      <c r="D1040" s="5" t="s">
        <v>121</v>
      </c>
      <c r="E1040" s="308" t="s">
        <v>98</v>
      </c>
      <c r="F1040" t="s">
        <v>1370</v>
      </c>
    </row>
    <row r="1041" spans="1:6">
      <c r="A1041" s="5">
        <v>10004869</v>
      </c>
      <c r="B1041" s="5" t="s">
        <v>1286</v>
      </c>
      <c r="C1041" s="8">
        <v>2010</v>
      </c>
      <c r="D1041" s="5" t="s">
        <v>121</v>
      </c>
      <c r="E1041" s="308" t="s">
        <v>98</v>
      </c>
      <c r="F1041" t="s">
        <v>1370</v>
      </c>
    </row>
    <row r="1042" spans="1:6">
      <c r="A1042" s="5">
        <v>10003642</v>
      </c>
      <c r="B1042" s="5" t="s">
        <v>1287</v>
      </c>
      <c r="C1042" s="8">
        <v>2008</v>
      </c>
      <c r="D1042" s="5" t="s">
        <v>121</v>
      </c>
      <c r="E1042" s="308" t="s">
        <v>99</v>
      </c>
      <c r="F1042" t="s">
        <v>1370</v>
      </c>
    </row>
    <row r="1043" spans="1:6">
      <c r="A1043" s="5">
        <v>10005014</v>
      </c>
      <c r="B1043" s="5" t="s">
        <v>588</v>
      </c>
      <c r="C1043" s="8">
        <v>2010</v>
      </c>
      <c r="D1043" s="5" t="s">
        <v>589</v>
      </c>
      <c r="E1043" s="308" t="s">
        <v>98</v>
      </c>
      <c r="F1043" t="s">
        <v>1368</v>
      </c>
    </row>
    <row r="1044" spans="1:6">
      <c r="A1044" s="5">
        <v>10005423</v>
      </c>
      <c r="B1044" s="5" t="s">
        <v>1288</v>
      </c>
      <c r="C1044" s="8">
        <v>2012</v>
      </c>
      <c r="D1044" s="5" t="s">
        <v>589</v>
      </c>
      <c r="E1044" s="308" t="s">
        <v>98</v>
      </c>
      <c r="F1044" t="s">
        <v>1368</v>
      </c>
    </row>
    <row r="1045" spans="1:6">
      <c r="A1045" s="5">
        <v>10005416</v>
      </c>
      <c r="B1045" s="5" t="s">
        <v>1289</v>
      </c>
      <c r="C1045" s="8">
        <v>2010</v>
      </c>
      <c r="D1045" s="5" t="s">
        <v>589</v>
      </c>
      <c r="E1045" s="308" t="s">
        <v>99</v>
      </c>
      <c r="F1045" t="s">
        <v>1368</v>
      </c>
    </row>
    <row r="1046" spans="1:6">
      <c r="A1046" s="5">
        <v>10004435</v>
      </c>
      <c r="B1046" s="5" t="s">
        <v>590</v>
      </c>
      <c r="C1046" s="8">
        <v>2005</v>
      </c>
      <c r="D1046" s="5" t="s">
        <v>589</v>
      </c>
      <c r="E1046" s="308" t="s">
        <v>98</v>
      </c>
      <c r="F1046" t="s">
        <v>1368</v>
      </c>
    </row>
    <row r="1047" spans="1:6">
      <c r="A1047" s="5">
        <v>10005417</v>
      </c>
      <c r="B1047" s="5" t="s">
        <v>1290</v>
      </c>
      <c r="C1047" s="8">
        <v>2010</v>
      </c>
      <c r="D1047" s="5" t="s">
        <v>589</v>
      </c>
      <c r="E1047" s="308" t="s">
        <v>98</v>
      </c>
      <c r="F1047" t="s">
        <v>1368</v>
      </c>
    </row>
    <row r="1048" spans="1:6">
      <c r="A1048" s="5">
        <v>10005015</v>
      </c>
      <c r="B1048" s="5" t="s">
        <v>591</v>
      </c>
      <c r="C1048" s="8">
        <v>2007</v>
      </c>
      <c r="D1048" s="5" t="s">
        <v>589</v>
      </c>
      <c r="E1048" s="308" t="s">
        <v>98</v>
      </c>
      <c r="F1048" t="s">
        <v>1368</v>
      </c>
    </row>
    <row r="1049" spans="1:6">
      <c r="A1049" s="5">
        <v>10002703</v>
      </c>
      <c r="B1049" s="5" t="s">
        <v>592</v>
      </c>
      <c r="C1049" s="8">
        <v>2002</v>
      </c>
      <c r="D1049" s="5" t="s">
        <v>589</v>
      </c>
      <c r="E1049" s="308" t="s">
        <v>98</v>
      </c>
      <c r="F1049" t="s">
        <v>1368</v>
      </c>
    </row>
    <row r="1050" spans="1:6">
      <c r="A1050" s="5">
        <v>10003337</v>
      </c>
      <c r="B1050" s="5" t="s">
        <v>593</v>
      </c>
      <c r="C1050" s="8">
        <v>2005</v>
      </c>
      <c r="D1050" s="5" t="s">
        <v>589</v>
      </c>
      <c r="E1050" s="308" t="s">
        <v>98</v>
      </c>
      <c r="F1050" t="s">
        <v>1368</v>
      </c>
    </row>
    <row r="1051" spans="1:6">
      <c r="A1051" s="5">
        <v>10003416</v>
      </c>
      <c r="B1051" s="5" t="s">
        <v>1291</v>
      </c>
      <c r="C1051" s="8">
        <v>2007</v>
      </c>
      <c r="D1051" s="5" t="s">
        <v>1351</v>
      </c>
      <c r="E1051" s="308" t="s">
        <v>98</v>
      </c>
      <c r="F1051" t="s">
        <v>1357</v>
      </c>
    </row>
    <row r="1052" spans="1:6">
      <c r="A1052" s="5">
        <v>10002185</v>
      </c>
      <c r="B1052" s="5" t="s">
        <v>1292</v>
      </c>
      <c r="C1052" s="8">
        <v>1997</v>
      </c>
      <c r="D1052" s="5" t="s">
        <v>1351</v>
      </c>
      <c r="E1052" s="308" t="s">
        <v>99</v>
      </c>
      <c r="F1052" t="s">
        <v>1357</v>
      </c>
    </row>
    <row r="1053" spans="1:6">
      <c r="A1053" s="5">
        <v>10000243</v>
      </c>
      <c r="B1053" s="5" t="s">
        <v>1293</v>
      </c>
      <c r="C1053" s="8">
        <v>1994</v>
      </c>
      <c r="D1053" s="5" t="s">
        <v>1351</v>
      </c>
      <c r="E1053" s="308" t="s">
        <v>99</v>
      </c>
      <c r="F1053" t="s">
        <v>1357</v>
      </c>
    </row>
    <row r="1054" spans="1:6">
      <c r="A1054" s="5">
        <v>10002900</v>
      </c>
      <c r="B1054" s="5" t="s">
        <v>1294</v>
      </c>
      <c r="C1054" s="8">
        <v>2001</v>
      </c>
      <c r="D1054" s="5" t="s">
        <v>1351</v>
      </c>
      <c r="E1054" s="308" t="s">
        <v>99</v>
      </c>
      <c r="F1054" t="s">
        <v>1357</v>
      </c>
    </row>
    <row r="1055" spans="1:6">
      <c r="A1055" s="5">
        <v>10005398</v>
      </c>
      <c r="B1055" s="5" t="s">
        <v>1295</v>
      </c>
      <c r="C1055" s="8">
        <v>2012</v>
      </c>
      <c r="D1055" s="5" t="s">
        <v>1351</v>
      </c>
      <c r="E1055" s="308" t="s">
        <v>99</v>
      </c>
      <c r="F1055" t="s">
        <v>1357</v>
      </c>
    </row>
    <row r="1056" spans="1:6">
      <c r="A1056" s="5">
        <v>10003025</v>
      </c>
      <c r="B1056" s="5" t="s">
        <v>1296</v>
      </c>
      <c r="C1056" s="8">
        <v>2006</v>
      </c>
      <c r="D1056" s="5" t="s">
        <v>1351</v>
      </c>
      <c r="E1056" s="308" t="s">
        <v>98</v>
      </c>
      <c r="F1056" t="s">
        <v>1357</v>
      </c>
    </row>
    <row r="1057" spans="1:6">
      <c r="A1057" s="5">
        <v>10005399</v>
      </c>
      <c r="B1057" s="5" t="s">
        <v>1297</v>
      </c>
      <c r="C1057" s="8">
        <v>2012</v>
      </c>
      <c r="D1057" s="5" t="s">
        <v>1351</v>
      </c>
      <c r="E1057" s="308" t="s">
        <v>99</v>
      </c>
      <c r="F1057" t="s">
        <v>1357</v>
      </c>
    </row>
    <row r="1058" spans="1:6">
      <c r="A1058" s="5">
        <v>10004343</v>
      </c>
      <c r="B1058" s="5" t="s">
        <v>1298</v>
      </c>
      <c r="C1058" s="8">
        <v>2009</v>
      </c>
      <c r="D1058" s="5" t="s">
        <v>1351</v>
      </c>
      <c r="E1058" s="308" t="s">
        <v>98</v>
      </c>
      <c r="F1058" t="s">
        <v>1357</v>
      </c>
    </row>
    <row r="1059" spans="1:6">
      <c r="A1059" s="5">
        <v>10005496</v>
      </c>
      <c r="B1059" s="5" t="s">
        <v>1299</v>
      </c>
      <c r="C1059" s="8">
        <v>2008</v>
      </c>
      <c r="D1059" s="5" t="s">
        <v>1351</v>
      </c>
      <c r="E1059" s="308" t="s">
        <v>98</v>
      </c>
      <c r="F1059" t="s">
        <v>1357</v>
      </c>
    </row>
    <row r="1060" spans="1:6">
      <c r="A1060" s="5">
        <v>10002188</v>
      </c>
      <c r="B1060" s="5" t="s">
        <v>1300</v>
      </c>
      <c r="C1060" s="8">
        <v>2002</v>
      </c>
      <c r="D1060" s="5" t="s">
        <v>1351</v>
      </c>
      <c r="E1060" s="308" t="s">
        <v>99</v>
      </c>
      <c r="F1060" t="s">
        <v>1357</v>
      </c>
    </row>
    <row r="1061" spans="1:6">
      <c r="A1061" s="5">
        <v>10003465</v>
      </c>
      <c r="B1061" s="5" t="s">
        <v>1301</v>
      </c>
      <c r="C1061" s="8">
        <v>2006</v>
      </c>
      <c r="D1061" s="5" t="s">
        <v>1351</v>
      </c>
      <c r="E1061" s="308" t="s">
        <v>99</v>
      </c>
      <c r="F1061" t="s">
        <v>1357</v>
      </c>
    </row>
    <row r="1062" spans="1:6">
      <c r="A1062" s="5">
        <v>10002903</v>
      </c>
      <c r="B1062" s="5" t="s">
        <v>1302</v>
      </c>
      <c r="C1062" s="8">
        <v>2002</v>
      </c>
      <c r="D1062" s="5" t="s">
        <v>1351</v>
      </c>
      <c r="E1062" s="308" t="s">
        <v>99</v>
      </c>
      <c r="F1062" t="s">
        <v>1357</v>
      </c>
    </row>
    <row r="1063" spans="1:6">
      <c r="A1063" s="5">
        <v>10002378</v>
      </c>
      <c r="B1063" s="5" t="s">
        <v>1303</v>
      </c>
      <c r="C1063" s="8">
        <v>2000</v>
      </c>
      <c r="D1063" s="5" t="s">
        <v>1351</v>
      </c>
      <c r="E1063" s="308" t="s">
        <v>99</v>
      </c>
      <c r="F1063" t="s">
        <v>1357</v>
      </c>
    </row>
    <row r="1064" spans="1:6">
      <c r="A1064" s="5">
        <v>10004672</v>
      </c>
      <c r="B1064" s="5" t="s">
        <v>1304</v>
      </c>
      <c r="C1064" s="8">
        <v>2004</v>
      </c>
      <c r="D1064" s="5" t="s">
        <v>1351</v>
      </c>
      <c r="E1064" s="308" t="s">
        <v>99</v>
      </c>
      <c r="F1064" t="s">
        <v>1357</v>
      </c>
    </row>
    <row r="1065" spans="1:6">
      <c r="A1065" s="5">
        <v>10003417</v>
      </c>
      <c r="B1065" s="5" t="s">
        <v>1305</v>
      </c>
      <c r="C1065" s="8">
        <v>1982</v>
      </c>
      <c r="D1065" s="5" t="s">
        <v>1351</v>
      </c>
      <c r="E1065" s="308" t="s">
        <v>99</v>
      </c>
      <c r="F1065" t="s">
        <v>1357</v>
      </c>
    </row>
    <row r="1066" spans="1:6">
      <c r="A1066" s="5">
        <v>10004340</v>
      </c>
      <c r="B1066" s="5" t="s">
        <v>1306</v>
      </c>
      <c r="C1066" s="8">
        <v>2009</v>
      </c>
      <c r="D1066" s="5" t="s">
        <v>1351</v>
      </c>
      <c r="E1066" s="308" t="s">
        <v>99</v>
      </c>
      <c r="F1066" t="s">
        <v>1357</v>
      </c>
    </row>
    <row r="1067" spans="1:6">
      <c r="A1067" s="5">
        <v>10004339</v>
      </c>
      <c r="B1067" s="5" t="s">
        <v>1307</v>
      </c>
      <c r="C1067" s="8">
        <v>2007</v>
      </c>
      <c r="D1067" s="5" t="s">
        <v>1351</v>
      </c>
      <c r="E1067" s="308" t="s">
        <v>99</v>
      </c>
      <c r="F1067" t="s">
        <v>1357</v>
      </c>
    </row>
    <row r="1068" spans="1:6">
      <c r="A1068" s="5">
        <v>10003570</v>
      </c>
      <c r="B1068" s="5" t="s">
        <v>1308</v>
      </c>
      <c r="C1068" s="8">
        <v>2005</v>
      </c>
      <c r="D1068" s="5" t="s">
        <v>1351</v>
      </c>
      <c r="E1068" s="308" t="s">
        <v>99</v>
      </c>
      <c r="F1068" t="s">
        <v>1357</v>
      </c>
    </row>
    <row r="1069" spans="1:6">
      <c r="A1069" s="5">
        <v>10005369</v>
      </c>
      <c r="B1069" s="5" t="s">
        <v>1309</v>
      </c>
      <c r="C1069" s="8">
        <v>2006</v>
      </c>
      <c r="D1069" s="5" t="s">
        <v>1351</v>
      </c>
      <c r="E1069" s="308" t="s">
        <v>98</v>
      </c>
      <c r="F1069" t="s">
        <v>1357</v>
      </c>
    </row>
    <row r="1070" spans="1:6">
      <c r="A1070" s="5">
        <v>10005447</v>
      </c>
      <c r="B1070" s="5" t="s">
        <v>1310</v>
      </c>
      <c r="C1070" s="8">
        <v>2012</v>
      </c>
      <c r="D1070" s="5" t="s">
        <v>1352</v>
      </c>
      <c r="E1070" s="308" t="s">
        <v>98</v>
      </c>
      <c r="F1070" t="s">
        <v>1362</v>
      </c>
    </row>
    <row r="1071" spans="1:6">
      <c r="A1071" s="5">
        <v>10005448</v>
      </c>
      <c r="B1071" s="5" t="s">
        <v>1311</v>
      </c>
      <c r="C1071" s="8">
        <v>2011</v>
      </c>
      <c r="D1071" s="5" t="s">
        <v>1352</v>
      </c>
      <c r="E1071" s="308" t="s">
        <v>98</v>
      </c>
      <c r="F1071" t="s">
        <v>1362</v>
      </c>
    </row>
    <row r="1072" spans="1:6">
      <c r="A1072" s="5">
        <v>10005449</v>
      </c>
      <c r="B1072" s="5" t="s">
        <v>1312</v>
      </c>
      <c r="C1072" s="8">
        <v>2012</v>
      </c>
      <c r="D1072" s="5" t="s">
        <v>1352</v>
      </c>
      <c r="E1072" s="308" t="s">
        <v>99</v>
      </c>
      <c r="F1072" t="s">
        <v>1362</v>
      </c>
    </row>
    <row r="1073" spans="1:6">
      <c r="A1073" s="5">
        <v>10005450</v>
      </c>
      <c r="B1073" s="5" t="s">
        <v>1313</v>
      </c>
      <c r="C1073" s="8">
        <v>2012</v>
      </c>
      <c r="D1073" s="5" t="s">
        <v>1352</v>
      </c>
      <c r="E1073" s="308" t="s">
        <v>98</v>
      </c>
      <c r="F1073" t="s">
        <v>1362</v>
      </c>
    </row>
    <row r="1074" spans="1:6">
      <c r="A1074" s="5">
        <v>10001626</v>
      </c>
      <c r="B1074" s="5" t="s">
        <v>1314</v>
      </c>
      <c r="C1074" s="8">
        <v>1999</v>
      </c>
      <c r="D1074" s="5" t="s">
        <v>1353</v>
      </c>
      <c r="E1074" s="308" t="s">
        <v>99</v>
      </c>
      <c r="F1074" t="s">
        <v>1363</v>
      </c>
    </row>
    <row r="1075" spans="1:6">
      <c r="A1075" s="5">
        <v>10000737</v>
      </c>
      <c r="B1075" s="5" t="s">
        <v>1315</v>
      </c>
      <c r="C1075" s="8">
        <v>1977</v>
      </c>
      <c r="D1075" s="5" t="s">
        <v>1353</v>
      </c>
      <c r="E1075" s="308" t="s">
        <v>98</v>
      </c>
      <c r="F1075" t="s">
        <v>1363</v>
      </c>
    </row>
    <row r="1076" spans="1:6">
      <c r="A1076" s="5">
        <v>10000738</v>
      </c>
      <c r="B1076" s="5" t="s">
        <v>1316</v>
      </c>
      <c r="C1076" s="8">
        <v>1997</v>
      </c>
      <c r="D1076" s="5" t="s">
        <v>1353</v>
      </c>
      <c r="E1076" s="308" t="s">
        <v>98</v>
      </c>
      <c r="F1076" t="s">
        <v>1363</v>
      </c>
    </row>
    <row r="1077" spans="1:6">
      <c r="A1077" s="5">
        <v>10002606</v>
      </c>
      <c r="B1077" s="5" t="s">
        <v>1317</v>
      </c>
      <c r="C1077" s="8">
        <v>2005</v>
      </c>
      <c r="D1077" s="5" t="s">
        <v>1353</v>
      </c>
      <c r="E1077" s="308" t="s">
        <v>99</v>
      </c>
      <c r="F1077" t="s">
        <v>1363</v>
      </c>
    </row>
    <row r="1078" spans="1:6">
      <c r="A1078" s="5">
        <v>10002978</v>
      </c>
      <c r="B1078" s="5" t="s">
        <v>1318</v>
      </c>
      <c r="C1078" s="8">
        <v>2006</v>
      </c>
      <c r="D1078" s="5" t="s">
        <v>1353</v>
      </c>
      <c r="E1078" s="308" t="s">
        <v>99</v>
      </c>
      <c r="F1078" t="s">
        <v>1363</v>
      </c>
    </row>
    <row r="1079" spans="1:6">
      <c r="A1079" s="5">
        <v>10000743</v>
      </c>
      <c r="B1079" s="5" t="s">
        <v>1319</v>
      </c>
      <c r="C1079" s="8">
        <v>1989</v>
      </c>
      <c r="D1079" s="5" t="s">
        <v>1353</v>
      </c>
      <c r="E1079" s="308" t="s">
        <v>98</v>
      </c>
      <c r="F1079" t="s">
        <v>1363</v>
      </c>
    </row>
    <row r="1080" spans="1:6">
      <c r="A1080" s="5">
        <v>10002210</v>
      </c>
      <c r="B1080" s="5" t="s">
        <v>1320</v>
      </c>
      <c r="C1080" s="8">
        <v>2004</v>
      </c>
      <c r="D1080" s="5" t="s">
        <v>1353</v>
      </c>
      <c r="E1080" s="308" t="s">
        <v>98</v>
      </c>
      <c r="F1080" t="s">
        <v>1363</v>
      </c>
    </row>
    <row r="1081" spans="1:6">
      <c r="A1081" s="5">
        <v>10002344</v>
      </c>
      <c r="B1081" s="5" t="s">
        <v>501</v>
      </c>
      <c r="C1081" s="8">
        <v>2004</v>
      </c>
      <c r="D1081" s="5" t="s">
        <v>502</v>
      </c>
      <c r="E1081" s="308" t="s">
        <v>98</v>
      </c>
      <c r="F1081" t="s">
        <v>1358</v>
      </c>
    </row>
    <row r="1082" spans="1:6">
      <c r="A1082" s="5">
        <v>10005453</v>
      </c>
      <c r="B1082" s="5" t="s">
        <v>1321</v>
      </c>
      <c r="C1082" s="8">
        <v>2011</v>
      </c>
      <c r="D1082" s="5" t="s">
        <v>502</v>
      </c>
      <c r="E1082" s="308" t="s">
        <v>99</v>
      </c>
      <c r="F1082" t="s">
        <v>1358</v>
      </c>
    </row>
    <row r="1083" spans="1:6">
      <c r="A1083" s="5">
        <v>10005345</v>
      </c>
      <c r="B1083" s="5" t="s">
        <v>1322</v>
      </c>
      <c r="C1083" s="8">
        <v>2011</v>
      </c>
      <c r="D1083" s="5" t="s">
        <v>502</v>
      </c>
      <c r="E1083" s="308" t="s">
        <v>98</v>
      </c>
      <c r="F1083" t="s">
        <v>1358</v>
      </c>
    </row>
    <row r="1084" spans="1:6">
      <c r="A1084" s="5">
        <v>10005359</v>
      </c>
      <c r="B1084" s="5" t="s">
        <v>1323</v>
      </c>
      <c r="C1084" s="8">
        <v>2011</v>
      </c>
      <c r="D1084" s="5" t="s">
        <v>502</v>
      </c>
      <c r="E1084" s="308" t="s">
        <v>98</v>
      </c>
      <c r="F1084" t="s">
        <v>1358</v>
      </c>
    </row>
    <row r="1085" spans="1:6">
      <c r="A1085" s="5">
        <v>10005270</v>
      </c>
      <c r="B1085" s="5" t="s">
        <v>503</v>
      </c>
      <c r="C1085" s="8">
        <v>2010</v>
      </c>
      <c r="D1085" s="5" t="s">
        <v>502</v>
      </c>
      <c r="E1085" s="308" t="s">
        <v>99</v>
      </c>
      <c r="F1085" t="s">
        <v>1358</v>
      </c>
    </row>
    <row r="1086" spans="1:6">
      <c r="A1086" s="5">
        <v>10004184</v>
      </c>
      <c r="B1086" s="5" t="s">
        <v>504</v>
      </c>
      <c r="C1086" s="8">
        <v>2007</v>
      </c>
      <c r="D1086" s="5" t="s">
        <v>502</v>
      </c>
      <c r="E1086" s="308" t="s">
        <v>98</v>
      </c>
      <c r="F1086" t="s">
        <v>1358</v>
      </c>
    </row>
    <row r="1087" spans="1:6">
      <c r="A1087" s="5">
        <v>10005346</v>
      </c>
      <c r="B1087" s="5" t="s">
        <v>1324</v>
      </c>
      <c r="C1087" s="8">
        <v>2011</v>
      </c>
      <c r="D1087" s="5" t="s">
        <v>502</v>
      </c>
      <c r="E1087" s="308" t="s">
        <v>98</v>
      </c>
      <c r="F1087" t="s">
        <v>1358</v>
      </c>
    </row>
    <row r="1088" spans="1:6">
      <c r="A1088" s="5">
        <v>10005347</v>
      </c>
      <c r="B1088" s="5" t="s">
        <v>1325</v>
      </c>
      <c r="C1088" s="8">
        <v>2012</v>
      </c>
      <c r="D1088" s="5" t="s">
        <v>502</v>
      </c>
      <c r="E1088" s="308" t="s">
        <v>98</v>
      </c>
      <c r="F1088" t="s">
        <v>1358</v>
      </c>
    </row>
    <row r="1089" spans="1:6">
      <c r="A1089" s="5">
        <v>10005034</v>
      </c>
      <c r="B1089" s="5" t="s">
        <v>505</v>
      </c>
      <c r="C1089" s="8">
        <v>2009</v>
      </c>
      <c r="D1089" s="5" t="s">
        <v>502</v>
      </c>
      <c r="E1089" s="308" t="s">
        <v>99</v>
      </c>
      <c r="F1089" t="s">
        <v>1358</v>
      </c>
    </row>
    <row r="1090" spans="1:6">
      <c r="A1090" s="5">
        <v>10004183</v>
      </c>
      <c r="B1090" s="5" t="s">
        <v>506</v>
      </c>
      <c r="C1090" s="8">
        <v>2008</v>
      </c>
      <c r="D1090" s="5" t="s">
        <v>502</v>
      </c>
      <c r="E1090" s="308" t="s">
        <v>98</v>
      </c>
      <c r="F1090" t="s">
        <v>1358</v>
      </c>
    </row>
    <row r="1091" spans="1:6">
      <c r="A1091" s="5">
        <v>10005348</v>
      </c>
      <c r="B1091" s="5" t="s">
        <v>1326</v>
      </c>
      <c r="C1091" s="8">
        <v>2011</v>
      </c>
      <c r="D1091" s="5" t="s">
        <v>502</v>
      </c>
      <c r="E1091" s="308" t="s">
        <v>99</v>
      </c>
      <c r="F1091" t="s">
        <v>1358</v>
      </c>
    </row>
    <row r="1092" spans="1:6">
      <c r="A1092" s="5">
        <v>10004181</v>
      </c>
      <c r="B1092" s="5" t="s">
        <v>507</v>
      </c>
      <c r="C1092" s="8">
        <v>2008</v>
      </c>
      <c r="D1092" s="5" t="s">
        <v>502</v>
      </c>
      <c r="E1092" s="308" t="s">
        <v>98</v>
      </c>
      <c r="F1092" t="s">
        <v>1358</v>
      </c>
    </row>
    <row r="1093" spans="1:6">
      <c r="A1093" s="5">
        <v>10004634</v>
      </c>
      <c r="B1093" s="5" t="s">
        <v>508</v>
      </c>
      <c r="C1093" s="8">
        <v>2007</v>
      </c>
      <c r="D1093" s="5" t="s">
        <v>502</v>
      </c>
      <c r="E1093" s="308" t="s">
        <v>99</v>
      </c>
      <c r="F1093" t="s">
        <v>1358</v>
      </c>
    </row>
    <row r="1094" spans="1:6">
      <c r="A1094" s="5">
        <v>10004635</v>
      </c>
      <c r="B1094" s="5" t="s">
        <v>509</v>
      </c>
      <c r="C1094" s="8">
        <v>2007</v>
      </c>
      <c r="D1094" s="5" t="s">
        <v>502</v>
      </c>
      <c r="E1094" s="308" t="s">
        <v>99</v>
      </c>
      <c r="F1094" t="s">
        <v>1358</v>
      </c>
    </row>
    <row r="1095" spans="1:6">
      <c r="A1095" s="5">
        <v>10005033</v>
      </c>
      <c r="B1095" s="5" t="s">
        <v>510</v>
      </c>
      <c r="C1095" s="8">
        <v>2009</v>
      </c>
      <c r="D1095" s="5" t="s">
        <v>502</v>
      </c>
      <c r="E1095" s="308" t="s">
        <v>99</v>
      </c>
      <c r="F1095" t="s">
        <v>1358</v>
      </c>
    </row>
    <row r="1096" spans="1:6">
      <c r="A1096" s="5">
        <v>10004636</v>
      </c>
      <c r="B1096" s="5" t="s">
        <v>511</v>
      </c>
      <c r="C1096" s="8">
        <v>2007</v>
      </c>
      <c r="D1096" s="5" t="s">
        <v>502</v>
      </c>
      <c r="E1096" s="308" t="s">
        <v>99</v>
      </c>
      <c r="F1096" t="s">
        <v>1358</v>
      </c>
    </row>
    <row r="1097" spans="1:6">
      <c r="A1097" s="5">
        <v>10004991</v>
      </c>
      <c r="B1097" s="5" t="s">
        <v>635</v>
      </c>
      <c r="C1097" s="8">
        <v>2010</v>
      </c>
      <c r="D1097" s="5" t="s">
        <v>634</v>
      </c>
      <c r="E1097" s="308" t="s">
        <v>99</v>
      </c>
      <c r="F1097" t="s">
        <v>1361</v>
      </c>
    </row>
    <row r="1098" spans="1:6">
      <c r="A1098" s="5">
        <v>10004981</v>
      </c>
      <c r="B1098" s="5" t="s">
        <v>636</v>
      </c>
      <c r="C1098" s="8">
        <v>2005</v>
      </c>
      <c r="D1098" s="5" t="s">
        <v>634</v>
      </c>
      <c r="E1098" s="308" t="s">
        <v>99</v>
      </c>
      <c r="F1098" t="s">
        <v>1361</v>
      </c>
    </row>
    <row r="1099" spans="1:6">
      <c r="A1099" s="5">
        <v>10004972</v>
      </c>
      <c r="B1099" s="5" t="s">
        <v>1327</v>
      </c>
      <c r="C1099" s="8">
        <v>2006</v>
      </c>
      <c r="D1099" s="5" t="s">
        <v>1354</v>
      </c>
      <c r="E1099" s="308" t="s">
        <v>98</v>
      </c>
      <c r="F1099" t="s">
        <v>1357</v>
      </c>
    </row>
    <row r="1100" spans="1:6">
      <c r="A1100" s="5">
        <v>10004721</v>
      </c>
      <c r="B1100" s="5" t="s">
        <v>1328</v>
      </c>
      <c r="C1100" s="8">
        <v>2010</v>
      </c>
      <c r="D1100" s="5" t="s">
        <v>1354</v>
      </c>
      <c r="E1100" s="308" t="s">
        <v>98</v>
      </c>
      <c r="F1100" t="s">
        <v>1357</v>
      </c>
    </row>
    <row r="1101" spans="1:6">
      <c r="A1101" s="5">
        <v>10005061</v>
      </c>
      <c r="B1101" s="5" t="s">
        <v>1329</v>
      </c>
      <c r="C1101" s="8">
        <v>1994</v>
      </c>
      <c r="D1101" s="5" t="s">
        <v>1354</v>
      </c>
      <c r="E1101" s="308" t="s">
        <v>99</v>
      </c>
      <c r="F1101" t="s">
        <v>1357</v>
      </c>
    </row>
    <row r="1102" spans="1:6">
      <c r="A1102" s="5">
        <v>10000484</v>
      </c>
      <c r="B1102" s="5" t="s">
        <v>1330</v>
      </c>
      <c r="C1102" s="8">
        <v>1989</v>
      </c>
      <c r="D1102" s="5" t="s">
        <v>1354</v>
      </c>
      <c r="E1102" s="308" t="s">
        <v>98</v>
      </c>
      <c r="F1102" t="s">
        <v>1357</v>
      </c>
    </row>
    <row r="1103" spans="1:6">
      <c r="A1103" s="5">
        <v>10005122</v>
      </c>
      <c r="B1103" s="5" t="s">
        <v>1331</v>
      </c>
      <c r="C1103" s="8">
        <v>2008</v>
      </c>
      <c r="D1103" s="5" t="s">
        <v>1354</v>
      </c>
      <c r="E1103" s="308" t="s">
        <v>98</v>
      </c>
      <c r="F1103" t="s">
        <v>1357</v>
      </c>
    </row>
    <row r="1104" spans="1:6">
      <c r="A1104" s="5">
        <v>10005383</v>
      </c>
      <c r="B1104" s="5" t="s">
        <v>1332</v>
      </c>
      <c r="C1104" s="8">
        <v>2008</v>
      </c>
      <c r="D1104" s="5" t="s">
        <v>1354</v>
      </c>
      <c r="E1104" s="308" t="s">
        <v>99</v>
      </c>
      <c r="F1104" t="s">
        <v>1357</v>
      </c>
    </row>
    <row r="1105" spans="1:6">
      <c r="A1105" s="5">
        <v>10004975</v>
      </c>
      <c r="B1105" s="5" t="s">
        <v>1333</v>
      </c>
      <c r="C1105" s="8">
        <v>2011</v>
      </c>
      <c r="D1105" s="5" t="s">
        <v>1354</v>
      </c>
      <c r="E1105" s="308" t="s">
        <v>98</v>
      </c>
      <c r="F1105" t="s">
        <v>1357</v>
      </c>
    </row>
    <row r="1106" spans="1:6">
      <c r="A1106" s="5">
        <v>10004722</v>
      </c>
      <c r="B1106" s="5" t="s">
        <v>1334</v>
      </c>
      <c r="C1106" s="8">
        <v>2010</v>
      </c>
      <c r="D1106" s="5" t="s">
        <v>1354</v>
      </c>
      <c r="E1106" s="308" t="s">
        <v>98</v>
      </c>
      <c r="F1106" t="s">
        <v>1357</v>
      </c>
    </row>
    <row r="1107" spans="1:6">
      <c r="A1107" s="5">
        <v>10004232</v>
      </c>
      <c r="B1107" s="5" t="s">
        <v>1335</v>
      </c>
      <c r="C1107" s="8">
        <v>1986</v>
      </c>
      <c r="D1107" s="5" t="s">
        <v>1354</v>
      </c>
      <c r="E1107" s="308" t="s">
        <v>99</v>
      </c>
      <c r="F1107" t="s">
        <v>1357</v>
      </c>
    </row>
    <row r="1108" spans="1:6">
      <c r="A1108" s="5">
        <v>10004724</v>
      </c>
      <c r="B1108" s="5" t="s">
        <v>1336</v>
      </c>
      <c r="C1108" s="8">
        <v>2010</v>
      </c>
      <c r="D1108" s="5" t="s">
        <v>1354</v>
      </c>
      <c r="E1108" s="308" t="s">
        <v>98</v>
      </c>
      <c r="F1108" t="s">
        <v>1357</v>
      </c>
    </row>
    <row r="1109" spans="1:6">
      <c r="A1109" s="5">
        <v>10003944</v>
      </c>
      <c r="B1109" s="5" t="s">
        <v>1337</v>
      </c>
      <c r="C1109" s="8">
        <v>2008</v>
      </c>
      <c r="D1109" s="6" t="s">
        <v>1354</v>
      </c>
      <c r="E1109" s="308" t="s">
        <v>98</v>
      </c>
      <c r="F1109" t="s">
        <v>1357</v>
      </c>
    </row>
    <row r="1110" spans="1:6">
      <c r="A1110" s="5">
        <v>10004879</v>
      </c>
      <c r="B1110" s="5" t="s">
        <v>1338</v>
      </c>
      <c r="C1110" s="8">
        <v>2008</v>
      </c>
      <c r="D1110" s="5" t="s">
        <v>1354</v>
      </c>
      <c r="E1110" s="308" t="s">
        <v>98</v>
      </c>
      <c r="F1110" t="s">
        <v>1357</v>
      </c>
    </row>
    <row r="1111" spans="1:6">
      <c r="A1111" s="5">
        <v>10005384</v>
      </c>
      <c r="B1111" s="5" t="s">
        <v>1339</v>
      </c>
      <c r="C1111" s="8">
        <v>2001</v>
      </c>
      <c r="D1111" s="5" t="s">
        <v>1354</v>
      </c>
      <c r="E1111" s="308" t="s">
        <v>98</v>
      </c>
      <c r="F1111" t="s">
        <v>1357</v>
      </c>
    </row>
    <row r="1112" spans="1:6">
      <c r="A1112" s="5">
        <v>10003472</v>
      </c>
      <c r="B1112" s="5" t="s">
        <v>1340</v>
      </c>
      <c r="C1112" s="8">
        <v>2004</v>
      </c>
      <c r="D1112" s="5" t="s">
        <v>1354</v>
      </c>
      <c r="E1112" s="308" t="s">
        <v>98</v>
      </c>
      <c r="F1112" t="s">
        <v>1357</v>
      </c>
    </row>
    <row r="1113" spans="1:6">
      <c r="A1113" s="5">
        <v>10005451</v>
      </c>
      <c r="B1113" s="5" t="s">
        <v>1341</v>
      </c>
      <c r="C1113" s="8">
        <v>2011</v>
      </c>
      <c r="D1113" s="5" t="s">
        <v>1355</v>
      </c>
      <c r="E1113" s="308" t="s">
        <v>99</v>
      </c>
      <c r="F1113" t="s">
        <v>1358</v>
      </c>
    </row>
    <row r="1114" spans="1:6">
      <c r="A1114" s="5">
        <v>10005452</v>
      </c>
      <c r="B1114" s="5" t="s">
        <v>1342</v>
      </c>
      <c r="C1114" s="8">
        <v>2011</v>
      </c>
      <c r="D1114" s="5" t="s">
        <v>1355</v>
      </c>
      <c r="E1114" s="308" t="s">
        <v>99</v>
      </c>
      <c r="F1114" t="s">
        <v>1358</v>
      </c>
    </row>
    <row r="1115" spans="1:6">
      <c r="A1115" s="5">
        <v>10005331</v>
      </c>
      <c r="B1115" s="5" t="s">
        <v>558</v>
      </c>
      <c r="C1115" s="8">
        <v>2012</v>
      </c>
      <c r="D1115" s="5" t="s">
        <v>131</v>
      </c>
      <c r="E1115" s="308" t="s">
        <v>99</v>
      </c>
    </row>
    <row r="1116" spans="1:6">
      <c r="A1116" s="5">
        <v>10005553</v>
      </c>
      <c r="B1116" s="5" t="s">
        <v>1371</v>
      </c>
      <c r="C1116" s="8">
        <v>2012</v>
      </c>
      <c r="D1116" s="5" t="s">
        <v>131</v>
      </c>
      <c r="E1116" s="308" t="s">
        <v>99</v>
      </c>
    </row>
    <row r="1117" spans="1:6">
      <c r="A1117" s="5">
        <v>1002</v>
      </c>
      <c r="B1117" s="5" t="s">
        <v>1372</v>
      </c>
      <c r="C1117" s="8">
        <v>2008</v>
      </c>
      <c r="D1117" s="5" t="s">
        <v>160</v>
      </c>
      <c r="E1117" s="308" t="s">
        <v>99</v>
      </c>
    </row>
    <row r="1118" spans="1:6">
      <c r="A1118" s="5">
        <v>10005540</v>
      </c>
      <c r="B1118" s="5" t="s">
        <v>1373</v>
      </c>
      <c r="C1118" s="8">
        <v>2012</v>
      </c>
      <c r="D1118" s="5" t="s">
        <v>1355</v>
      </c>
      <c r="E1118" s="308" t="s">
        <v>99</v>
      </c>
    </row>
    <row r="1119" spans="1:6">
      <c r="A1119" s="5">
        <v>1004</v>
      </c>
      <c r="B1119" s="5" t="s">
        <v>1376</v>
      </c>
      <c r="C1119" s="8">
        <v>2013</v>
      </c>
      <c r="D1119" s="5" t="s">
        <v>160</v>
      </c>
      <c r="E1119" s="308" t="s">
        <v>98</v>
      </c>
    </row>
    <row r="1120" spans="1:6">
      <c r="A1120" s="5">
        <v>10005514</v>
      </c>
      <c r="B1120" s="5" t="s">
        <v>886</v>
      </c>
      <c r="C1120" s="8">
        <v>2009</v>
      </c>
      <c r="D1120" s="5" t="s">
        <v>885</v>
      </c>
      <c r="E1120" s="308" t="s">
        <v>98</v>
      </c>
    </row>
    <row r="1121" spans="1:5">
      <c r="A1121" s="5">
        <v>10005544</v>
      </c>
      <c r="B1121" s="5" t="s">
        <v>1383</v>
      </c>
      <c r="C1121" s="8">
        <v>2010</v>
      </c>
      <c r="D1121" s="5" t="s">
        <v>885</v>
      </c>
      <c r="E1121" s="308" t="s">
        <v>98</v>
      </c>
    </row>
    <row r="1122" spans="1:5">
      <c r="A1122" s="5">
        <v>1007</v>
      </c>
      <c r="B1122" s="5" t="s">
        <v>1377</v>
      </c>
      <c r="C1122" s="8">
        <v>2009</v>
      </c>
      <c r="D1122" s="5" t="s">
        <v>160</v>
      </c>
      <c r="E1122" s="308" t="s">
        <v>98</v>
      </c>
    </row>
    <row r="1123" spans="1:5">
      <c r="A1123" s="5">
        <v>10005671</v>
      </c>
      <c r="B1123" s="5" t="s">
        <v>1378</v>
      </c>
      <c r="C1123" s="8">
        <v>2011</v>
      </c>
      <c r="D1123" s="5" t="s">
        <v>328</v>
      </c>
      <c r="E1123" s="308" t="s">
        <v>98</v>
      </c>
    </row>
    <row r="1124" spans="1:5">
      <c r="A1124" s="5">
        <v>1009</v>
      </c>
      <c r="B1124" s="5" t="s">
        <v>1379</v>
      </c>
      <c r="C1124" s="8">
        <v>2007</v>
      </c>
      <c r="D1124" s="5" t="s">
        <v>160</v>
      </c>
      <c r="E1124" s="308" t="s">
        <v>98</v>
      </c>
    </row>
    <row r="1125" spans="1:5">
      <c r="A1125" s="5">
        <v>10005568</v>
      </c>
      <c r="B1125" s="5" t="s">
        <v>347</v>
      </c>
      <c r="C1125" s="8">
        <v>2008</v>
      </c>
      <c r="D1125" s="5" t="s">
        <v>328</v>
      </c>
      <c r="E1125" s="308" t="s">
        <v>98</v>
      </c>
    </row>
    <row r="1126" spans="1:5">
      <c r="A1126" s="5">
        <v>10005504</v>
      </c>
      <c r="B1126" s="5" t="s">
        <v>905</v>
      </c>
      <c r="C1126" s="8">
        <v>2011</v>
      </c>
      <c r="D1126" s="5" t="s">
        <v>1380</v>
      </c>
      <c r="E1126" s="308" t="s">
        <v>98</v>
      </c>
    </row>
    <row r="1127" spans="1:5">
      <c r="A1127" s="5">
        <v>10005611</v>
      </c>
      <c r="B1127" s="5" t="s">
        <v>1381</v>
      </c>
      <c r="C1127" s="8">
        <v>2007</v>
      </c>
      <c r="D1127" s="5" t="s">
        <v>1380</v>
      </c>
      <c r="E1127" s="308" t="s">
        <v>98</v>
      </c>
    </row>
    <row r="1128" spans="1:5">
      <c r="A1128" s="5">
        <v>1013</v>
      </c>
      <c r="B1128" s="5" t="s">
        <v>1400</v>
      </c>
      <c r="C1128" s="8">
        <v>2013</v>
      </c>
      <c r="D1128" s="5" t="s">
        <v>1380</v>
      </c>
      <c r="E1128" s="308" t="s">
        <v>98</v>
      </c>
    </row>
    <row r="1129" spans="1:5">
      <c r="A1129" s="5">
        <v>10005566</v>
      </c>
      <c r="B1129" s="5" t="s">
        <v>1402</v>
      </c>
      <c r="C1129" s="8">
        <v>2012</v>
      </c>
      <c r="D1129" s="5" t="s">
        <v>328</v>
      </c>
      <c r="E1129" s="308" t="s">
        <v>98</v>
      </c>
    </row>
    <row r="1130" spans="1:5">
      <c r="A1130" s="5">
        <v>10005509</v>
      </c>
      <c r="B1130" s="5" t="s">
        <v>1382</v>
      </c>
      <c r="C1130" s="8">
        <v>2010</v>
      </c>
      <c r="D1130" s="5" t="s">
        <v>562</v>
      </c>
      <c r="E1130" s="308" t="s">
        <v>98</v>
      </c>
    </row>
    <row r="1131" spans="1:5">
      <c r="A1131" s="5">
        <v>10002911</v>
      </c>
      <c r="B1131" s="5" t="s">
        <v>1395</v>
      </c>
      <c r="C1131" s="8">
        <v>1999</v>
      </c>
      <c r="D1131" s="5" t="s">
        <v>128</v>
      </c>
      <c r="E1131" s="308" t="s">
        <v>99</v>
      </c>
    </row>
    <row r="1132" spans="1:5">
      <c r="A1132" s="5">
        <v>1111</v>
      </c>
      <c r="B1132" s="5" t="s">
        <v>1403</v>
      </c>
      <c r="C1132" s="8">
        <v>2002</v>
      </c>
      <c r="D1132" s="5" t="s">
        <v>131</v>
      </c>
      <c r="E1132" s="308" t="s">
        <v>98</v>
      </c>
    </row>
    <row r="1133" spans="1:5">
      <c r="A1133" s="5"/>
      <c r="B1133" s="5"/>
      <c r="C1133" s="8"/>
      <c r="D1133" s="5"/>
      <c r="E1133" s="308"/>
    </row>
    <row r="1134" spans="1:5">
      <c r="A1134" s="5"/>
      <c r="B1134" s="5"/>
      <c r="C1134" s="8"/>
      <c r="D1134" s="5"/>
      <c r="E1134" s="308"/>
    </row>
    <row r="1135" spans="1:5">
      <c r="A1135" s="5"/>
      <c r="B1135" s="5"/>
      <c r="C1135" s="8"/>
      <c r="D1135" s="5"/>
      <c r="E1135" s="308"/>
    </row>
    <row r="1136" spans="1:5">
      <c r="A1136" s="5"/>
      <c r="B1136" s="5"/>
      <c r="C1136" s="8"/>
      <c r="D1136" s="5"/>
      <c r="E1136" s="308"/>
    </row>
    <row r="1137" spans="1:5">
      <c r="A1137" s="5"/>
      <c r="B1137" s="5"/>
      <c r="C1137" s="8"/>
      <c r="D1137" s="5"/>
      <c r="E1137" s="308"/>
    </row>
    <row r="1138" spans="1:5">
      <c r="A1138" s="5"/>
      <c r="B1138" s="5"/>
      <c r="C1138" s="8"/>
      <c r="D1138" s="5"/>
      <c r="E1138" s="308"/>
    </row>
    <row r="1139" spans="1:5">
      <c r="A1139" s="5"/>
      <c r="B1139" s="5"/>
      <c r="C1139" s="8"/>
      <c r="D1139" s="5"/>
      <c r="E1139" s="308"/>
    </row>
    <row r="1140" spans="1:5">
      <c r="A1140" s="5"/>
      <c r="B1140" s="5"/>
      <c r="C1140" s="8"/>
      <c r="D1140" s="5"/>
      <c r="E1140" s="308"/>
    </row>
    <row r="1141" spans="1:5">
      <c r="A1141" s="5"/>
      <c r="B1141" s="5"/>
      <c r="C1141" s="8"/>
      <c r="D1141" s="5"/>
      <c r="E1141" s="308"/>
    </row>
    <row r="1142" spans="1:5">
      <c r="A1142" s="5"/>
      <c r="B1142" s="5"/>
      <c r="C1142" s="8"/>
      <c r="D1142" s="5"/>
      <c r="E1142" s="308"/>
    </row>
    <row r="1143" spans="1:5">
      <c r="A1143" s="5"/>
      <c r="B1143" s="5"/>
      <c r="C1143" s="8"/>
      <c r="D1143" s="5"/>
      <c r="E1143" s="308"/>
    </row>
    <row r="1144" spans="1:5">
      <c r="A1144" s="5"/>
      <c r="B1144" s="5"/>
      <c r="C1144" s="8"/>
      <c r="D1144" s="5"/>
      <c r="E1144" s="308"/>
    </row>
    <row r="1145" spans="1:5">
      <c r="A1145" s="5"/>
      <c r="B1145" s="5"/>
      <c r="C1145" s="8"/>
      <c r="D1145" s="5"/>
      <c r="E1145" s="308"/>
    </row>
    <row r="1146" spans="1:5">
      <c r="A1146" s="5"/>
      <c r="B1146" s="5"/>
      <c r="C1146" s="8"/>
      <c r="D1146" s="5"/>
      <c r="E1146" s="308"/>
    </row>
    <row r="1147" spans="1:5">
      <c r="A1147" s="5"/>
      <c r="B1147" s="5"/>
      <c r="C1147" s="8"/>
      <c r="D1147" s="5"/>
      <c r="E1147" s="308"/>
    </row>
    <row r="1148" spans="1:5">
      <c r="A1148" s="5"/>
      <c r="B1148" s="5"/>
      <c r="C1148" s="8"/>
      <c r="D1148" s="5"/>
      <c r="E1148" s="308"/>
    </row>
    <row r="1149" spans="1:5">
      <c r="A1149" s="5"/>
      <c r="B1149" s="5"/>
      <c r="C1149" s="8"/>
      <c r="D1149" s="5"/>
      <c r="E1149" s="308"/>
    </row>
    <row r="1150" spans="1:5">
      <c r="A1150" s="5"/>
      <c r="B1150" s="5"/>
      <c r="C1150" s="8"/>
      <c r="D1150" s="5"/>
      <c r="E1150" s="308"/>
    </row>
    <row r="1151" spans="1:5">
      <c r="A1151" s="5"/>
      <c r="B1151" s="5"/>
      <c r="C1151" s="8"/>
      <c r="D1151" s="5"/>
      <c r="E1151" s="308"/>
    </row>
    <row r="1152" spans="1:5">
      <c r="A1152" s="5"/>
      <c r="B1152" s="5"/>
      <c r="C1152" s="8"/>
      <c r="D1152" s="5"/>
      <c r="E1152" s="308"/>
    </row>
    <row r="1153" spans="1:5">
      <c r="A1153" s="5"/>
      <c r="B1153" s="5"/>
      <c r="C1153" s="8"/>
      <c r="D1153" s="5"/>
      <c r="E1153" s="308"/>
    </row>
    <row r="1154" spans="1:5">
      <c r="A1154" s="5"/>
      <c r="B1154" s="5"/>
      <c r="C1154" s="8"/>
      <c r="D1154" s="5"/>
      <c r="E1154" s="308"/>
    </row>
    <row r="1155" spans="1:5">
      <c r="A1155" s="5"/>
      <c r="B1155" s="5"/>
      <c r="C1155" s="8"/>
      <c r="D1155" s="5"/>
      <c r="E1155" s="308"/>
    </row>
    <row r="1156" spans="1:5">
      <c r="A1156" s="5"/>
      <c r="B1156" s="5"/>
      <c r="C1156" s="8"/>
      <c r="D1156" s="5"/>
      <c r="E1156" s="308"/>
    </row>
    <row r="1157" spans="1:5">
      <c r="A1157" s="5"/>
      <c r="B1157" s="5"/>
      <c r="C1157" s="8"/>
      <c r="D1157" s="5"/>
      <c r="E1157" s="308"/>
    </row>
    <row r="1158" spans="1:5">
      <c r="A1158" s="5"/>
      <c r="B1158" s="5"/>
      <c r="C1158" s="8"/>
      <c r="D1158" s="5"/>
      <c r="E1158" s="308"/>
    </row>
    <row r="1159" spans="1:5">
      <c r="A1159" s="5"/>
      <c r="B1159" s="5"/>
      <c r="C1159" s="8"/>
      <c r="D1159" s="5"/>
      <c r="E1159" s="308"/>
    </row>
    <row r="1160" spans="1:5">
      <c r="A1160" s="5"/>
      <c r="B1160" s="5"/>
      <c r="C1160" s="8"/>
      <c r="D1160" s="5"/>
      <c r="E1160" s="308"/>
    </row>
    <row r="1161" spans="1:5">
      <c r="A1161" s="5"/>
      <c r="B1161" s="5"/>
      <c r="C1161" s="8"/>
      <c r="D1161" s="5"/>
      <c r="E1161" s="308"/>
    </row>
    <row r="1162" spans="1:5">
      <c r="A1162" s="5"/>
      <c r="B1162" s="5"/>
      <c r="C1162" s="8"/>
      <c r="D1162" s="5"/>
      <c r="E1162" s="308"/>
    </row>
    <row r="1163" spans="1:5">
      <c r="A1163" s="5"/>
      <c r="B1163" s="5"/>
      <c r="C1163" s="8"/>
      <c r="D1163" s="5"/>
      <c r="E1163" s="308"/>
    </row>
    <row r="1164" spans="1:5">
      <c r="A1164" s="5"/>
      <c r="B1164" s="5"/>
      <c r="C1164" s="8"/>
      <c r="D1164" s="5"/>
      <c r="E1164" s="308"/>
    </row>
    <row r="1165" spans="1:5">
      <c r="A1165" s="5"/>
      <c r="B1165" s="5"/>
      <c r="C1165" s="8"/>
      <c r="D1165" s="5"/>
      <c r="E1165" s="308"/>
    </row>
    <row r="1166" spans="1:5">
      <c r="A1166" s="5"/>
      <c r="B1166" s="5"/>
      <c r="C1166" s="8"/>
      <c r="D1166" s="5"/>
      <c r="E1166" s="308"/>
    </row>
    <row r="1167" spans="1:5">
      <c r="A1167" s="5"/>
      <c r="B1167" s="5"/>
      <c r="C1167" s="8"/>
      <c r="D1167" s="5"/>
      <c r="E1167" s="308"/>
    </row>
    <row r="1168" spans="1:5">
      <c r="A1168" s="5"/>
      <c r="B1168" s="5"/>
      <c r="C1168" s="8"/>
      <c r="D1168" s="5"/>
      <c r="E1168" s="308"/>
    </row>
    <row r="1169" spans="1:5">
      <c r="A1169" s="5"/>
      <c r="B1169" s="5"/>
      <c r="C1169" s="8"/>
      <c r="D1169" s="5"/>
      <c r="E1169" s="308"/>
    </row>
    <row r="1170" spans="1:5">
      <c r="A1170" s="5"/>
      <c r="B1170" s="5"/>
      <c r="C1170" s="8"/>
      <c r="D1170" s="5"/>
      <c r="E1170" s="308"/>
    </row>
    <row r="1171" spans="1:5">
      <c r="A1171" s="5"/>
      <c r="B1171" s="5"/>
      <c r="C1171" s="8"/>
      <c r="D1171" s="5"/>
      <c r="E1171" s="308"/>
    </row>
    <row r="1172" spans="1:5">
      <c r="A1172" s="5"/>
      <c r="B1172" s="5"/>
      <c r="C1172" s="8"/>
      <c r="D1172" s="5"/>
      <c r="E1172" s="308"/>
    </row>
    <row r="1173" spans="1:5">
      <c r="A1173" s="5"/>
      <c r="B1173" s="5"/>
      <c r="C1173" s="8"/>
      <c r="D1173" s="5"/>
      <c r="E1173" s="308"/>
    </row>
    <row r="1174" spans="1:5">
      <c r="A1174" s="5"/>
      <c r="B1174" s="5"/>
      <c r="C1174" s="8"/>
      <c r="D1174" s="5"/>
      <c r="E1174" s="308"/>
    </row>
    <row r="1175" spans="1:5">
      <c r="A1175" s="5"/>
      <c r="B1175" s="5"/>
      <c r="C1175" s="8"/>
      <c r="D1175" s="5"/>
      <c r="E1175" s="308"/>
    </row>
    <row r="1176" spans="1:5">
      <c r="A1176" s="5"/>
      <c r="B1176" s="5"/>
      <c r="C1176" s="8"/>
      <c r="D1176" s="5"/>
      <c r="E1176" s="308"/>
    </row>
    <row r="1177" spans="1:5">
      <c r="A1177" s="5"/>
      <c r="B1177" s="5"/>
      <c r="C1177" s="8"/>
      <c r="D1177" s="5"/>
      <c r="E1177" s="308"/>
    </row>
    <row r="1178" spans="1:5">
      <c r="A1178" s="5"/>
      <c r="B1178" s="5"/>
      <c r="C1178" s="8"/>
      <c r="D1178" s="5"/>
      <c r="E1178" s="308"/>
    </row>
    <row r="1179" spans="1:5">
      <c r="A1179" s="5"/>
      <c r="B1179" s="5"/>
      <c r="C1179" s="8"/>
      <c r="D1179" s="5"/>
      <c r="E1179" s="308"/>
    </row>
    <row r="1180" spans="1:5">
      <c r="A1180" s="5"/>
      <c r="B1180" s="5"/>
      <c r="C1180" s="8"/>
      <c r="D1180" s="5"/>
      <c r="E1180" s="308"/>
    </row>
    <row r="1181" spans="1:5">
      <c r="A1181" s="5"/>
      <c r="B1181" s="5"/>
      <c r="C1181" s="8"/>
      <c r="D1181" s="5"/>
      <c r="E1181" s="308"/>
    </row>
    <row r="1182" spans="1:5">
      <c r="A1182" s="5"/>
      <c r="B1182" s="5"/>
      <c r="C1182" s="8"/>
      <c r="D1182" s="5"/>
      <c r="E1182" s="308"/>
    </row>
    <row r="1183" spans="1:5">
      <c r="A1183" s="5"/>
      <c r="B1183" s="5"/>
      <c r="C1183" s="8"/>
      <c r="D1183" s="5"/>
      <c r="E1183" s="308"/>
    </row>
    <row r="1184" spans="1:5">
      <c r="A1184" s="5"/>
      <c r="B1184" s="5"/>
      <c r="C1184" s="8"/>
      <c r="D1184" s="5"/>
      <c r="E1184" s="308"/>
    </row>
    <row r="1185" spans="1:5">
      <c r="A1185" s="5"/>
      <c r="B1185" s="5"/>
      <c r="C1185" s="8"/>
      <c r="D1185" s="5"/>
      <c r="E1185" s="308"/>
    </row>
    <row r="1186" spans="1:5">
      <c r="A1186" s="5"/>
      <c r="B1186" s="5"/>
      <c r="C1186" s="8"/>
      <c r="D1186" s="5"/>
      <c r="E1186" s="308"/>
    </row>
    <row r="1187" spans="1:5">
      <c r="A1187" s="5"/>
      <c r="B1187" s="5"/>
      <c r="C1187" s="8"/>
      <c r="D1187" s="5"/>
      <c r="E1187" s="308"/>
    </row>
    <row r="1188" spans="1:5">
      <c r="A1188" s="5"/>
      <c r="B1188" s="5"/>
      <c r="C1188" s="8"/>
      <c r="D1188" s="5"/>
      <c r="E1188" s="308"/>
    </row>
    <row r="1189" spans="1:5">
      <c r="A1189" s="5"/>
      <c r="B1189" s="5"/>
      <c r="C1189" s="8"/>
      <c r="D1189" s="5"/>
      <c r="E1189" s="308"/>
    </row>
    <row r="1190" spans="1:5">
      <c r="A1190" s="5"/>
      <c r="B1190" s="5"/>
      <c r="C1190" s="8"/>
      <c r="D1190" s="5"/>
      <c r="E1190" s="308"/>
    </row>
    <row r="1191" spans="1:5">
      <c r="A1191" s="5"/>
      <c r="B1191" s="5"/>
      <c r="C1191" s="8"/>
      <c r="D1191" s="5"/>
      <c r="E1191" s="308"/>
    </row>
    <row r="1192" spans="1:5">
      <c r="A1192" s="5"/>
      <c r="B1192" s="5"/>
      <c r="C1192" s="8"/>
      <c r="D1192" s="5"/>
      <c r="E1192" s="308"/>
    </row>
    <row r="1193" spans="1:5">
      <c r="A1193" s="5"/>
      <c r="B1193" s="5"/>
      <c r="C1193" s="8"/>
      <c r="D1193" s="5"/>
      <c r="E1193" s="308"/>
    </row>
    <row r="1194" spans="1:5">
      <c r="A1194" s="5"/>
      <c r="B1194" s="5"/>
      <c r="C1194" s="8"/>
      <c r="D1194" s="5"/>
      <c r="E1194" s="308"/>
    </row>
    <row r="1195" spans="1:5">
      <c r="A1195" s="5"/>
      <c r="B1195" s="5"/>
      <c r="C1195" s="8"/>
      <c r="D1195" s="5"/>
      <c r="E1195" s="308"/>
    </row>
    <row r="1196" spans="1:5">
      <c r="A1196" s="5"/>
      <c r="B1196" s="5"/>
      <c r="C1196" s="8"/>
      <c r="D1196" s="5"/>
      <c r="E1196" s="308"/>
    </row>
    <row r="1197" spans="1:5">
      <c r="A1197" s="5"/>
      <c r="B1197" s="5"/>
      <c r="C1197" s="8"/>
      <c r="D1197" s="5"/>
      <c r="E1197" s="308"/>
    </row>
    <row r="1198" spans="1:5">
      <c r="A1198" s="5"/>
      <c r="B1198" s="5"/>
      <c r="C1198" s="8"/>
      <c r="D1198" s="5"/>
      <c r="E1198" s="308"/>
    </row>
    <row r="1199" spans="1:5">
      <c r="A1199" s="5"/>
      <c r="B1199" s="5"/>
      <c r="C1199" s="8"/>
      <c r="D1199" s="5"/>
      <c r="E1199" s="308"/>
    </row>
    <row r="1200" spans="1:5">
      <c r="A1200" s="5"/>
      <c r="B1200" s="5"/>
      <c r="C1200" s="8"/>
      <c r="D1200" s="5"/>
      <c r="E1200" s="308"/>
    </row>
    <row r="1201" spans="1:5">
      <c r="A1201" s="5"/>
      <c r="B1201" s="5"/>
      <c r="C1201" s="8"/>
      <c r="D1201" s="5"/>
      <c r="E1201" s="308"/>
    </row>
    <row r="1202" spans="1:5">
      <c r="A1202" s="5"/>
      <c r="B1202" s="5"/>
      <c r="C1202" s="8"/>
      <c r="D1202" s="5"/>
      <c r="E1202" s="308"/>
    </row>
    <row r="1203" spans="1:5">
      <c r="A1203" s="5"/>
      <c r="B1203" s="5"/>
      <c r="C1203" s="8"/>
      <c r="D1203" s="5"/>
      <c r="E1203" s="308"/>
    </row>
    <row r="1204" spans="1:5">
      <c r="A1204" s="5"/>
      <c r="B1204" s="5"/>
      <c r="C1204" s="8"/>
      <c r="D1204" s="5"/>
      <c r="E1204" s="308"/>
    </row>
    <row r="1205" spans="1:5">
      <c r="A1205" s="5"/>
      <c r="B1205" s="5"/>
      <c r="C1205" s="8"/>
      <c r="D1205" s="5"/>
      <c r="E1205" s="308"/>
    </row>
    <row r="1206" spans="1:5">
      <c r="A1206" s="5"/>
      <c r="B1206" s="5"/>
      <c r="C1206" s="8"/>
      <c r="D1206" s="5"/>
      <c r="E1206" s="308"/>
    </row>
    <row r="1207" spans="1:5">
      <c r="A1207" s="5"/>
      <c r="B1207" s="5"/>
      <c r="C1207" s="8"/>
      <c r="D1207" s="5"/>
      <c r="E1207" s="308"/>
    </row>
    <row r="1208" spans="1:5">
      <c r="A1208" s="5"/>
      <c r="B1208" s="5"/>
      <c r="C1208" s="8"/>
      <c r="D1208" s="5"/>
      <c r="E1208" s="308"/>
    </row>
    <row r="1209" spans="1:5">
      <c r="A1209" s="5"/>
      <c r="B1209" s="5"/>
      <c r="C1209" s="8"/>
      <c r="D1209" s="5"/>
      <c r="E1209" s="308"/>
    </row>
    <row r="1210" spans="1:5">
      <c r="A1210" s="5"/>
      <c r="B1210" s="5"/>
      <c r="C1210" s="8"/>
      <c r="D1210" s="5"/>
      <c r="E1210" s="308"/>
    </row>
    <row r="1211" spans="1:5">
      <c r="A1211" s="5"/>
      <c r="B1211" s="5"/>
      <c r="C1211" s="8"/>
      <c r="D1211" s="5"/>
      <c r="E1211" s="308"/>
    </row>
    <row r="1212" spans="1:5">
      <c r="A1212" s="5"/>
      <c r="B1212" s="5"/>
      <c r="C1212" s="8"/>
      <c r="D1212" s="5"/>
      <c r="E1212" s="308"/>
    </row>
    <row r="1213" spans="1:5">
      <c r="A1213" s="5"/>
      <c r="B1213" s="5"/>
      <c r="C1213" s="8"/>
      <c r="D1213" s="5"/>
      <c r="E1213" s="308"/>
    </row>
    <row r="1214" spans="1:5">
      <c r="A1214" s="5"/>
      <c r="B1214" s="5"/>
      <c r="C1214" s="8"/>
      <c r="D1214" s="5"/>
      <c r="E1214" s="308"/>
    </row>
    <row r="1215" spans="1:5">
      <c r="A1215" s="5"/>
      <c r="B1215" s="5"/>
      <c r="C1215" s="8"/>
      <c r="D1215" s="5"/>
      <c r="E1215" s="308"/>
    </row>
    <row r="1216" spans="1:5">
      <c r="A1216" s="5"/>
      <c r="B1216" s="5"/>
      <c r="C1216" s="8"/>
      <c r="D1216" s="5"/>
      <c r="E1216" s="308"/>
    </row>
    <row r="1217" spans="1:5">
      <c r="A1217" s="5"/>
      <c r="B1217" s="5"/>
      <c r="C1217" s="8"/>
      <c r="D1217" s="5"/>
      <c r="E1217" s="308"/>
    </row>
    <row r="1218" spans="1:5">
      <c r="A1218" s="5"/>
      <c r="B1218" s="5"/>
      <c r="C1218" s="8"/>
      <c r="D1218" s="5"/>
      <c r="E1218" s="308"/>
    </row>
    <row r="1219" spans="1:5">
      <c r="A1219" s="5"/>
      <c r="B1219" s="5"/>
      <c r="C1219" s="8"/>
      <c r="D1219" s="5"/>
      <c r="E1219" s="308"/>
    </row>
    <row r="1220" spans="1:5">
      <c r="A1220" s="5"/>
      <c r="B1220" s="5"/>
      <c r="C1220" s="8"/>
      <c r="D1220" s="5"/>
      <c r="E1220" s="308"/>
    </row>
    <row r="1221" spans="1:5">
      <c r="A1221" s="5"/>
      <c r="B1221" s="5"/>
      <c r="C1221" s="8"/>
      <c r="D1221" s="5"/>
      <c r="E1221" s="308"/>
    </row>
    <row r="1222" spans="1:5">
      <c r="A1222" s="5"/>
      <c r="B1222" s="5"/>
      <c r="C1222" s="8"/>
      <c r="D1222" s="5"/>
      <c r="E1222" s="308"/>
    </row>
    <row r="1223" spans="1:5">
      <c r="A1223" s="5"/>
      <c r="B1223" s="5"/>
      <c r="C1223" s="8"/>
      <c r="D1223" s="5"/>
      <c r="E1223" s="308"/>
    </row>
    <row r="1224" spans="1:5">
      <c r="A1224" s="5"/>
      <c r="B1224" s="5"/>
      <c r="C1224" s="8"/>
      <c r="D1224" s="5"/>
      <c r="E1224" s="308"/>
    </row>
    <row r="1225" spans="1:5">
      <c r="A1225" s="5"/>
      <c r="B1225" s="5"/>
      <c r="C1225" s="8"/>
      <c r="D1225" s="5"/>
      <c r="E1225" s="308"/>
    </row>
    <row r="1226" spans="1:5">
      <c r="A1226" s="5"/>
      <c r="B1226" s="5"/>
      <c r="C1226" s="8"/>
      <c r="D1226" s="5"/>
      <c r="E1226" s="308"/>
    </row>
    <row r="1227" spans="1:5">
      <c r="A1227" s="5"/>
      <c r="B1227" s="5"/>
      <c r="C1227" s="8"/>
      <c r="D1227" s="5"/>
      <c r="E1227" s="308"/>
    </row>
    <row r="1228" spans="1:5">
      <c r="A1228" s="5"/>
      <c r="B1228" s="5"/>
      <c r="C1228" s="8"/>
      <c r="D1228" s="5"/>
      <c r="E1228" s="308"/>
    </row>
    <row r="1229" spans="1:5">
      <c r="A1229" s="5"/>
      <c r="B1229" s="5"/>
      <c r="C1229" s="8"/>
      <c r="D1229" s="5"/>
      <c r="E1229" s="308"/>
    </row>
    <row r="1230" spans="1:5">
      <c r="A1230" s="5"/>
      <c r="B1230" s="5"/>
      <c r="C1230" s="8"/>
      <c r="D1230" s="5"/>
      <c r="E1230" s="308"/>
    </row>
    <row r="1231" spans="1:5">
      <c r="A1231" s="5"/>
      <c r="B1231" s="5"/>
      <c r="C1231" s="8"/>
      <c r="D1231" s="5"/>
      <c r="E1231" s="308"/>
    </row>
    <row r="1232" spans="1:5">
      <c r="A1232" s="5"/>
      <c r="B1232" s="5"/>
      <c r="C1232" s="8"/>
      <c r="D1232" s="5"/>
      <c r="E1232" s="308"/>
    </row>
    <row r="1233" spans="1:5">
      <c r="A1233" s="5"/>
      <c r="B1233" s="5"/>
      <c r="C1233" s="8"/>
      <c r="D1233" s="5"/>
      <c r="E1233" s="308"/>
    </row>
    <row r="1234" spans="1:5">
      <c r="A1234" s="5"/>
      <c r="B1234" s="5"/>
      <c r="C1234" s="8"/>
      <c r="D1234" s="5"/>
      <c r="E1234" s="308"/>
    </row>
    <row r="1235" spans="1:5">
      <c r="A1235" s="5"/>
      <c r="B1235" s="5"/>
      <c r="C1235" s="8"/>
      <c r="D1235" s="5"/>
      <c r="E1235" s="308"/>
    </row>
    <row r="1236" spans="1:5">
      <c r="A1236" s="5"/>
      <c r="B1236" s="5"/>
      <c r="C1236" s="8"/>
      <c r="D1236" s="5"/>
      <c r="E1236" s="308"/>
    </row>
    <row r="1237" spans="1:5">
      <c r="A1237" s="5"/>
      <c r="B1237" s="5"/>
      <c r="C1237" s="8"/>
      <c r="D1237" s="5"/>
      <c r="E1237" s="308"/>
    </row>
    <row r="1238" spans="1:5">
      <c r="A1238" s="5"/>
      <c r="B1238" s="5"/>
      <c r="C1238" s="8"/>
      <c r="D1238" s="5"/>
      <c r="E1238" s="308"/>
    </row>
    <row r="1239" spans="1:5">
      <c r="A1239" s="5"/>
      <c r="B1239" s="5"/>
      <c r="C1239" s="8"/>
      <c r="D1239" s="5"/>
      <c r="E1239" s="308"/>
    </row>
    <row r="1240" spans="1:5">
      <c r="A1240" s="5"/>
      <c r="B1240" s="5"/>
      <c r="C1240" s="8"/>
      <c r="D1240" s="5"/>
      <c r="E1240" s="308"/>
    </row>
    <row r="1241" spans="1:5">
      <c r="A1241" s="5"/>
      <c r="B1241" s="5"/>
      <c r="C1241" s="8"/>
      <c r="D1241" s="5"/>
      <c r="E1241" s="308"/>
    </row>
    <row r="1242" spans="1:5">
      <c r="A1242" s="5"/>
      <c r="B1242" s="5"/>
      <c r="C1242" s="8"/>
      <c r="D1242" s="5"/>
      <c r="E1242" s="308"/>
    </row>
    <row r="1243" spans="1:5">
      <c r="A1243" s="5"/>
      <c r="B1243" s="5"/>
      <c r="C1243" s="8"/>
      <c r="D1243" s="5"/>
      <c r="E1243" s="308"/>
    </row>
    <row r="1244" spans="1:5">
      <c r="A1244" s="5"/>
      <c r="B1244" s="5"/>
      <c r="C1244" s="8"/>
      <c r="D1244" s="5"/>
      <c r="E1244" s="308"/>
    </row>
    <row r="1245" spans="1:5">
      <c r="A1245" s="5"/>
      <c r="B1245" s="5"/>
      <c r="C1245" s="8"/>
      <c r="D1245" s="5"/>
      <c r="E1245" s="308"/>
    </row>
    <row r="1246" spans="1:5">
      <c r="A1246" s="5"/>
      <c r="B1246" s="5"/>
      <c r="C1246" s="8"/>
      <c r="D1246" s="5"/>
      <c r="E1246" s="308"/>
    </row>
    <row r="1247" spans="1:5">
      <c r="A1247" s="5"/>
      <c r="B1247" s="5"/>
      <c r="C1247" s="8"/>
      <c r="D1247" s="5"/>
      <c r="E1247" s="308"/>
    </row>
    <row r="1248" spans="1:5">
      <c r="A1248" s="5"/>
      <c r="B1248" s="5"/>
      <c r="C1248" s="8"/>
      <c r="D1248" s="5"/>
      <c r="E1248" s="308"/>
    </row>
    <row r="1249" spans="1:5">
      <c r="A1249" s="5"/>
      <c r="B1249" s="5"/>
      <c r="C1249" s="8"/>
      <c r="D1249" s="5"/>
      <c r="E1249" s="308"/>
    </row>
    <row r="1250" spans="1:5">
      <c r="A1250" s="5"/>
      <c r="B1250" s="5"/>
      <c r="C1250" s="8"/>
      <c r="D1250" s="5"/>
      <c r="E1250" s="308"/>
    </row>
    <row r="1251" spans="1:5">
      <c r="A1251" s="5"/>
      <c r="B1251" s="5"/>
      <c r="C1251" s="8"/>
      <c r="D1251" s="5"/>
      <c r="E1251" s="308"/>
    </row>
    <row r="1252" spans="1:5">
      <c r="A1252" s="5"/>
      <c r="B1252" s="5"/>
      <c r="C1252" s="8"/>
      <c r="D1252" s="5"/>
      <c r="E1252" s="308"/>
    </row>
    <row r="1253" spans="1:5">
      <c r="A1253" s="5"/>
      <c r="B1253" s="5"/>
      <c r="C1253" s="8"/>
      <c r="D1253" s="5"/>
      <c r="E1253" s="308"/>
    </row>
    <row r="1254" spans="1:5">
      <c r="A1254" s="5"/>
      <c r="B1254" s="5"/>
      <c r="C1254" s="8"/>
      <c r="D1254" s="5"/>
      <c r="E1254" s="308"/>
    </row>
    <row r="1255" spans="1:5">
      <c r="A1255" s="5"/>
      <c r="B1255" s="5"/>
      <c r="C1255" s="8"/>
      <c r="D1255" s="5"/>
      <c r="E1255" s="308"/>
    </row>
    <row r="1256" spans="1:5">
      <c r="A1256" s="5"/>
      <c r="B1256" s="5"/>
      <c r="C1256" s="8"/>
      <c r="D1256" s="5"/>
      <c r="E1256" s="308"/>
    </row>
    <row r="1257" spans="1:5">
      <c r="A1257" s="5"/>
      <c r="B1257" s="5"/>
      <c r="C1257" s="8"/>
      <c r="D1257" s="5"/>
      <c r="E1257" s="308"/>
    </row>
    <row r="1258" spans="1:5">
      <c r="A1258" s="5"/>
      <c r="B1258" s="5"/>
      <c r="C1258" s="8"/>
      <c r="D1258" s="5"/>
      <c r="E1258" s="308"/>
    </row>
    <row r="1259" spans="1:5">
      <c r="A1259" s="5"/>
      <c r="B1259" s="5"/>
      <c r="C1259" s="8"/>
      <c r="D1259" s="5"/>
      <c r="E1259" s="308"/>
    </row>
    <row r="1260" spans="1:5">
      <c r="A1260" s="5"/>
      <c r="B1260" s="5"/>
      <c r="C1260" s="8"/>
      <c r="D1260" s="5"/>
      <c r="E1260" s="308"/>
    </row>
    <row r="1261" spans="1:5">
      <c r="A1261" s="5"/>
      <c r="B1261" s="5"/>
      <c r="C1261" s="8"/>
      <c r="D1261" s="5"/>
      <c r="E1261" s="308"/>
    </row>
    <row r="1262" spans="1:5">
      <c r="A1262" s="5"/>
      <c r="B1262" s="5"/>
      <c r="C1262" s="8"/>
      <c r="D1262" s="5"/>
      <c r="E1262" s="308"/>
    </row>
    <row r="1263" spans="1:5">
      <c r="A1263" s="5"/>
      <c r="B1263" s="5"/>
      <c r="C1263" s="8"/>
      <c r="D1263" s="5"/>
      <c r="E1263" s="308"/>
    </row>
    <row r="1264" spans="1:5">
      <c r="A1264" s="5"/>
      <c r="B1264" s="5"/>
      <c r="C1264" s="8"/>
      <c r="D1264" s="5"/>
      <c r="E1264" s="308"/>
    </row>
    <row r="1265" spans="1:5">
      <c r="A1265" s="5"/>
      <c r="B1265" s="5"/>
      <c r="C1265" s="8"/>
      <c r="D1265" s="5"/>
      <c r="E1265" s="308"/>
    </row>
    <row r="1266" spans="1:5">
      <c r="A1266" s="5"/>
      <c r="B1266" s="5"/>
      <c r="C1266" s="8"/>
      <c r="D1266" s="5"/>
      <c r="E1266" s="308"/>
    </row>
    <row r="1267" spans="1:5">
      <c r="A1267" s="5"/>
      <c r="B1267" s="5"/>
      <c r="C1267" s="8"/>
      <c r="D1267" s="5"/>
      <c r="E1267" s="308"/>
    </row>
    <row r="1268" spans="1:5">
      <c r="A1268" s="5"/>
      <c r="B1268" s="5"/>
      <c r="C1268" s="8"/>
      <c r="D1268" s="5"/>
      <c r="E1268" s="308"/>
    </row>
    <row r="1269" spans="1:5">
      <c r="A1269" s="5"/>
      <c r="B1269" s="5"/>
      <c r="C1269" s="8"/>
      <c r="D1269" s="5"/>
      <c r="E1269" s="308"/>
    </row>
    <row r="1270" spans="1:5">
      <c r="A1270" s="5"/>
      <c r="B1270" s="5"/>
      <c r="C1270" s="8"/>
      <c r="D1270" s="5"/>
      <c r="E1270" s="308"/>
    </row>
    <row r="1271" spans="1:5">
      <c r="A1271" s="5"/>
      <c r="B1271" s="5"/>
      <c r="C1271" s="8"/>
      <c r="D1271" s="5"/>
      <c r="E1271" s="308"/>
    </row>
    <row r="1272" spans="1:5">
      <c r="A1272" s="5"/>
      <c r="B1272" s="5"/>
      <c r="C1272" s="8"/>
      <c r="D1272" s="5"/>
      <c r="E1272" s="308"/>
    </row>
    <row r="1273" spans="1:5">
      <c r="A1273" s="5"/>
      <c r="B1273" s="5"/>
      <c r="C1273" s="8"/>
      <c r="D1273" s="5"/>
      <c r="E1273" s="308"/>
    </row>
    <row r="1274" spans="1:5">
      <c r="A1274" s="5"/>
      <c r="B1274" s="5"/>
      <c r="C1274" s="8"/>
      <c r="D1274" s="5"/>
      <c r="E1274" s="308"/>
    </row>
    <row r="1275" spans="1:5">
      <c r="A1275" s="5"/>
      <c r="B1275" s="5"/>
      <c r="C1275" s="8"/>
      <c r="D1275" s="5"/>
      <c r="E1275" s="308"/>
    </row>
    <row r="1276" spans="1:5">
      <c r="A1276" s="5"/>
      <c r="B1276" s="5"/>
      <c r="C1276" s="8"/>
      <c r="D1276" s="5"/>
      <c r="E1276" s="308"/>
    </row>
    <row r="1277" spans="1:5">
      <c r="A1277" s="5"/>
      <c r="B1277" s="5"/>
      <c r="C1277" s="8"/>
      <c r="D1277" s="5"/>
      <c r="E1277" s="308"/>
    </row>
    <row r="1278" spans="1:5">
      <c r="A1278" s="5"/>
      <c r="B1278" s="5"/>
      <c r="C1278" s="8"/>
      <c r="D1278" s="5"/>
      <c r="E1278" s="308"/>
    </row>
    <row r="1279" spans="1:5">
      <c r="A1279" s="5"/>
      <c r="B1279" s="5"/>
      <c r="C1279" s="8"/>
      <c r="D1279" s="5"/>
      <c r="E1279" s="308"/>
    </row>
    <row r="1280" spans="1:5">
      <c r="A1280" s="5"/>
      <c r="B1280" s="5"/>
      <c r="C1280" s="8"/>
      <c r="D1280" s="5"/>
      <c r="E1280" s="308"/>
    </row>
    <row r="1281" spans="1:5">
      <c r="A1281" s="5"/>
      <c r="B1281" s="5"/>
      <c r="C1281" s="8"/>
      <c r="D1281" s="5"/>
      <c r="E1281" s="308"/>
    </row>
    <row r="1282" spans="1:5">
      <c r="A1282" s="5"/>
      <c r="B1282" s="5"/>
      <c r="C1282" s="8"/>
      <c r="D1282" s="5"/>
      <c r="E1282" s="308"/>
    </row>
    <row r="1283" spans="1:5">
      <c r="A1283" s="5"/>
      <c r="B1283" s="5"/>
      <c r="C1283" s="8"/>
      <c r="D1283" s="5"/>
      <c r="E1283" s="308"/>
    </row>
    <row r="1284" spans="1:5">
      <c r="A1284" s="5"/>
      <c r="B1284" s="5"/>
      <c r="C1284" s="8"/>
      <c r="D1284" s="5"/>
      <c r="E1284" s="308"/>
    </row>
    <row r="1285" spans="1:5">
      <c r="A1285" s="5"/>
      <c r="B1285" s="5"/>
      <c r="C1285" s="8"/>
      <c r="D1285" s="5"/>
      <c r="E1285" s="308"/>
    </row>
    <row r="1286" spans="1:5">
      <c r="A1286" s="5"/>
      <c r="B1286" s="5"/>
      <c r="C1286" s="8"/>
      <c r="D1286" s="5"/>
      <c r="E1286" s="308"/>
    </row>
    <row r="1287" spans="1:5">
      <c r="A1287" s="5"/>
      <c r="B1287" s="5"/>
      <c r="C1287" s="8"/>
      <c r="D1287" s="5"/>
      <c r="E1287" s="308"/>
    </row>
    <row r="1288" spans="1:5">
      <c r="A1288" s="5"/>
      <c r="B1288" s="5"/>
      <c r="C1288" s="8"/>
      <c r="D1288" s="5"/>
      <c r="E1288" s="308"/>
    </row>
    <row r="1289" spans="1:5">
      <c r="A1289" s="5"/>
      <c r="B1289" s="5"/>
      <c r="C1289" s="8"/>
      <c r="D1289" s="5"/>
      <c r="E1289" s="308"/>
    </row>
    <row r="1290" spans="1:5">
      <c r="A1290" s="5"/>
      <c r="B1290" s="5"/>
      <c r="C1290" s="8"/>
      <c r="D1290" s="5"/>
      <c r="E1290" s="308"/>
    </row>
    <row r="1291" spans="1:5">
      <c r="A1291" s="5"/>
      <c r="B1291" s="5"/>
      <c r="C1291" s="8"/>
      <c r="D1291" s="5"/>
      <c r="E1291" s="308"/>
    </row>
    <row r="1292" spans="1:5">
      <c r="A1292" s="5"/>
      <c r="B1292" s="5"/>
      <c r="C1292" s="8"/>
      <c r="D1292" s="5"/>
      <c r="E1292" s="308"/>
    </row>
    <row r="1293" spans="1:5">
      <c r="A1293" s="5"/>
      <c r="B1293" s="5"/>
      <c r="C1293" s="8"/>
      <c r="D1293" s="5"/>
      <c r="E1293" s="308"/>
    </row>
    <row r="1294" spans="1:5">
      <c r="A1294" s="5"/>
      <c r="B1294" s="5"/>
      <c r="C1294" s="8"/>
      <c r="D1294" s="5"/>
      <c r="E1294" s="308"/>
    </row>
    <row r="1295" spans="1:5">
      <c r="A1295" s="5"/>
      <c r="B1295" s="5"/>
      <c r="C1295" s="8"/>
      <c r="D1295" s="5"/>
      <c r="E1295" s="308"/>
    </row>
    <row r="1296" spans="1:5">
      <c r="A1296" s="5"/>
      <c r="B1296" s="5"/>
      <c r="C1296" s="8"/>
      <c r="D1296" s="5"/>
      <c r="E1296" s="308"/>
    </row>
    <row r="1297" spans="1:5">
      <c r="A1297" s="5"/>
      <c r="B1297" s="5"/>
      <c r="C1297" s="8"/>
      <c r="D1297" s="5"/>
      <c r="E1297" s="308"/>
    </row>
    <row r="1298" spans="1:5">
      <c r="A1298" s="5"/>
      <c r="B1298" s="5"/>
      <c r="C1298" s="8"/>
      <c r="D1298" s="5"/>
      <c r="E1298" s="308"/>
    </row>
    <row r="1299" spans="1:5">
      <c r="A1299" s="5"/>
      <c r="B1299" s="5"/>
      <c r="C1299" s="8"/>
      <c r="D1299" s="5"/>
      <c r="E1299" s="308"/>
    </row>
    <row r="1300" spans="1:5">
      <c r="A1300" s="5"/>
      <c r="B1300" s="5"/>
      <c r="C1300" s="8"/>
      <c r="D1300" s="5"/>
      <c r="E1300" s="308"/>
    </row>
    <row r="1301" spans="1:5">
      <c r="A1301" s="5"/>
      <c r="B1301" s="5"/>
      <c r="C1301" s="8"/>
      <c r="D1301" s="5"/>
      <c r="E1301" s="308"/>
    </row>
    <row r="1302" spans="1:5">
      <c r="A1302" s="5"/>
      <c r="B1302" s="5"/>
      <c r="C1302" s="8"/>
      <c r="D1302" s="5"/>
      <c r="E1302" s="308"/>
    </row>
    <row r="1303" spans="1:5">
      <c r="A1303" s="5"/>
      <c r="B1303" s="5"/>
      <c r="C1303" s="8"/>
      <c r="D1303" s="5"/>
      <c r="E1303" s="308"/>
    </row>
    <row r="1304" spans="1:5">
      <c r="A1304" s="5"/>
      <c r="B1304" s="5"/>
      <c r="C1304" s="8"/>
      <c r="D1304" s="5"/>
      <c r="E1304" s="308"/>
    </row>
    <row r="1305" spans="1:5">
      <c r="A1305" s="5"/>
      <c r="B1305" s="5"/>
      <c r="C1305" s="8"/>
      <c r="D1305" s="5"/>
      <c r="E1305" s="308"/>
    </row>
    <row r="1306" spans="1:5">
      <c r="A1306" s="5"/>
      <c r="B1306" s="5"/>
      <c r="C1306" s="8"/>
      <c r="D1306" s="5"/>
      <c r="E1306" s="308"/>
    </row>
    <row r="1307" spans="1:5">
      <c r="A1307" s="5"/>
      <c r="B1307" s="5"/>
      <c r="C1307" s="8"/>
      <c r="D1307" s="5"/>
      <c r="E1307" s="308"/>
    </row>
    <row r="1308" spans="1:5">
      <c r="A1308" s="5"/>
      <c r="B1308" s="5"/>
      <c r="C1308" s="8"/>
      <c r="D1308" s="5"/>
      <c r="E1308" s="308"/>
    </row>
    <row r="1309" spans="1:5">
      <c r="A1309" s="5"/>
      <c r="B1309" s="5"/>
      <c r="C1309" s="8"/>
      <c r="D1309" s="5"/>
      <c r="E1309" s="308"/>
    </row>
    <row r="1310" spans="1:5">
      <c r="A1310" s="5"/>
      <c r="B1310" s="5"/>
      <c r="C1310" s="8"/>
      <c r="D1310" s="5"/>
      <c r="E1310" s="308"/>
    </row>
    <row r="1311" spans="1:5">
      <c r="A1311" s="5"/>
      <c r="B1311" s="5"/>
      <c r="C1311" s="8"/>
      <c r="D1311" s="5"/>
      <c r="E1311" s="308"/>
    </row>
    <row r="1312" spans="1:5">
      <c r="A1312" s="5"/>
      <c r="B1312" s="5"/>
      <c r="C1312" s="8"/>
      <c r="D1312" s="5"/>
      <c r="E1312" s="308"/>
    </row>
    <row r="1313" spans="1:5">
      <c r="A1313" s="5"/>
      <c r="B1313" s="5"/>
      <c r="C1313" s="8"/>
      <c r="D1313" s="5"/>
      <c r="E1313" s="308"/>
    </row>
    <row r="1314" spans="1:5">
      <c r="A1314" s="5"/>
      <c r="B1314" s="5"/>
      <c r="C1314" s="8"/>
      <c r="D1314" s="5"/>
      <c r="E1314" s="308"/>
    </row>
    <row r="1315" spans="1:5">
      <c r="A1315" s="5"/>
      <c r="B1315" s="5"/>
      <c r="C1315" s="8"/>
      <c r="D1315" s="5"/>
      <c r="E1315" s="308"/>
    </row>
    <row r="1316" spans="1:5">
      <c r="A1316" s="5"/>
      <c r="B1316" s="5"/>
      <c r="C1316" s="8"/>
      <c r="D1316" s="5"/>
      <c r="E1316" s="308"/>
    </row>
    <row r="1317" spans="1:5">
      <c r="A1317" s="5"/>
      <c r="B1317" s="5"/>
      <c r="C1317" s="8"/>
      <c r="D1317" s="5"/>
      <c r="E1317" s="308"/>
    </row>
    <row r="1318" spans="1:5">
      <c r="A1318" s="5"/>
      <c r="B1318" s="5"/>
      <c r="C1318" s="8"/>
      <c r="D1318" s="5"/>
      <c r="E1318" s="308"/>
    </row>
    <row r="1319" spans="1:5">
      <c r="A1319" s="5"/>
      <c r="B1319" s="5"/>
      <c r="C1319" s="8"/>
      <c r="D1319" s="5"/>
      <c r="E1319" s="308"/>
    </row>
    <row r="1320" spans="1:5">
      <c r="A1320" s="5"/>
      <c r="B1320" s="5"/>
      <c r="C1320" s="8"/>
      <c r="D1320" s="5"/>
      <c r="E1320" s="308"/>
    </row>
    <row r="1321" spans="1:5">
      <c r="A1321" s="5"/>
      <c r="B1321" s="5"/>
      <c r="C1321" s="8"/>
      <c r="D1321" s="5"/>
      <c r="E1321" s="308"/>
    </row>
    <row r="1322" spans="1:5">
      <c r="A1322" s="5"/>
      <c r="B1322" s="5"/>
      <c r="C1322" s="8"/>
      <c r="D1322" s="5"/>
      <c r="E1322" s="308"/>
    </row>
    <row r="1323" spans="1:5">
      <c r="A1323" s="5"/>
      <c r="B1323" s="5"/>
      <c r="C1323" s="8"/>
      <c r="D1323" s="5"/>
      <c r="E1323" s="308"/>
    </row>
    <row r="1324" spans="1:5">
      <c r="A1324" s="5"/>
      <c r="B1324" s="5"/>
      <c r="C1324" s="8"/>
      <c r="D1324" s="5"/>
      <c r="E1324" s="308"/>
    </row>
    <row r="1325" spans="1:5">
      <c r="A1325" s="5"/>
      <c r="B1325" s="5"/>
      <c r="C1325" s="8"/>
      <c r="D1325" s="5"/>
      <c r="E1325" s="308"/>
    </row>
    <row r="1326" spans="1:5">
      <c r="A1326" s="5"/>
      <c r="B1326" s="5"/>
      <c r="C1326" s="8"/>
      <c r="D1326" s="5"/>
      <c r="E1326" s="308"/>
    </row>
    <row r="1327" spans="1:5">
      <c r="A1327" s="5"/>
      <c r="B1327" s="5"/>
      <c r="C1327" s="8"/>
      <c r="D1327" s="5"/>
      <c r="E1327" s="308"/>
    </row>
    <row r="1328" spans="1:5">
      <c r="A1328" s="5"/>
      <c r="B1328" s="5"/>
      <c r="C1328" s="8"/>
      <c r="D1328" s="5"/>
      <c r="E1328" s="308"/>
    </row>
    <row r="1329" spans="1:5">
      <c r="A1329" s="5"/>
      <c r="B1329" s="5"/>
      <c r="C1329" s="8"/>
      <c r="D1329" s="5"/>
      <c r="E1329" s="308"/>
    </row>
    <row r="1330" spans="1:5">
      <c r="A1330" s="5"/>
      <c r="B1330" s="5"/>
      <c r="C1330" s="8"/>
      <c r="D1330" s="5"/>
      <c r="E1330" s="308"/>
    </row>
    <row r="1331" spans="1:5">
      <c r="A1331" s="5"/>
      <c r="B1331" s="5"/>
      <c r="C1331" s="8"/>
      <c r="D1331" s="5"/>
      <c r="E1331" s="308"/>
    </row>
    <row r="1332" spans="1:5">
      <c r="A1332" s="5"/>
      <c r="B1332" s="5"/>
      <c r="C1332" s="8"/>
      <c r="D1332" s="5"/>
      <c r="E1332" s="308"/>
    </row>
    <row r="1333" spans="1:5">
      <c r="A1333" s="5"/>
      <c r="B1333" s="5"/>
      <c r="C1333" s="8"/>
      <c r="D1333" s="5"/>
      <c r="E1333" s="308"/>
    </row>
    <row r="1334" spans="1:5">
      <c r="A1334" s="5"/>
      <c r="B1334" s="5"/>
      <c r="C1334" s="8"/>
      <c r="D1334" s="5"/>
      <c r="E1334" s="308"/>
    </row>
    <row r="1335" spans="1:5">
      <c r="A1335" s="5"/>
      <c r="B1335" s="5"/>
      <c r="C1335" s="8"/>
      <c r="D1335" s="5"/>
      <c r="E1335" s="308"/>
    </row>
    <row r="1336" spans="1:5">
      <c r="A1336" s="5"/>
      <c r="B1336" s="5"/>
      <c r="C1336" s="8"/>
      <c r="D1336" s="5"/>
      <c r="E1336" s="308"/>
    </row>
    <row r="1337" spans="1:5">
      <c r="A1337" s="5"/>
      <c r="B1337" s="5"/>
      <c r="C1337" s="8"/>
      <c r="D1337" s="5"/>
      <c r="E1337" s="308"/>
    </row>
    <row r="1338" spans="1:5">
      <c r="A1338" s="5"/>
      <c r="B1338" s="5"/>
      <c r="C1338" s="8"/>
      <c r="D1338" s="5"/>
      <c r="E1338" s="308"/>
    </row>
    <row r="1339" spans="1:5">
      <c r="A1339" s="5"/>
      <c r="B1339" s="5"/>
      <c r="C1339" s="8"/>
      <c r="D1339" s="5"/>
      <c r="E1339" s="308"/>
    </row>
    <row r="1340" spans="1:5">
      <c r="A1340" s="5"/>
      <c r="B1340" s="5"/>
      <c r="C1340" s="8"/>
      <c r="D1340" s="5"/>
      <c r="E1340" s="308"/>
    </row>
    <row r="1341" spans="1:5">
      <c r="A1341" s="5"/>
      <c r="B1341" s="5"/>
      <c r="C1341" s="8"/>
      <c r="D1341" s="5"/>
      <c r="E1341" s="308"/>
    </row>
    <row r="1342" spans="1:5">
      <c r="A1342" s="5"/>
      <c r="B1342" s="5"/>
      <c r="C1342" s="8"/>
      <c r="D1342" s="5"/>
      <c r="E1342" s="308"/>
    </row>
    <row r="1343" spans="1:5">
      <c r="A1343" s="5"/>
      <c r="B1343" s="5"/>
      <c r="C1343" s="8"/>
      <c r="D1343" s="5"/>
      <c r="E1343" s="308"/>
    </row>
    <row r="1344" spans="1:5">
      <c r="A1344" s="5"/>
      <c r="B1344" s="5"/>
      <c r="C1344" s="8"/>
      <c r="D1344" s="5"/>
      <c r="E1344" s="308"/>
    </row>
    <row r="1345" spans="1:5">
      <c r="A1345" s="5"/>
      <c r="B1345" s="5"/>
      <c r="C1345" s="8"/>
      <c r="D1345" s="5"/>
      <c r="E1345" s="308"/>
    </row>
    <row r="1346" spans="1:5">
      <c r="A1346" s="5"/>
      <c r="B1346" s="5"/>
      <c r="C1346" s="8"/>
      <c r="D1346" s="5"/>
      <c r="E1346" s="308"/>
    </row>
    <row r="1347" spans="1:5">
      <c r="A1347" s="5"/>
      <c r="B1347" s="5"/>
      <c r="C1347" s="8"/>
      <c r="D1347" s="5"/>
      <c r="E1347" s="308"/>
    </row>
    <row r="1348" spans="1:5">
      <c r="A1348" s="5"/>
      <c r="B1348" s="5"/>
      <c r="C1348" s="8"/>
      <c r="D1348" s="5"/>
      <c r="E1348" s="308"/>
    </row>
    <row r="1349" spans="1:5">
      <c r="A1349" s="5"/>
      <c r="B1349" s="5"/>
      <c r="C1349" s="8"/>
      <c r="D1349" s="5"/>
      <c r="E1349" s="308"/>
    </row>
    <row r="1350" spans="1:5">
      <c r="A1350" s="5"/>
      <c r="B1350" s="5"/>
      <c r="C1350" s="8"/>
      <c r="D1350" s="5"/>
      <c r="E1350" s="308"/>
    </row>
    <row r="1351" spans="1:5">
      <c r="A1351" s="5"/>
      <c r="B1351" s="5"/>
      <c r="C1351" s="8"/>
      <c r="D1351" s="5"/>
      <c r="E1351" s="308"/>
    </row>
    <row r="1352" spans="1:5">
      <c r="A1352" s="5"/>
      <c r="B1352" s="5"/>
      <c r="C1352" s="8"/>
      <c r="D1352" s="5"/>
      <c r="E1352" s="308"/>
    </row>
    <row r="1353" spans="1:5">
      <c r="A1353" s="5"/>
      <c r="B1353" s="5"/>
      <c r="C1353" s="8"/>
      <c r="D1353" s="5"/>
      <c r="E1353" s="308"/>
    </row>
    <row r="1354" spans="1:5">
      <c r="A1354" s="5"/>
      <c r="B1354" s="5"/>
      <c r="C1354" s="8"/>
      <c r="D1354" s="5"/>
      <c r="E1354" s="308"/>
    </row>
    <row r="1355" spans="1:5">
      <c r="A1355" s="5"/>
      <c r="B1355" s="5"/>
      <c r="C1355" s="8"/>
      <c r="D1355" s="5"/>
      <c r="E1355" s="308"/>
    </row>
    <row r="1356" spans="1:5">
      <c r="A1356" s="5"/>
      <c r="B1356" s="5"/>
      <c r="C1356" s="8"/>
      <c r="D1356" s="5"/>
      <c r="E1356" s="308"/>
    </row>
    <row r="1357" spans="1:5">
      <c r="A1357" s="5"/>
      <c r="B1357" s="5"/>
      <c r="C1357" s="8"/>
      <c r="D1357" s="5"/>
      <c r="E1357" s="308"/>
    </row>
    <row r="1358" spans="1:5">
      <c r="A1358" s="5"/>
      <c r="B1358" s="5"/>
      <c r="C1358" s="8"/>
      <c r="D1358" s="5"/>
      <c r="E1358" s="308"/>
    </row>
    <row r="1359" spans="1:5">
      <c r="A1359" s="5"/>
      <c r="B1359" s="5"/>
      <c r="C1359" s="8"/>
      <c r="D1359" s="5"/>
      <c r="E1359" s="308"/>
    </row>
    <row r="1360" spans="1:5">
      <c r="A1360" s="5"/>
      <c r="B1360" s="5"/>
      <c r="C1360" s="8"/>
      <c r="D1360" s="5"/>
      <c r="E1360" s="308"/>
    </row>
    <row r="1361" spans="1:5">
      <c r="A1361" s="5"/>
      <c r="B1361" s="5"/>
      <c r="C1361" s="8"/>
      <c r="D1361" s="5"/>
      <c r="E1361" s="308"/>
    </row>
    <row r="1362" spans="1:5">
      <c r="A1362" s="5"/>
      <c r="B1362" s="5"/>
      <c r="C1362" s="8"/>
      <c r="D1362" s="5"/>
      <c r="E1362" s="308"/>
    </row>
    <row r="1363" spans="1:5">
      <c r="A1363" s="5"/>
      <c r="B1363" s="5"/>
      <c r="C1363" s="8"/>
      <c r="D1363" s="5"/>
      <c r="E1363" s="308"/>
    </row>
    <row r="1364" spans="1:5">
      <c r="A1364" s="5"/>
      <c r="B1364" s="5"/>
      <c r="C1364" s="8"/>
      <c r="D1364" s="5"/>
      <c r="E1364" s="308"/>
    </row>
    <row r="1365" spans="1:5">
      <c r="A1365" s="5"/>
      <c r="B1365" s="5"/>
      <c r="C1365" s="8"/>
      <c r="D1365" s="5"/>
      <c r="E1365" s="308"/>
    </row>
    <row r="1366" spans="1:5">
      <c r="A1366" s="5"/>
      <c r="B1366" s="5"/>
      <c r="C1366" s="8"/>
      <c r="D1366" s="5"/>
      <c r="E1366" s="308"/>
    </row>
    <row r="1367" spans="1:5">
      <c r="A1367" s="5"/>
      <c r="B1367" s="5"/>
      <c r="C1367" s="8"/>
      <c r="D1367" s="5"/>
      <c r="E1367" s="308"/>
    </row>
    <row r="1368" spans="1:5">
      <c r="A1368" s="5"/>
      <c r="B1368" s="5"/>
      <c r="C1368" s="8"/>
      <c r="D1368" s="5"/>
      <c r="E1368" s="308"/>
    </row>
    <row r="1369" spans="1:5">
      <c r="A1369" s="5"/>
      <c r="B1369" s="5"/>
      <c r="C1369" s="8"/>
      <c r="D1369" s="5"/>
      <c r="E1369" s="308"/>
    </row>
    <row r="1370" spans="1:5">
      <c r="A1370" s="5"/>
      <c r="B1370" s="5"/>
      <c r="C1370" s="8"/>
      <c r="D1370" s="5"/>
      <c r="E1370" s="308"/>
    </row>
    <row r="1371" spans="1:5">
      <c r="A1371" s="5"/>
      <c r="B1371" s="5"/>
      <c r="C1371" s="8"/>
      <c r="D1371" s="5"/>
      <c r="E1371" s="308"/>
    </row>
    <row r="1372" spans="1:5">
      <c r="A1372" s="5"/>
      <c r="B1372" s="5"/>
      <c r="C1372" s="8"/>
      <c r="D1372" s="5"/>
      <c r="E1372" s="308"/>
    </row>
    <row r="1373" spans="1:5">
      <c r="A1373" s="5"/>
      <c r="B1373" s="5"/>
      <c r="C1373" s="8"/>
      <c r="D1373" s="5"/>
      <c r="E1373" s="308"/>
    </row>
    <row r="1374" spans="1:5">
      <c r="A1374" s="5"/>
      <c r="B1374" s="5"/>
      <c r="C1374" s="8"/>
      <c r="D1374" s="5"/>
      <c r="E1374" s="308"/>
    </row>
    <row r="1375" spans="1:5">
      <c r="A1375" s="5"/>
      <c r="B1375" s="5"/>
      <c r="C1375" s="8"/>
      <c r="D1375" s="5"/>
      <c r="E1375" s="308"/>
    </row>
    <row r="1376" spans="1:5">
      <c r="A1376" s="5"/>
      <c r="B1376" s="5"/>
      <c r="C1376" s="8"/>
      <c r="D1376" s="5"/>
      <c r="E1376" s="308"/>
    </row>
    <row r="1377" spans="1:5">
      <c r="A1377" s="5"/>
      <c r="B1377" s="5"/>
      <c r="C1377" s="8"/>
      <c r="D1377" s="5"/>
      <c r="E1377" s="308"/>
    </row>
    <row r="1378" spans="1:5">
      <c r="A1378" s="5"/>
      <c r="B1378" s="5"/>
      <c r="C1378" s="8"/>
      <c r="D1378" s="5"/>
      <c r="E1378" s="308"/>
    </row>
    <row r="1379" spans="1:5">
      <c r="A1379" s="5"/>
      <c r="B1379" s="5"/>
      <c r="C1379" s="8"/>
      <c r="D1379" s="5"/>
      <c r="E1379" s="308"/>
    </row>
    <row r="1380" spans="1:5">
      <c r="A1380" s="5"/>
      <c r="B1380" s="5"/>
      <c r="C1380" s="8"/>
      <c r="D1380" s="5"/>
      <c r="E1380" s="308"/>
    </row>
    <row r="1381" spans="1:5">
      <c r="A1381" s="5"/>
      <c r="B1381" s="5"/>
      <c r="C1381" s="8"/>
      <c r="D1381" s="5"/>
      <c r="E1381" s="308"/>
    </row>
    <row r="1382" spans="1:5">
      <c r="A1382" s="5"/>
      <c r="B1382" s="5"/>
      <c r="C1382" s="8"/>
      <c r="D1382" s="5"/>
      <c r="E1382" s="308"/>
    </row>
    <row r="1383" spans="1:5">
      <c r="A1383" s="5"/>
      <c r="B1383" s="5"/>
      <c r="C1383" s="8"/>
      <c r="D1383" s="5"/>
      <c r="E1383" s="308"/>
    </row>
    <row r="1384" spans="1:5">
      <c r="A1384" s="5"/>
      <c r="B1384" s="5"/>
      <c r="C1384" s="8"/>
      <c r="D1384" s="5"/>
      <c r="E1384" s="308"/>
    </row>
    <row r="1385" spans="1:5">
      <c r="A1385" s="5"/>
      <c r="B1385" s="5"/>
      <c r="C1385" s="8"/>
      <c r="D1385" s="5"/>
      <c r="E1385" s="308"/>
    </row>
    <row r="1386" spans="1:5">
      <c r="A1386" s="5"/>
      <c r="B1386" s="5"/>
      <c r="C1386" s="8"/>
      <c r="D1386" s="5"/>
      <c r="E1386" s="308"/>
    </row>
    <row r="1387" spans="1:5">
      <c r="A1387" s="5"/>
      <c r="B1387" s="5"/>
      <c r="C1387" s="8"/>
      <c r="D1387" s="5"/>
      <c r="E1387" s="308"/>
    </row>
    <row r="1388" spans="1:5">
      <c r="A1388" s="5"/>
      <c r="B1388" s="5"/>
      <c r="C1388" s="8"/>
      <c r="D1388" s="5"/>
      <c r="E1388" s="308"/>
    </row>
    <row r="1389" spans="1:5">
      <c r="A1389" s="5"/>
      <c r="B1389" s="5"/>
      <c r="C1389" s="8"/>
      <c r="D1389" s="5"/>
      <c r="E1389" s="308"/>
    </row>
    <row r="1390" spans="1:5">
      <c r="A1390" s="5"/>
      <c r="B1390" s="5"/>
      <c r="C1390" s="8"/>
      <c r="D1390" s="5"/>
      <c r="E1390" s="308"/>
    </row>
    <row r="1391" spans="1:5">
      <c r="A1391" s="5"/>
      <c r="B1391" s="5"/>
      <c r="C1391" s="8"/>
      <c r="D1391" s="5"/>
      <c r="E1391" s="308"/>
    </row>
    <row r="1392" spans="1:5">
      <c r="A1392" s="5"/>
      <c r="B1392" s="5"/>
      <c r="C1392" s="8"/>
      <c r="D1392" s="5"/>
      <c r="E1392" s="308"/>
    </row>
    <row r="1393" spans="1:5">
      <c r="A1393" s="5"/>
      <c r="B1393" s="5"/>
      <c r="C1393" s="8"/>
      <c r="D1393" s="5"/>
      <c r="E1393" s="308"/>
    </row>
    <row r="1394" spans="1:5">
      <c r="A1394" s="5"/>
      <c r="B1394" s="5"/>
      <c r="C1394" s="8"/>
      <c r="D1394" s="5"/>
      <c r="E1394" s="308"/>
    </row>
    <row r="1395" spans="1:5">
      <c r="A1395" s="5"/>
      <c r="B1395" s="5"/>
      <c r="C1395" s="8"/>
      <c r="D1395" s="5"/>
      <c r="E1395" s="308"/>
    </row>
    <row r="1396" spans="1:5">
      <c r="A1396" s="5"/>
      <c r="B1396" s="5"/>
      <c r="C1396" s="8"/>
      <c r="D1396" s="5"/>
      <c r="E1396" s="308"/>
    </row>
    <row r="1397" spans="1:5">
      <c r="A1397" s="5"/>
      <c r="B1397" s="5"/>
      <c r="C1397" s="8"/>
      <c r="D1397" s="5"/>
      <c r="E1397" s="308"/>
    </row>
    <row r="1398" spans="1:5">
      <c r="A1398" s="5"/>
      <c r="B1398" s="5"/>
      <c r="C1398" s="8"/>
      <c r="D1398" s="5"/>
      <c r="E1398" s="308"/>
    </row>
    <row r="1399" spans="1:5">
      <c r="A1399" s="5"/>
      <c r="B1399" s="5"/>
      <c r="C1399" s="8"/>
      <c r="D1399" s="5"/>
      <c r="E1399" s="308"/>
    </row>
    <row r="1400" spans="1:5">
      <c r="A1400" s="5"/>
      <c r="B1400" s="5"/>
      <c r="C1400" s="8"/>
      <c r="D1400" s="5"/>
      <c r="E1400" s="308"/>
    </row>
    <row r="1401" spans="1:5">
      <c r="A1401" s="5"/>
      <c r="B1401" s="5"/>
      <c r="C1401" s="8"/>
      <c r="D1401" s="5"/>
      <c r="E1401" s="308"/>
    </row>
    <row r="1402" spans="1:5">
      <c r="A1402" s="5"/>
      <c r="B1402" s="5"/>
      <c r="C1402" s="8"/>
      <c r="D1402" s="5"/>
      <c r="E1402" s="308"/>
    </row>
    <row r="1403" spans="1:5">
      <c r="A1403" s="5"/>
      <c r="B1403" s="5"/>
      <c r="C1403" s="8"/>
      <c r="D1403" s="5"/>
      <c r="E1403" s="308"/>
    </row>
    <row r="1404" spans="1:5">
      <c r="A1404" s="5"/>
      <c r="B1404" s="5"/>
      <c r="C1404" s="8"/>
      <c r="D1404" s="5"/>
      <c r="E1404" s="308"/>
    </row>
    <row r="1405" spans="1:5">
      <c r="A1405" s="5"/>
      <c r="B1405" s="5"/>
      <c r="C1405" s="8"/>
      <c r="D1405" s="5"/>
      <c r="E1405" s="308"/>
    </row>
    <row r="1406" spans="1:5">
      <c r="A1406" s="5"/>
      <c r="B1406" s="5"/>
      <c r="C1406" s="8"/>
      <c r="D1406" s="5"/>
      <c r="E1406" s="308"/>
    </row>
    <row r="1407" spans="1:5">
      <c r="A1407" s="5"/>
      <c r="B1407" s="5"/>
      <c r="C1407" s="8"/>
      <c r="D1407" s="5"/>
      <c r="E1407" s="308"/>
    </row>
    <row r="1408" spans="1:5">
      <c r="A1408" s="5"/>
      <c r="B1408" s="5"/>
      <c r="C1408" s="8"/>
      <c r="D1408" s="5"/>
      <c r="E1408" s="308"/>
    </row>
    <row r="1409" spans="1:5">
      <c r="A1409" s="5"/>
      <c r="B1409" s="5"/>
      <c r="C1409" s="8"/>
      <c r="D1409" s="5"/>
      <c r="E1409" s="308"/>
    </row>
    <row r="1410" spans="1:5">
      <c r="A1410" s="5"/>
      <c r="B1410" s="5"/>
      <c r="C1410" s="8"/>
      <c r="D1410" s="5"/>
      <c r="E1410" s="308"/>
    </row>
    <row r="1411" spans="1:5">
      <c r="A1411" s="5"/>
      <c r="B1411" s="5"/>
      <c r="C1411" s="8"/>
      <c r="D1411" s="5"/>
      <c r="E1411" s="308"/>
    </row>
    <row r="1412" spans="1:5">
      <c r="A1412" s="5"/>
      <c r="B1412" s="5"/>
      <c r="C1412" s="8"/>
      <c r="D1412" s="5"/>
      <c r="E1412" s="308"/>
    </row>
    <row r="1413" spans="1:5">
      <c r="A1413" s="5"/>
      <c r="B1413" s="5"/>
      <c r="C1413" s="8"/>
      <c r="D1413" s="5"/>
      <c r="E1413" s="308"/>
    </row>
    <row r="1414" spans="1:5">
      <c r="A1414" s="5"/>
      <c r="B1414" s="5"/>
      <c r="C1414" s="8"/>
      <c r="D1414" s="5"/>
      <c r="E1414" s="308"/>
    </row>
    <row r="1415" spans="1:5">
      <c r="A1415" s="5"/>
      <c r="B1415" s="5"/>
      <c r="C1415" s="8"/>
      <c r="D1415" s="5"/>
      <c r="E1415" s="308"/>
    </row>
    <row r="1416" spans="1:5">
      <c r="A1416" s="5"/>
      <c r="B1416" s="5"/>
      <c r="C1416" s="8"/>
      <c r="D1416" s="5"/>
      <c r="E1416" s="308"/>
    </row>
    <row r="1417" spans="1:5">
      <c r="A1417" s="5"/>
      <c r="B1417" s="5"/>
      <c r="C1417" s="8"/>
      <c r="D1417" s="5"/>
      <c r="E1417" s="308" t="s">
        <v>98</v>
      </c>
    </row>
    <row r="1418" spans="1:5">
      <c r="A1418" s="5"/>
      <c r="B1418" s="5"/>
      <c r="C1418" s="8"/>
      <c r="D1418" s="5"/>
      <c r="E1418" s="308" t="s">
        <v>98</v>
      </c>
    </row>
    <row r="1419" spans="1:5">
      <c r="A1419" s="5"/>
      <c r="B1419" s="5"/>
      <c r="C1419" s="8"/>
      <c r="D1419" s="5"/>
      <c r="E1419" s="308" t="s">
        <v>98</v>
      </c>
    </row>
    <row r="1420" spans="1:5">
      <c r="A1420" s="5"/>
      <c r="B1420" s="5"/>
      <c r="C1420" s="8"/>
      <c r="D1420" s="5"/>
      <c r="E1420" s="308" t="s">
        <v>98</v>
      </c>
    </row>
    <row r="1421" spans="1:5">
      <c r="A1421" s="5"/>
      <c r="B1421" s="5"/>
      <c r="C1421" s="8"/>
      <c r="D1421" s="5"/>
      <c r="E1421" s="308" t="s">
        <v>98</v>
      </c>
    </row>
    <row r="1422" spans="1:5">
      <c r="A1422" s="5"/>
      <c r="B1422" s="5"/>
      <c r="C1422" s="8"/>
      <c r="D1422" s="5"/>
      <c r="E1422" s="308" t="s">
        <v>98</v>
      </c>
    </row>
    <row r="1423" spans="1:5">
      <c r="A1423" s="5"/>
      <c r="B1423" s="5"/>
      <c r="C1423" s="8"/>
      <c r="D1423" s="5"/>
      <c r="E1423" s="308" t="s">
        <v>98</v>
      </c>
    </row>
    <row r="1424" spans="1:5">
      <c r="A1424" s="5"/>
      <c r="B1424" s="5"/>
      <c r="C1424" s="8"/>
      <c r="D1424" s="5"/>
      <c r="E1424" s="308" t="s">
        <v>98</v>
      </c>
    </row>
    <row r="1425" spans="1:5">
      <c r="A1425" s="5"/>
      <c r="B1425" s="5"/>
      <c r="C1425" s="8"/>
      <c r="D1425" s="5"/>
      <c r="E1425" s="308" t="s">
        <v>98</v>
      </c>
    </row>
    <row r="1426" spans="1:5">
      <c r="A1426" s="5"/>
      <c r="B1426" s="5"/>
      <c r="C1426" s="8"/>
      <c r="D1426" s="5"/>
      <c r="E1426" s="308" t="s">
        <v>98</v>
      </c>
    </row>
    <row r="1427" spans="1:5">
      <c r="A1427" s="5"/>
      <c r="B1427" s="5"/>
      <c r="C1427" s="8"/>
      <c r="D1427" s="5"/>
      <c r="E1427" s="308" t="s">
        <v>98</v>
      </c>
    </row>
    <row r="1428" spans="1:5">
      <c r="A1428" s="5"/>
      <c r="B1428" s="5"/>
      <c r="C1428" s="8"/>
      <c r="D1428" s="5"/>
      <c r="E1428" s="308" t="s">
        <v>98</v>
      </c>
    </row>
    <row r="1429" spans="1:5">
      <c r="A1429" s="5"/>
      <c r="B1429" s="5"/>
      <c r="C1429" s="8"/>
      <c r="D1429" s="5"/>
      <c r="E1429" s="308" t="s">
        <v>98</v>
      </c>
    </row>
    <row r="1430" spans="1:5">
      <c r="A1430" s="5"/>
      <c r="B1430" s="5"/>
      <c r="C1430" s="8"/>
      <c r="D1430" s="5"/>
      <c r="E1430" s="308" t="s">
        <v>98</v>
      </c>
    </row>
    <row r="1431" spans="1:5">
      <c r="A1431" s="5"/>
      <c r="B1431" s="5"/>
      <c r="C1431" s="8"/>
      <c r="D1431" s="5"/>
      <c r="E1431" s="308" t="s">
        <v>98</v>
      </c>
    </row>
    <row r="1432" spans="1:5">
      <c r="A1432" s="5"/>
      <c r="B1432" s="5"/>
      <c r="C1432" s="8"/>
      <c r="D1432" s="5"/>
      <c r="E1432" s="308" t="s">
        <v>98</v>
      </c>
    </row>
    <row r="1433" spans="1:5">
      <c r="A1433" s="5"/>
      <c r="B1433" s="5"/>
      <c r="C1433" s="8"/>
      <c r="D1433" s="5"/>
      <c r="E1433" s="308" t="s">
        <v>98</v>
      </c>
    </row>
    <row r="1434" spans="1:5">
      <c r="A1434" s="5"/>
      <c r="B1434" s="5"/>
      <c r="C1434" s="8"/>
      <c r="D1434" s="5"/>
      <c r="E1434" s="308" t="s">
        <v>98</v>
      </c>
    </row>
    <row r="1435" spans="1:5">
      <c r="A1435" s="5"/>
      <c r="B1435" s="5"/>
      <c r="C1435" s="8"/>
      <c r="D1435" s="5"/>
      <c r="E1435" s="308" t="s">
        <v>98</v>
      </c>
    </row>
    <row r="1436" spans="1:5">
      <c r="A1436" s="5"/>
      <c r="B1436" s="5"/>
      <c r="C1436" s="8"/>
      <c r="D1436" s="5"/>
      <c r="E1436" s="308" t="s">
        <v>98</v>
      </c>
    </row>
    <row r="1437" spans="1:5">
      <c r="A1437" s="5"/>
      <c r="B1437" s="5"/>
      <c r="C1437" s="8"/>
      <c r="D1437" s="5"/>
      <c r="E1437" s="308" t="s">
        <v>98</v>
      </c>
    </row>
    <row r="1438" spans="1:5">
      <c r="A1438" s="5"/>
      <c r="B1438" s="5"/>
      <c r="C1438" s="8"/>
      <c r="D1438" s="5"/>
      <c r="E1438" s="308" t="s">
        <v>98</v>
      </c>
    </row>
    <row r="1439" spans="1:5">
      <c r="A1439" s="5"/>
      <c r="B1439" s="5"/>
      <c r="C1439" s="8"/>
      <c r="D1439" s="5"/>
      <c r="E1439" s="308" t="s">
        <v>98</v>
      </c>
    </row>
    <row r="1440" spans="1:5">
      <c r="A1440" s="5"/>
      <c r="B1440" s="5"/>
      <c r="C1440" s="8"/>
      <c r="D1440" s="5"/>
      <c r="E1440" s="308" t="s">
        <v>98</v>
      </c>
    </row>
    <row r="1441" spans="1:5">
      <c r="A1441" s="5"/>
      <c r="B1441" s="5"/>
      <c r="C1441" s="8"/>
      <c r="D1441" s="5"/>
      <c r="E1441" s="308" t="s">
        <v>98</v>
      </c>
    </row>
    <row r="1442" spans="1:5">
      <c r="A1442" s="5"/>
      <c r="B1442" s="5"/>
      <c r="C1442" s="8"/>
      <c r="D1442" s="5"/>
      <c r="E1442" s="308" t="s">
        <v>98</v>
      </c>
    </row>
    <row r="1443" spans="1:5">
      <c r="A1443" s="5"/>
      <c r="B1443" s="5"/>
      <c r="C1443" s="8"/>
      <c r="D1443" s="5"/>
      <c r="E1443" s="308" t="s">
        <v>98</v>
      </c>
    </row>
    <row r="1444" spans="1:5">
      <c r="A1444" s="5"/>
      <c r="B1444" s="5"/>
      <c r="C1444" s="8"/>
      <c r="D1444" s="5"/>
      <c r="E1444" s="308" t="s">
        <v>98</v>
      </c>
    </row>
    <row r="1445" spans="1:5">
      <c r="A1445" s="5"/>
      <c r="B1445" s="5"/>
      <c r="C1445" s="8"/>
      <c r="D1445" s="5"/>
      <c r="E1445" s="308" t="s">
        <v>98</v>
      </c>
    </row>
    <row r="1446" spans="1:5">
      <c r="A1446" s="5"/>
      <c r="B1446" s="5"/>
      <c r="C1446" s="8"/>
      <c r="D1446" s="5"/>
      <c r="E1446" s="308" t="s">
        <v>98</v>
      </c>
    </row>
    <row r="1447" spans="1:5">
      <c r="A1447" s="5"/>
      <c r="B1447" s="5"/>
      <c r="C1447" s="8"/>
      <c r="D1447" s="5"/>
      <c r="E1447" s="308" t="s">
        <v>98</v>
      </c>
    </row>
    <row r="1448" spans="1:5">
      <c r="A1448" s="5"/>
      <c r="B1448" s="5"/>
      <c r="C1448" s="8"/>
      <c r="D1448" s="5"/>
      <c r="E1448" s="308" t="s">
        <v>98</v>
      </c>
    </row>
    <row r="1449" spans="1:5">
      <c r="A1449" s="5"/>
      <c r="B1449" s="5"/>
      <c r="C1449" s="8"/>
      <c r="D1449" s="5"/>
      <c r="E1449" s="308" t="s">
        <v>98</v>
      </c>
    </row>
    <row r="1450" spans="1:5">
      <c r="A1450" s="5"/>
      <c r="B1450" s="5"/>
      <c r="C1450" s="8"/>
      <c r="D1450" s="5"/>
      <c r="E1450" s="308" t="s">
        <v>98</v>
      </c>
    </row>
    <row r="1451" spans="1:5">
      <c r="A1451" s="5"/>
      <c r="B1451" s="5"/>
      <c r="C1451" s="8"/>
      <c r="D1451" s="5"/>
      <c r="E1451" s="308" t="s">
        <v>98</v>
      </c>
    </row>
    <row r="1452" spans="1:5">
      <c r="A1452" s="5"/>
      <c r="B1452" s="5"/>
      <c r="C1452" s="8"/>
      <c r="D1452" s="5"/>
      <c r="E1452" s="308" t="s">
        <v>98</v>
      </c>
    </row>
    <row r="1453" spans="1:5">
      <c r="A1453" s="5"/>
      <c r="B1453" s="5"/>
      <c r="C1453" s="8"/>
      <c r="D1453" s="5"/>
      <c r="E1453" s="308" t="s">
        <v>98</v>
      </c>
    </row>
    <row r="1454" spans="1:5">
      <c r="A1454" s="5"/>
      <c r="B1454" s="5"/>
      <c r="C1454" s="8"/>
      <c r="D1454" s="5"/>
      <c r="E1454" s="308" t="s">
        <v>98</v>
      </c>
    </row>
    <row r="1455" spans="1:5">
      <c r="A1455" s="5"/>
      <c r="B1455" s="5"/>
      <c r="C1455" s="8"/>
      <c r="D1455" s="5"/>
      <c r="E1455" s="308" t="s">
        <v>98</v>
      </c>
    </row>
    <row r="1456" spans="1:5">
      <c r="A1456" s="5"/>
      <c r="B1456" s="5"/>
      <c r="C1456" s="8"/>
      <c r="D1456" s="5"/>
      <c r="E1456" s="308" t="s">
        <v>98</v>
      </c>
    </row>
    <row r="1457" spans="1:5">
      <c r="A1457" s="5"/>
      <c r="B1457" s="5"/>
      <c r="C1457" s="8"/>
      <c r="D1457" s="5"/>
      <c r="E1457" s="308" t="s">
        <v>98</v>
      </c>
    </row>
    <row r="1458" spans="1:5">
      <c r="A1458" s="5"/>
      <c r="B1458" s="5"/>
      <c r="C1458" s="8"/>
      <c r="D1458" s="5"/>
      <c r="E1458" s="308" t="s">
        <v>98</v>
      </c>
    </row>
    <row r="1459" spans="1:5">
      <c r="A1459" s="5"/>
      <c r="B1459" s="5"/>
      <c r="C1459" s="8"/>
      <c r="D1459" s="5"/>
      <c r="E1459" s="308" t="s">
        <v>98</v>
      </c>
    </row>
    <row r="1460" spans="1:5">
      <c r="A1460" s="5"/>
      <c r="B1460" s="5"/>
      <c r="C1460" s="8"/>
      <c r="D1460" s="5"/>
      <c r="E1460" s="308" t="s">
        <v>98</v>
      </c>
    </row>
    <row r="1461" spans="1:5">
      <c r="A1461" s="5"/>
      <c r="B1461" s="5"/>
      <c r="C1461" s="8"/>
      <c r="D1461" s="5"/>
      <c r="E1461" s="308" t="s">
        <v>98</v>
      </c>
    </row>
    <row r="1462" spans="1:5">
      <c r="A1462" s="5"/>
      <c r="B1462" s="5"/>
      <c r="C1462" s="8"/>
      <c r="D1462" s="5"/>
      <c r="E1462" s="308" t="s">
        <v>98</v>
      </c>
    </row>
    <row r="1463" spans="1:5">
      <c r="A1463" s="5"/>
      <c r="B1463" s="5"/>
      <c r="C1463" s="8"/>
      <c r="D1463" s="5"/>
      <c r="E1463" s="308" t="s">
        <v>98</v>
      </c>
    </row>
    <row r="1464" spans="1:5">
      <c r="A1464" s="5"/>
      <c r="B1464" s="5"/>
      <c r="C1464" s="8"/>
      <c r="D1464" s="5"/>
      <c r="E1464" s="308" t="s">
        <v>98</v>
      </c>
    </row>
    <row r="1465" spans="1:5">
      <c r="A1465" s="5"/>
      <c r="B1465" s="5"/>
      <c r="C1465" s="8"/>
      <c r="D1465" s="5"/>
      <c r="E1465" s="308" t="s">
        <v>98</v>
      </c>
    </row>
    <row r="1466" spans="1:5">
      <c r="A1466" s="5"/>
      <c r="B1466" s="5"/>
      <c r="C1466" s="8"/>
      <c r="D1466" s="5"/>
      <c r="E1466" s="308" t="s">
        <v>98</v>
      </c>
    </row>
    <row r="1467" spans="1:5">
      <c r="A1467" s="5"/>
      <c r="B1467" s="5"/>
      <c r="C1467" s="8"/>
      <c r="D1467" s="5"/>
      <c r="E1467" s="308" t="s">
        <v>98</v>
      </c>
    </row>
    <row r="1468" spans="1:5">
      <c r="A1468" s="5"/>
      <c r="B1468" s="5"/>
      <c r="C1468" s="8"/>
      <c r="D1468" s="5"/>
      <c r="E1468" s="308" t="s">
        <v>98</v>
      </c>
    </row>
    <row r="1469" spans="1:5">
      <c r="A1469" s="5"/>
      <c r="B1469" s="5"/>
      <c r="C1469" s="8"/>
      <c r="D1469" s="5"/>
      <c r="E1469" s="308" t="s">
        <v>98</v>
      </c>
    </row>
    <row r="1470" spans="1:5">
      <c r="A1470" s="5"/>
      <c r="B1470" s="5"/>
      <c r="C1470" s="8"/>
      <c r="D1470" s="5"/>
      <c r="E1470" s="308" t="s">
        <v>98</v>
      </c>
    </row>
    <row r="1471" spans="1:5">
      <c r="A1471" s="5"/>
      <c r="B1471" s="5"/>
      <c r="C1471" s="8"/>
      <c r="D1471" s="5"/>
      <c r="E1471" s="308" t="s">
        <v>98</v>
      </c>
    </row>
    <row r="1472" spans="1:5">
      <c r="A1472" s="5"/>
      <c r="B1472" s="5"/>
      <c r="C1472" s="8"/>
      <c r="D1472" s="5"/>
      <c r="E1472" s="308" t="s">
        <v>98</v>
      </c>
    </row>
    <row r="1473" spans="1:5">
      <c r="A1473" s="5"/>
      <c r="B1473" s="5"/>
      <c r="C1473" s="8"/>
      <c r="D1473" s="5"/>
      <c r="E1473" s="308" t="s">
        <v>98</v>
      </c>
    </row>
    <row r="1474" spans="1:5">
      <c r="A1474" s="5"/>
      <c r="B1474" s="5"/>
      <c r="C1474" s="8"/>
      <c r="D1474" s="5"/>
      <c r="E1474" s="308" t="s">
        <v>98</v>
      </c>
    </row>
    <row r="1475" spans="1:5">
      <c r="A1475" s="5"/>
      <c r="B1475" s="5"/>
      <c r="C1475" s="8"/>
      <c r="D1475" s="5"/>
      <c r="E1475" s="308" t="s">
        <v>98</v>
      </c>
    </row>
    <row r="1476" spans="1:5">
      <c r="A1476" s="5"/>
      <c r="B1476" s="5"/>
      <c r="C1476" s="8"/>
      <c r="D1476" s="5"/>
      <c r="E1476" s="308" t="s">
        <v>98</v>
      </c>
    </row>
    <row r="1477" spans="1:5">
      <c r="A1477" s="5"/>
      <c r="B1477" s="5"/>
      <c r="C1477" s="8"/>
      <c r="D1477" s="5"/>
      <c r="E1477" s="308" t="s">
        <v>98</v>
      </c>
    </row>
    <row r="1478" spans="1:5">
      <c r="A1478" s="5"/>
      <c r="B1478" s="5"/>
      <c r="C1478" s="8"/>
      <c r="D1478" s="5"/>
      <c r="E1478" s="308" t="s">
        <v>98</v>
      </c>
    </row>
    <row r="1479" spans="1:5">
      <c r="A1479" s="5"/>
      <c r="B1479" s="5"/>
      <c r="C1479" s="8"/>
      <c r="D1479" s="5"/>
      <c r="E1479" s="308" t="s">
        <v>98</v>
      </c>
    </row>
    <row r="1480" spans="1:5">
      <c r="A1480" s="5"/>
      <c r="B1480" s="5"/>
      <c r="C1480" s="8"/>
      <c r="D1480" s="5"/>
      <c r="E1480" s="308" t="s">
        <v>98</v>
      </c>
    </row>
    <row r="1481" spans="1:5">
      <c r="A1481" s="5"/>
      <c r="B1481" s="5"/>
      <c r="C1481" s="8"/>
      <c r="D1481" s="5"/>
      <c r="E1481" s="308" t="s">
        <v>98</v>
      </c>
    </row>
    <row r="1482" spans="1:5">
      <c r="A1482" s="5"/>
      <c r="B1482" s="5"/>
      <c r="C1482" s="8"/>
      <c r="D1482" s="5"/>
      <c r="E1482" s="308" t="s">
        <v>98</v>
      </c>
    </row>
    <row r="1483" spans="1:5">
      <c r="A1483" s="5"/>
      <c r="B1483" s="5"/>
      <c r="C1483" s="8"/>
      <c r="D1483" s="5"/>
      <c r="E1483" s="308" t="s">
        <v>98</v>
      </c>
    </row>
    <row r="1484" spans="1:5">
      <c r="A1484" s="5"/>
      <c r="B1484" s="5"/>
      <c r="C1484" s="8"/>
      <c r="D1484" s="5"/>
      <c r="E1484" s="308" t="s">
        <v>98</v>
      </c>
    </row>
    <row r="1485" spans="1:5">
      <c r="A1485" s="5"/>
      <c r="B1485" s="5"/>
      <c r="C1485" s="8"/>
      <c r="D1485" s="5"/>
      <c r="E1485" s="308" t="s">
        <v>98</v>
      </c>
    </row>
    <row r="1486" spans="1:5">
      <c r="A1486" s="5"/>
      <c r="B1486" s="5"/>
      <c r="C1486" s="8"/>
      <c r="D1486" s="5"/>
      <c r="E1486" s="308" t="s">
        <v>98</v>
      </c>
    </row>
    <row r="1487" spans="1:5">
      <c r="A1487" s="5"/>
      <c r="B1487" s="5"/>
      <c r="C1487" s="8"/>
      <c r="D1487" s="5"/>
      <c r="E1487" s="308" t="s">
        <v>98</v>
      </c>
    </row>
    <row r="1488" spans="1:5">
      <c r="A1488" s="5"/>
      <c r="B1488" s="5"/>
      <c r="C1488" s="8"/>
      <c r="D1488" s="5"/>
      <c r="E1488" s="308" t="s">
        <v>98</v>
      </c>
    </row>
    <row r="1489" spans="1:5">
      <c r="A1489" s="5"/>
      <c r="B1489" s="5"/>
      <c r="C1489" s="8"/>
      <c r="D1489" s="5"/>
      <c r="E1489" s="308" t="s">
        <v>98</v>
      </c>
    </row>
    <row r="1490" spans="1:5">
      <c r="A1490" s="5"/>
      <c r="B1490" s="5"/>
      <c r="C1490" s="8"/>
      <c r="D1490" s="5"/>
      <c r="E1490" s="308" t="s">
        <v>98</v>
      </c>
    </row>
    <row r="1491" spans="1:5">
      <c r="A1491" s="5"/>
      <c r="B1491" s="5"/>
      <c r="C1491" s="8"/>
      <c r="D1491" s="5"/>
      <c r="E1491" s="308" t="s">
        <v>98</v>
      </c>
    </row>
    <row r="1492" spans="1:5">
      <c r="A1492" s="5"/>
      <c r="B1492" s="5"/>
      <c r="C1492" s="8"/>
      <c r="D1492" s="5"/>
      <c r="E1492" s="308" t="s">
        <v>98</v>
      </c>
    </row>
    <row r="1493" spans="1:5">
      <c r="A1493" s="5"/>
      <c r="B1493" s="5"/>
      <c r="C1493" s="8"/>
      <c r="D1493" s="5"/>
      <c r="E1493" s="308" t="s">
        <v>98</v>
      </c>
    </row>
    <row r="1494" spans="1:5">
      <c r="A1494" s="5"/>
      <c r="B1494" s="5"/>
      <c r="C1494" s="8"/>
      <c r="D1494" s="5"/>
      <c r="E1494" s="308" t="s">
        <v>98</v>
      </c>
    </row>
    <row r="1495" spans="1:5">
      <c r="A1495" s="5"/>
      <c r="B1495" s="5"/>
      <c r="C1495" s="8"/>
      <c r="D1495" s="5"/>
      <c r="E1495" s="308" t="s">
        <v>98</v>
      </c>
    </row>
    <row r="1496" spans="1:5">
      <c r="A1496" s="5"/>
      <c r="B1496" s="5"/>
      <c r="C1496" s="8"/>
      <c r="D1496" s="5"/>
      <c r="E1496" s="308" t="s">
        <v>98</v>
      </c>
    </row>
    <row r="1497" spans="1:5">
      <c r="A1497" s="5"/>
      <c r="B1497" s="5"/>
      <c r="C1497" s="8"/>
      <c r="D1497" s="5"/>
      <c r="E1497" s="308" t="s">
        <v>98</v>
      </c>
    </row>
    <row r="1498" spans="1:5">
      <c r="A1498" s="5"/>
      <c r="B1498" s="5"/>
      <c r="C1498" s="8"/>
      <c r="D1498" s="5"/>
      <c r="E1498" s="308" t="s">
        <v>98</v>
      </c>
    </row>
    <row r="1499" spans="1:5">
      <c r="A1499" s="5"/>
      <c r="B1499" s="5"/>
      <c r="C1499" s="8"/>
      <c r="D1499" s="5"/>
      <c r="E1499" s="308" t="s">
        <v>98</v>
      </c>
    </row>
    <row r="1500" spans="1:5">
      <c r="A1500" s="5"/>
      <c r="B1500" s="5"/>
      <c r="C1500" s="8"/>
      <c r="D1500" s="5"/>
      <c r="E1500" s="308" t="s">
        <v>98</v>
      </c>
    </row>
    <row r="1501" spans="1:5">
      <c r="A1501" s="5"/>
      <c r="B1501" s="5"/>
      <c r="C1501" s="8"/>
      <c r="D1501" s="5"/>
      <c r="E1501" s="308" t="s">
        <v>98</v>
      </c>
    </row>
    <row r="1502" spans="1:5">
      <c r="A1502" s="5"/>
      <c r="B1502" s="5"/>
      <c r="C1502" s="8"/>
      <c r="D1502" s="5"/>
      <c r="E1502" s="308" t="s">
        <v>98</v>
      </c>
    </row>
    <row r="1503" spans="1:5">
      <c r="A1503" s="5"/>
      <c r="B1503" s="5"/>
      <c r="C1503" s="8"/>
      <c r="D1503" s="5"/>
      <c r="E1503" s="308" t="s">
        <v>98</v>
      </c>
    </row>
    <row r="1504" spans="1:5">
      <c r="A1504" s="5"/>
      <c r="B1504" s="5"/>
      <c r="C1504" s="8"/>
      <c r="D1504" s="5"/>
      <c r="E1504" s="308" t="s">
        <v>98</v>
      </c>
    </row>
    <row r="1505" spans="1:5">
      <c r="A1505" s="5"/>
      <c r="B1505" s="5"/>
      <c r="C1505" s="8"/>
      <c r="D1505" s="5"/>
      <c r="E1505" s="308" t="s">
        <v>98</v>
      </c>
    </row>
    <row r="1506" spans="1:5">
      <c r="A1506" s="5"/>
      <c r="B1506" s="5"/>
      <c r="C1506" s="8"/>
      <c r="D1506" s="5"/>
      <c r="E1506" s="308" t="s">
        <v>98</v>
      </c>
    </row>
    <row r="1507" spans="1:5">
      <c r="A1507" s="5"/>
      <c r="B1507" s="5"/>
      <c r="C1507" s="8"/>
      <c r="D1507" s="5"/>
      <c r="E1507" s="308" t="s">
        <v>98</v>
      </c>
    </row>
    <row r="1508" spans="1:5">
      <c r="A1508" s="5"/>
      <c r="B1508" s="5"/>
      <c r="C1508" s="8"/>
      <c r="D1508" s="5"/>
      <c r="E1508" s="308" t="s">
        <v>98</v>
      </c>
    </row>
    <row r="1509" spans="1:5">
      <c r="A1509" s="5"/>
      <c r="B1509" s="5"/>
      <c r="C1509" s="8"/>
      <c r="D1509" s="5"/>
      <c r="E1509" s="308" t="s">
        <v>98</v>
      </c>
    </row>
    <row r="1510" spans="1:5">
      <c r="A1510" s="5"/>
      <c r="B1510" s="5"/>
      <c r="C1510" s="8"/>
      <c r="D1510" s="5"/>
      <c r="E1510" s="308" t="s">
        <v>98</v>
      </c>
    </row>
    <row r="1511" spans="1:5">
      <c r="A1511" s="5"/>
      <c r="B1511" s="5"/>
      <c r="C1511" s="8"/>
      <c r="D1511" s="5"/>
      <c r="E1511" s="308" t="s">
        <v>98</v>
      </c>
    </row>
    <row r="1512" spans="1:5">
      <c r="A1512" s="5"/>
      <c r="B1512" s="5"/>
      <c r="C1512" s="8"/>
      <c r="D1512" s="5"/>
      <c r="E1512" s="308" t="s">
        <v>98</v>
      </c>
    </row>
    <row r="1513" spans="1:5">
      <c r="A1513" s="5"/>
      <c r="B1513" s="5"/>
      <c r="C1513" s="8"/>
      <c r="D1513" s="5"/>
      <c r="E1513" s="308" t="s">
        <v>98</v>
      </c>
    </row>
    <row r="1514" spans="1:5">
      <c r="A1514" s="5"/>
      <c r="B1514" s="5"/>
      <c r="C1514" s="8"/>
      <c r="D1514" s="5"/>
      <c r="E1514" s="308" t="s">
        <v>98</v>
      </c>
    </row>
    <row r="1515" spans="1:5">
      <c r="A1515" s="5"/>
      <c r="B1515" s="5"/>
      <c r="C1515" s="8"/>
      <c r="D1515" s="5"/>
      <c r="E1515" s="308" t="s">
        <v>98</v>
      </c>
    </row>
    <row r="1516" spans="1:5">
      <c r="A1516" s="5"/>
      <c r="B1516" s="5"/>
      <c r="C1516" s="8"/>
      <c r="D1516" s="5"/>
      <c r="E1516" s="308" t="s">
        <v>98</v>
      </c>
    </row>
    <row r="1517" spans="1:5">
      <c r="A1517" s="5"/>
      <c r="B1517" s="5"/>
      <c r="C1517" s="8"/>
      <c r="D1517" s="5"/>
      <c r="E1517" s="308" t="s">
        <v>98</v>
      </c>
    </row>
    <row r="1518" spans="1:5">
      <c r="A1518" s="5"/>
      <c r="B1518" s="5"/>
      <c r="C1518" s="8"/>
      <c r="D1518" s="5"/>
      <c r="E1518" s="308" t="s">
        <v>98</v>
      </c>
    </row>
    <row r="1519" spans="1:5">
      <c r="A1519" s="5"/>
      <c r="B1519" s="5"/>
      <c r="C1519" s="8"/>
      <c r="D1519" s="5"/>
      <c r="E1519" s="308" t="s">
        <v>98</v>
      </c>
    </row>
    <row r="1520" spans="1:5">
      <c r="A1520" s="5"/>
      <c r="B1520" s="5"/>
      <c r="C1520" s="8"/>
      <c r="D1520" s="5"/>
      <c r="E1520" s="308" t="s">
        <v>98</v>
      </c>
    </row>
    <row r="1521" spans="1:5">
      <c r="A1521" s="5"/>
      <c r="B1521" s="5"/>
      <c r="C1521" s="8"/>
      <c r="D1521" s="5"/>
      <c r="E1521" s="308" t="s">
        <v>98</v>
      </c>
    </row>
    <row r="1522" spans="1:5">
      <c r="A1522" s="5"/>
      <c r="B1522" s="5"/>
      <c r="C1522" s="8"/>
      <c r="D1522" s="5"/>
      <c r="E1522" s="308" t="s">
        <v>98</v>
      </c>
    </row>
    <row r="1523" spans="1:5">
      <c r="A1523" s="5"/>
      <c r="B1523" s="5"/>
      <c r="C1523" s="8"/>
      <c r="D1523" s="5"/>
      <c r="E1523" s="308" t="s">
        <v>98</v>
      </c>
    </row>
    <row r="1524" spans="1:5">
      <c r="A1524" s="5"/>
      <c r="B1524" s="5"/>
      <c r="C1524" s="8"/>
      <c r="D1524" s="5"/>
      <c r="E1524" s="308" t="s">
        <v>98</v>
      </c>
    </row>
    <row r="1525" spans="1:5">
      <c r="A1525" s="5"/>
      <c r="B1525" s="5"/>
      <c r="C1525" s="8"/>
      <c r="D1525" s="5"/>
      <c r="E1525" s="308" t="s">
        <v>98</v>
      </c>
    </row>
    <row r="1526" spans="1:5">
      <c r="A1526" s="5"/>
      <c r="B1526" s="5"/>
      <c r="C1526" s="8"/>
      <c r="D1526" s="5"/>
      <c r="E1526" s="308" t="s">
        <v>98</v>
      </c>
    </row>
    <row r="1527" spans="1:5">
      <c r="A1527" s="5"/>
      <c r="B1527" s="5"/>
      <c r="C1527" s="8"/>
      <c r="D1527" s="5"/>
      <c r="E1527" s="308" t="s">
        <v>98</v>
      </c>
    </row>
    <row r="1528" spans="1:5">
      <c r="A1528" s="5"/>
      <c r="B1528" s="5"/>
      <c r="C1528" s="8"/>
      <c r="D1528" s="5"/>
      <c r="E1528" s="308" t="s">
        <v>98</v>
      </c>
    </row>
    <row r="1529" spans="1:5">
      <c r="A1529" s="5"/>
      <c r="B1529" s="5"/>
      <c r="C1529" s="8"/>
      <c r="D1529" s="5"/>
      <c r="E1529" s="308" t="s">
        <v>98</v>
      </c>
    </row>
    <row r="1530" spans="1:5">
      <c r="A1530" s="5"/>
      <c r="B1530" s="5"/>
      <c r="C1530" s="8"/>
      <c r="D1530" s="5"/>
      <c r="E1530" s="308" t="s">
        <v>98</v>
      </c>
    </row>
    <row r="1531" spans="1:5">
      <c r="A1531" s="5"/>
      <c r="B1531" s="5"/>
      <c r="C1531" s="8"/>
      <c r="D1531" s="5"/>
      <c r="E1531" s="308" t="s">
        <v>98</v>
      </c>
    </row>
    <row r="1532" spans="1:5">
      <c r="A1532" s="5"/>
      <c r="B1532" s="5"/>
      <c r="C1532" s="8"/>
      <c r="D1532" s="5"/>
      <c r="E1532" s="308" t="s">
        <v>98</v>
      </c>
    </row>
    <row r="1533" spans="1:5">
      <c r="A1533" s="5"/>
      <c r="B1533" s="5"/>
      <c r="C1533" s="8"/>
      <c r="D1533" s="5"/>
      <c r="E1533" s="308" t="s">
        <v>98</v>
      </c>
    </row>
    <row r="1534" spans="1:5">
      <c r="A1534" s="5"/>
      <c r="B1534" s="5"/>
      <c r="C1534" s="8"/>
      <c r="D1534" s="5"/>
      <c r="E1534" s="308" t="s">
        <v>98</v>
      </c>
    </row>
    <row r="1535" spans="1:5">
      <c r="A1535" s="5"/>
      <c r="B1535" s="5"/>
      <c r="C1535" s="8"/>
      <c r="D1535" s="5"/>
      <c r="E1535" s="308" t="s">
        <v>98</v>
      </c>
    </row>
    <row r="1536" spans="1:5">
      <c r="A1536" s="5"/>
      <c r="B1536" s="5"/>
      <c r="C1536" s="8"/>
      <c r="D1536" s="5"/>
      <c r="E1536" s="308" t="s">
        <v>98</v>
      </c>
    </row>
    <row r="1537" spans="1:5">
      <c r="A1537" s="5"/>
      <c r="B1537" s="5"/>
      <c r="C1537" s="8"/>
      <c r="D1537" s="5"/>
      <c r="E1537" s="308" t="s">
        <v>98</v>
      </c>
    </row>
    <row r="1538" spans="1:5">
      <c r="A1538" s="5"/>
      <c r="B1538" s="5"/>
      <c r="C1538" s="8"/>
      <c r="D1538" s="5"/>
      <c r="E1538" s="308" t="s">
        <v>98</v>
      </c>
    </row>
    <row r="1539" spans="1:5">
      <c r="A1539" s="5"/>
      <c r="B1539" s="5"/>
      <c r="C1539" s="8"/>
      <c r="D1539" s="5"/>
      <c r="E1539" s="308" t="s">
        <v>98</v>
      </c>
    </row>
    <row r="1540" spans="1:5">
      <c r="A1540" s="5"/>
      <c r="B1540" s="5"/>
      <c r="C1540" s="8"/>
      <c r="D1540" s="5"/>
      <c r="E1540" s="308" t="s">
        <v>98</v>
      </c>
    </row>
    <row r="1541" spans="1:5">
      <c r="A1541" s="5"/>
      <c r="B1541" s="5"/>
      <c r="C1541" s="8"/>
      <c r="D1541" s="5"/>
      <c r="E1541" s="308" t="s">
        <v>98</v>
      </c>
    </row>
    <row r="1542" spans="1:5">
      <c r="A1542" s="5"/>
      <c r="B1542" s="5"/>
      <c r="C1542" s="8"/>
      <c r="D1542" s="5"/>
      <c r="E1542" s="308" t="s">
        <v>98</v>
      </c>
    </row>
    <row r="1543" spans="1:5">
      <c r="A1543" s="5"/>
      <c r="B1543" s="5"/>
      <c r="C1543" s="8"/>
      <c r="D1543" s="5"/>
      <c r="E1543" s="308" t="s">
        <v>98</v>
      </c>
    </row>
    <row r="1544" spans="1:5">
      <c r="A1544" s="5"/>
      <c r="B1544" s="5"/>
      <c r="C1544" s="8"/>
      <c r="D1544" s="5"/>
      <c r="E1544" s="308" t="s">
        <v>98</v>
      </c>
    </row>
    <row r="1545" spans="1:5">
      <c r="A1545" s="5"/>
      <c r="B1545" s="5"/>
      <c r="C1545" s="8"/>
      <c r="D1545" s="5"/>
      <c r="E1545" s="308" t="s">
        <v>98</v>
      </c>
    </row>
    <row r="1546" spans="1:5">
      <c r="A1546" s="5"/>
      <c r="B1546" s="5"/>
      <c r="C1546" s="8"/>
      <c r="D1546" s="5"/>
      <c r="E1546" s="308" t="s">
        <v>98</v>
      </c>
    </row>
    <row r="1547" spans="1:5">
      <c r="A1547" s="5"/>
      <c r="B1547" s="5"/>
      <c r="C1547" s="8"/>
      <c r="D1547" s="5"/>
      <c r="E1547" s="308" t="s">
        <v>98</v>
      </c>
    </row>
    <row r="1548" spans="1:5">
      <c r="A1548" s="5"/>
      <c r="B1548" s="5"/>
      <c r="C1548" s="8"/>
      <c r="D1548" s="5"/>
      <c r="E1548" s="308" t="s">
        <v>98</v>
      </c>
    </row>
    <row r="1549" spans="1:5">
      <c r="A1549" s="5"/>
      <c r="B1549" s="5"/>
      <c r="C1549" s="8"/>
      <c r="D1549" s="5"/>
      <c r="E1549" s="308" t="s">
        <v>98</v>
      </c>
    </row>
    <row r="1550" spans="1:5">
      <c r="A1550" s="5"/>
      <c r="B1550" s="5"/>
      <c r="C1550" s="8"/>
      <c r="D1550" s="5"/>
      <c r="E1550" s="308" t="s">
        <v>98</v>
      </c>
    </row>
    <row r="1551" spans="1:5">
      <c r="A1551" s="5"/>
      <c r="B1551" s="5"/>
      <c r="C1551" s="8"/>
      <c r="D1551" s="5"/>
      <c r="E1551" s="308" t="s">
        <v>98</v>
      </c>
    </row>
    <row r="1552" spans="1:5">
      <c r="A1552" s="5"/>
      <c r="B1552" s="5"/>
      <c r="C1552" s="8"/>
      <c r="D1552" s="5"/>
      <c r="E1552" s="308" t="s">
        <v>98</v>
      </c>
    </row>
    <row r="1553" spans="1:5">
      <c r="A1553" s="5"/>
      <c r="B1553" s="5"/>
      <c r="C1553" s="8"/>
      <c r="D1553" s="5"/>
      <c r="E1553" s="308" t="s">
        <v>98</v>
      </c>
    </row>
    <row r="1554" spans="1:5">
      <c r="A1554" s="5"/>
      <c r="B1554" s="5"/>
      <c r="C1554" s="8"/>
      <c r="D1554" s="5"/>
      <c r="E1554" s="308" t="s">
        <v>98</v>
      </c>
    </row>
    <row r="1555" spans="1:5">
      <c r="A1555" s="5"/>
      <c r="B1555" s="5"/>
      <c r="C1555" s="8"/>
      <c r="D1555" s="5"/>
      <c r="E1555" s="308" t="s">
        <v>98</v>
      </c>
    </row>
    <row r="1556" spans="1:5">
      <c r="A1556" s="5"/>
      <c r="B1556" s="5"/>
      <c r="C1556" s="8"/>
      <c r="D1556" s="5"/>
      <c r="E1556" s="308" t="s">
        <v>98</v>
      </c>
    </row>
    <row r="1557" spans="1:5">
      <c r="A1557" s="5"/>
      <c r="B1557" s="5"/>
      <c r="C1557" s="8"/>
      <c r="D1557" s="5"/>
      <c r="E1557" s="308" t="s">
        <v>98</v>
      </c>
    </row>
    <row r="1558" spans="1:5">
      <c r="A1558" s="5"/>
      <c r="B1558" s="5"/>
      <c r="C1558" s="8"/>
      <c r="D1558" s="5"/>
      <c r="E1558" s="308" t="s">
        <v>98</v>
      </c>
    </row>
    <row r="1559" spans="1:5">
      <c r="A1559" s="5"/>
      <c r="B1559" s="5"/>
      <c r="C1559" s="8"/>
      <c r="D1559" s="5"/>
      <c r="E1559" s="308" t="s">
        <v>98</v>
      </c>
    </row>
    <row r="1560" spans="1:5">
      <c r="A1560" s="5"/>
      <c r="B1560" s="5"/>
      <c r="C1560" s="8"/>
      <c r="D1560" s="5"/>
      <c r="E1560" s="308" t="s">
        <v>98</v>
      </c>
    </row>
    <row r="1561" spans="1:5">
      <c r="A1561" s="5"/>
      <c r="B1561" s="5"/>
      <c r="C1561" s="8"/>
      <c r="D1561" s="5"/>
      <c r="E1561" s="308" t="s">
        <v>98</v>
      </c>
    </row>
    <row r="1562" spans="1:5">
      <c r="A1562" s="5"/>
      <c r="B1562" s="5"/>
      <c r="C1562" s="8"/>
      <c r="D1562" s="5"/>
      <c r="E1562" s="308" t="s">
        <v>98</v>
      </c>
    </row>
    <row r="1563" spans="1:5">
      <c r="A1563" s="5"/>
      <c r="B1563" s="5"/>
      <c r="C1563" s="8"/>
      <c r="D1563" s="5"/>
      <c r="E1563" s="308" t="s">
        <v>98</v>
      </c>
    </row>
    <row r="1564" spans="1:5">
      <c r="A1564" s="5"/>
      <c r="B1564" s="5"/>
      <c r="C1564" s="8"/>
      <c r="D1564" s="5"/>
      <c r="E1564" s="308" t="s">
        <v>98</v>
      </c>
    </row>
    <row r="1565" spans="1:5">
      <c r="A1565" s="5"/>
      <c r="B1565" s="5"/>
      <c r="C1565" s="8"/>
      <c r="D1565" s="5"/>
      <c r="E1565" s="308" t="s">
        <v>98</v>
      </c>
    </row>
    <row r="1566" spans="1:5">
      <c r="A1566" s="5"/>
      <c r="B1566" s="5"/>
      <c r="C1566" s="8"/>
      <c r="D1566" s="5"/>
      <c r="E1566" s="308" t="s">
        <v>98</v>
      </c>
    </row>
    <row r="1567" spans="1:5">
      <c r="A1567" s="5"/>
      <c r="B1567" s="5"/>
      <c r="C1567" s="8"/>
      <c r="D1567" s="5"/>
      <c r="E1567" s="308" t="s">
        <v>98</v>
      </c>
    </row>
    <row r="1568" spans="1:5">
      <c r="A1568" s="5"/>
      <c r="B1568" s="5"/>
      <c r="C1568" s="8"/>
      <c r="D1568" s="5"/>
      <c r="E1568" s="308" t="s">
        <v>98</v>
      </c>
    </row>
    <row r="1569" spans="1:5">
      <c r="A1569" s="5"/>
      <c r="B1569" s="5"/>
      <c r="C1569" s="8"/>
      <c r="D1569" s="5"/>
      <c r="E1569" s="308" t="s">
        <v>98</v>
      </c>
    </row>
    <row r="1570" spans="1:5">
      <c r="A1570" s="5"/>
      <c r="B1570" s="5"/>
      <c r="C1570" s="8"/>
      <c r="D1570" s="5"/>
      <c r="E1570" s="308" t="s">
        <v>98</v>
      </c>
    </row>
    <row r="1571" spans="1:5">
      <c r="A1571" s="5"/>
      <c r="B1571" s="5"/>
      <c r="C1571" s="8"/>
      <c r="D1571" s="5"/>
      <c r="E1571" s="308" t="s">
        <v>98</v>
      </c>
    </row>
    <row r="1572" spans="1:5">
      <c r="A1572" s="5"/>
      <c r="B1572" s="5"/>
      <c r="C1572" s="8"/>
      <c r="D1572" s="5"/>
      <c r="E1572" s="308" t="s">
        <v>98</v>
      </c>
    </row>
    <row r="1573" spans="1:5">
      <c r="A1573" s="5"/>
      <c r="B1573" s="5"/>
      <c r="C1573" s="8"/>
      <c r="D1573" s="5"/>
      <c r="E1573" s="308" t="s">
        <v>98</v>
      </c>
    </row>
    <row r="1574" spans="1:5">
      <c r="A1574" s="5"/>
      <c r="B1574" s="5"/>
      <c r="C1574" s="8"/>
      <c r="D1574" s="5"/>
      <c r="E1574" s="308" t="s">
        <v>98</v>
      </c>
    </row>
    <row r="1575" spans="1:5">
      <c r="A1575" s="5"/>
      <c r="B1575" s="5"/>
      <c r="C1575" s="8"/>
      <c r="D1575" s="5"/>
      <c r="E1575" s="308" t="s">
        <v>98</v>
      </c>
    </row>
    <row r="1576" spans="1:5">
      <c r="A1576" s="5"/>
      <c r="B1576" s="5"/>
      <c r="C1576" s="8"/>
      <c r="D1576" s="5"/>
      <c r="E1576" s="308" t="s">
        <v>98</v>
      </c>
    </row>
    <row r="1577" spans="1:5">
      <c r="A1577" s="5"/>
      <c r="B1577" s="5"/>
      <c r="C1577" s="8"/>
      <c r="D1577" s="5"/>
      <c r="E1577" s="308" t="s">
        <v>98</v>
      </c>
    </row>
    <row r="1578" spans="1:5">
      <c r="A1578" s="5"/>
      <c r="B1578" s="5"/>
      <c r="C1578" s="8"/>
      <c r="D1578" s="5"/>
      <c r="E1578" s="308" t="s">
        <v>98</v>
      </c>
    </row>
    <row r="1579" spans="1:5">
      <c r="A1579" s="5"/>
      <c r="B1579" s="5"/>
      <c r="C1579" s="8"/>
      <c r="D1579" s="5"/>
      <c r="E1579" s="308" t="s">
        <v>98</v>
      </c>
    </row>
    <row r="1580" spans="1:5">
      <c r="A1580" s="5"/>
      <c r="B1580" s="5"/>
      <c r="C1580" s="8"/>
      <c r="D1580" s="5"/>
      <c r="E1580" s="308" t="s">
        <v>98</v>
      </c>
    </row>
    <row r="1581" spans="1:5">
      <c r="A1581" s="5"/>
      <c r="B1581" s="5"/>
      <c r="C1581" s="8"/>
      <c r="D1581" s="5"/>
      <c r="E1581" s="308" t="s">
        <v>98</v>
      </c>
    </row>
    <row r="1582" spans="1:5">
      <c r="A1582" s="5"/>
      <c r="B1582" s="5"/>
      <c r="C1582" s="8"/>
      <c r="D1582" s="5"/>
      <c r="E1582" s="308" t="s">
        <v>98</v>
      </c>
    </row>
    <row r="1583" spans="1:5">
      <c r="A1583" s="5"/>
      <c r="B1583" s="5"/>
      <c r="C1583" s="8"/>
      <c r="D1583" s="5"/>
      <c r="E1583" s="308" t="s">
        <v>98</v>
      </c>
    </row>
    <row r="1584" spans="1:5">
      <c r="A1584" s="5"/>
      <c r="B1584" s="5"/>
      <c r="C1584" s="8"/>
      <c r="D1584" s="5"/>
      <c r="E1584" s="308" t="s">
        <v>98</v>
      </c>
    </row>
    <row r="1585" spans="1:5">
      <c r="A1585" s="5"/>
      <c r="B1585" s="5"/>
      <c r="C1585" s="8"/>
      <c r="D1585" s="5"/>
      <c r="E1585" s="308" t="s">
        <v>98</v>
      </c>
    </row>
    <row r="1586" spans="1:5">
      <c r="A1586" s="5"/>
      <c r="B1586" s="5"/>
      <c r="C1586" s="8"/>
      <c r="D1586" s="5"/>
      <c r="E1586" s="308" t="s">
        <v>98</v>
      </c>
    </row>
    <row r="1587" spans="1:5">
      <c r="A1587" s="5"/>
      <c r="B1587" s="5"/>
      <c r="C1587" s="8"/>
      <c r="D1587" s="5"/>
      <c r="E1587" s="308" t="s">
        <v>98</v>
      </c>
    </row>
    <row r="1588" spans="1:5">
      <c r="A1588" s="5"/>
      <c r="B1588" s="5"/>
      <c r="C1588" s="8"/>
      <c r="D1588" s="5"/>
      <c r="E1588" s="308" t="s">
        <v>98</v>
      </c>
    </row>
    <row r="1589" spans="1:5">
      <c r="A1589" s="5"/>
      <c r="B1589" s="5"/>
      <c r="C1589" s="8"/>
      <c r="D1589" s="5"/>
      <c r="E1589" s="308" t="s">
        <v>98</v>
      </c>
    </row>
    <row r="1590" spans="1:5">
      <c r="A1590" s="5"/>
      <c r="B1590" s="5"/>
      <c r="C1590" s="8"/>
      <c r="D1590" s="5"/>
      <c r="E1590" s="308" t="s">
        <v>98</v>
      </c>
    </row>
    <row r="1591" spans="1:5">
      <c r="A1591" s="5"/>
      <c r="B1591" s="5"/>
      <c r="C1591" s="8"/>
      <c r="D1591" s="5"/>
      <c r="E1591" s="308" t="s">
        <v>98</v>
      </c>
    </row>
    <row r="1592" spans="1:5">
      <c r="A1592" s="5"/>
      <c r="B1592" s="5"/>
      <c r="C1592" s="8"/>
      <c r="D1592" s="5"/>
      <c r="E1592" s="308" t="s">
        <v>98</v>
      </c>
    </row>
    <row r="1593" spans="1:5">
      <c r="A1593" s="5"/>
      <c r="B1593" s="5"/>
      <c r="C1593" s="8"/>
      <c r="D1593" s="5"/>
      <c r="E1593" s="308" t="s">
        <v>98</v>
      </c>
    </row>
    <row r="1594" spans="1:5">
      <c r="A1594" s="5"/>
      <c r="B1594" s="5"/>
      <c r="C1594" s="8"/>
      <c r="D1594" s="5"/>
      <c r="E1594" s="308" t="s">
        <v>98</v>
      </c>
    </row>
    <row r="1595" spans="1:5">
      <c r="A1595" s="5"/>
      <c r="B1595" s="5"/>
      <c r="C1595" s="8"/>
      <c r="D1595" s="5"/>
      <c r="E1595" s="308" t="s">
        <v>98</v>
      </c>
    </row>
    <row r="1596" spans="1:5">
      <c r="A1596" s="5"/>
      <c r="B1596" s="5"/>
      <c r="C1596" s="8"/>
      <c r="D1596" s="5"/>
      <c r="E1596" s="308" t="s">
        <v>98</v>
      </c>
    </row>
    <row r="1597" spans="1:5">
      <c r="A1597" s="5"/>
      <c r="B1597" s="5"/>
      <c r="C1597" s="8"/>
      <c r="D1597" s="5"/>
      <c r="E1597" s="308" t="s">
        <v>98</v>
      </c>
    </row>
    <row r="1598" spans="1:5">
      <c r="A1598" s="5"/>
      <c r="B1598" s="5"/>
      <c r="C1598" s="8"/>
      <c r="D1598" s="5"/>
      <c r="E1598" s="308" t="s">
        <v>98</v>
      </c>
    </row>
    <row r="1599" spans="1:5">
      <c r="A1599" s="5"/>
      <c r="B1599" s="5"/>
      <c r="C1599" s="8"/>
      <c r="D1599" s="5"/>
      <c r="E1599" s="308" t="s">
        <v>98</v>
      </c>
    </row>
    <row r="1600" spans="1:5">
      <c r="A1600" s="5"/>
      <c r="B1600" s="5"/>
      <c r="C1600" s="8"/>
      <c r="D1600" s="5"/>
      <c r="E1600" s="308" t="s">
        <v>98</v>
      </c>
    </row>
    <row r="1601" spans="1:5">
      <c r="A1601" s="5"/>
      <c r="B1601" s="5"/>
      <c r="C1601" s="8"/>
      <c r="D1601" s="5"/>
      <c r="E1601" s="308" t="s">
        <v>98</v>
      </c>
    </row>
    <row r="1602" spans="1:5">
      <c r="A1602" s="5"/>
      <c r="B1602" s="5"/>
      <c r="C1602" s="8"/>
      <c r="D1602" s="5"/>
      <c r="E1602" s="308" t="s">
        <v>98</v>
      </c>
    </row>
    <row r="1603" spans="1:5">
      <c r="A1603" s="5"/>
      <c r="B1603" s="5"/>
      <c r="C1603" s="8"/>
      <c r="D1603" s="5"/>
      <c r="E1603" s="308" t="s">
        <v>98</v>
      </c>
    </row>
    <row r="1604" spans="1:5">
      <c r="A1604" s="5"/>
      <c r="B1604" s="5"/>
      <c r="C1604" s="8"/>
      <c r="D1604" s="5"/>
      <c r="E1604" s="308" t="s">
        <v>98</v>
      </c>
    </row>
    <row r="1605" spans="1:5">
      <c r="A1605" s="5"/>
      <c r="B1605" s="5"/>
      <c r="C1605" s="8"/>
      <c r="D1605" s="5"/>
      <c r="E1605" s="308" t="s">
        <v>98</v>
      </c>
    </row>
    <row r="1606" spans="1:5">
      <c r="A1606" s="5"/>
      <c r="B1606" s="5"/>
      <c r="C1606" s="8"/>
      <c r="D1606" s="5"/>
      <c r="E1606" s="308" t="s">
        <v>98</v>
      </c>
    </row>
    <row r="1607" spans="1:5">
      <c r="A1607" s="5"/>
      <c r="B1607" s="5"/>
      <c r="C1607" s="8"/>
      <c r="D1607" s="5"/>
      <c r="E1607" s="308" t="s">
        <v>98</v>
      </c>
    </row>
    <row r="1608" spans="1:5">
      <c r="A1608" s="5"/>
      <c r="B1608" s="5"/>
      <c r="C1608" s="8"/>
      <c r="D1608" s="5"/>
      <c r="E1608" s="308" t="s">
        <v>98</v>
      </c>
    </row>
    <row r="1609" spans="1:5">
      <c r="A1609" s="5"/>
      <c r="B1609" s="5"/>
      <c r="C1609" s="8"/>
      <c r="D1609" s="5"/>
      <c r="E1609" s="308" t="s">
        <v>98</v>
      </c>
    </row>
    <row r="1610" spans="1:5">
      <c r="A1610" s="5"/>
      <c r="B1610" s="5"/>
      <c r="C1610" s="8"/>
      <c r="D1610" s="5"/>
      <c r="E1610" s="308" t="s">
        <v>98</v>
      </c>
    </row>
    <row r="1611" spans="1:5">
      <c r="A1611" s="5"/>
      <c r="B1611" s="5"/>
      <c r="C1611" s="8"/>
      <c r="D1611" s="5"/>
      <c r="E1611" s="308" t="s">
        <v>98</v>
      </c>
    </row>
    <row r="1612" spans="1:5">
      <c r="A1612" s="5"/>
      <c r="B1612" s="5"/>
      <c r="C1612" s="8"/>
      <c r="D1612" s="5"/>
      <c r="E1612" s="308" t="s">
        <v>98</v>
      </c>
    </row>
    <row r="1613" spans="1:5">
      <c r="A1613" s="5"/>
      <c r="B1613" s="5"/>
      <c r="C1613" s="8"/>
      <c r="D1613" s="5"/>
      <c r="E1613" s="308" t="s">
        <v>98</v>
      </c>
    </row>
    <row r="1614" spans="1:5">
      <c r="A1614" s="5"/>
      <c r="B1614" s="5"/>
      <c r="C1614" s="8"/>
      <c r="D1614" s="5"/>
      <c r="E1614" s="308" t="s">
        <v>98</v>
      </c>
    </row>
    <row r="1615" spans="1:5">
      <c r="A1615" s="5"/>
      <c r="B1615" s="5"/>
      <c r="C1615" s="8"/>
      <c r="D1615" s="5"/>
      <c r="E1615" s="308" t="s">
        <v>98</v>
      </c>
    </row>
    <row r="1616" spans="1:5">
      <c r="A1616" s="5"/>
      <c r="B1616" s="5"/>
      <c r="C1616" s="8"/>
      <c r="D1616" s="5"/>
      <c r="E1616" s="308" t="s">
        <v>98</v>
      </c>
    </row>
    <row r="1617" spans="1:5">
      <c r="A1617" s="5"/>
      <c r="B1617" s="5"/>
      <c r="C1617" s="8"/>
      <c r="D1617" s="5"/>
      <c r="E1617" s="308" t="s">
        <v>98</v>
      </c>
    </row>
    <row r="1618" spans="1:5">
      <c r="A1618" s="5"/>
      <c r="B1618" s="5"/>
      <c r="C1618" s="8"/>
      <c r="D1618" s="5"/>
      <c r="E1618" s="308" t="s">
        <v>98</v>
      </c>
    </row>
    <row r="1619" spans="1:5">
      <c r="A1619" s="5"/>
      <c r="B1619" s="5"/>
      <c r="C1619" s="8"/>
      <c r="D1619" s="5"/>
      <c r="E1619" s="308" t="s">
        <v>98</v>
      </c>
    </row>
    <row r="1620" spans="1:5">
      <c r="A1620" s="5"/>
      <c r="B1620" s="5"/>
      <c r="C1620" s="8"/>
      <c r="D1620" s="5"/>
      <c r="E1620" s="308" t="s">
        <v>98</v>
      </c>
    </row>
    <row r="1621" spans="1:5">
      <c r="A1621" s="5"/>
      <c r="B1621" s="5"/>
      <c r="C1621" s="8"/>
      <c r="D1621" s="5"/>
      <c r="E1621" s="308" t="s">
        <v>98</v>
      </c>
    </row>
    <row r="1622" spans="1:5">
      <c r="A1622" s="5"/>
      <c r="B1622" s="5"/>
      <c r="C1622" s="8"/>
      <c r="D1622" s="5"/>
      <c r="E1622" s="308" t="s">
        <v>98</v>
      </c>
    </row>
    <row r="1623" spans="1:5">
      <c r="A1623" s="5"/>
      <c r="B1623" s="5"/>
      <c r="C1623" s="8"/>
      <c r="D1623" s="5"/>
      <c r="E1623" s="308" t="s">
        <v>98</v>
      </c>
    </row>
    <row r="1624" spans="1:5">
      <c r="A1624" s="5"/>
      <c r="B1624" s="5"/>
      <c r="C1624" s="8"/>
      <c r="D1624" s="5"/>
      <c r="E1624" s="308" t="s">
        <v>98</v>
      </c>
    </row>
    <row r="1625" spans="1:5">
      <c r="A1625" s="5"/>
      <c r="B1625" s="5"/>
      <c r="C1625" s="8"/>
      <c r="D1625" s="5"/>
      <c r="E1625" s="308" t="s">
        <v>98</v>
      </c>
    </row>
    <row r="1626" spans="1:5">
      <c r="A1626" s="5"/>
      <c r="B1626" s="5"/>
      <c r="C1626" s="8"/>
      <c r="D1626" s="5"/>
      <c r="E1626" s="308" t="s">
        <v>98</v>
      </c>
    </row>
    <row r="1627" spans="1:5">
      <c r="A1627" s="5"/>
      <c r="B1627" s="5"/>
      <c r="C1627" s="8"/>
      <c r="D1627" s="5"/>
      <c r="E1627" s="308" t="s">
        <v>98</v>
      </c>
    </row>
    <row r="1628" spans="1:5">
      <c r="A1628" s="5"/>
      <c r="B1628" s="5"/>
      <c r="C1628" s="8"/>
      <c r="D1628" s="5"/>
      <c r="E1628" s="308" t="s">
        <v>98</v>
      </c>
    </row>
    <row r="1629" spans="1:5">
      <c r="A1629" s="5"/>
      <c r="B1629" s="5"/>
      <c r="C1629" s="8"/>
      <c r="D1629" s="5"/>
      <c r="E1629" s="308" t="s">
        <v>98</v>
      </c>
    </row>
    <row r="1630" spans="1:5">
      <c r="A1630" s="5"/>
      <c r="B1630" s="5"/>
      <c r="C1630" s="8"/>
      <c r="D1630" s="5"/>
      <c r="E1630" s="308" t="s">
        <v>98</v>
      </c>
    </row>
    <row r="1631" spans="1:5">
      <c r="A1631" s="5"/>
      <c r="B1631" s="5"/>
      <c r="C1631" s="8"/>
      <c r="D1631" s="5"/>
      <c r="E1631" s="308" t="s">
        <v>98</v>
      </c>
    </row>
    <row r="1632" spans="1:5">
      <c r="A1632" s="5"/>
      <c r="B1632" s="5"/>
      <c r="C1632" s="8"/>
      <c r="D1632" s="5"/>
      <c r="E1632" s="308" t="s">
        <v>98</v>
      </c>
    </row>
    <row r="1633" spans="1:5">
      <c r="A1633" s="5"/>
      <c r="B1633" s="5"/>
      <c r="C1633" s="8"/>
      <c r="D1633" s="5"/>
      <c r="E1633" s="308" t="s">
        <v>98</v>
      </c>
    </row>
    <row r="1634" spans="1:5">
      <c r="A1634" s="5"/>
      <c r="B1634" s="5"/>
      <c r="C1634" s="8"/>
      <c r="D1634" s="5"/>
      <c r="E1634" s="308" t="s">
        <v>98</v>
      </c>
    </row>
    <row r="1635" spans="1:5">
      <c r="A1635" s="5"/>
      <c r="B1635" s="5"/>
      <c r="C1635" s="8"/>
      <c r="D1635" s="5"/>
      <c r="E1635" s="308" t="s">
        <v>98</v>
      </c>
    </row>
    <row r="1636" spans="1:5">
      <c r="A1636" s="5"/>
      <c r="B1636" s="5"/>
      <c r="C1636" s="8"/>
      <c r="D1636" s="5"/>
      <c r="E1636" s="308" t="s">
        <v>98</v>
      </c>
    </row>
    <row r="1637" spans="1:5">
      <c r="A1637" s="5"/>
      <c r="B1637" s="5"/>
      <c r="C1637" s="8"/>
      <c r="D1637" s="5"/>
      <c r="E1637" s="308" t="s">
        <v>98</v>
      </c>
    </row>
    <row r="1638" spans="1:5">
      <c r="A1638" s="5"/>
      <c r="B1638" s="5"/>
      <c r="C1638" s="8"/>
      <c r="D1638" s="5"/>
      <c r="E1638" s="308" t="s">
        <v>98</v>
      </c>
    </row>
    <row r="1639" spans="1:5">
      <c r="A1639" s="5"/>
      <c r="B1639" s="5"/>
      <c r="C1639" s="8"/>
      <c r="D1639" s="5"/>
      <c r="E1639" s="308" t="s">
        <v>98</v>
      </c>
    </row>
    <row r="1640" spans="1:5">
      <c r="A1640" s="5"/>
      <c r="B1640" s="5"/>
      <c r="C1640" s="8"/>
      <c r="D1640" s="5"/>
      <c r="E1640" s="308" t="s">
        <v>98</v>
      </c>
    </row>
    <row r="1641" spans="1:5">
      <c r="A1641" s="5"/>
      <c r="B1641" s="5"/>
      <c r="C1641" s="8"/>
      <c r="D1641" s="5"/>
      <c r="E1641" s="308" t="s">
        <v>98</v>
      </c>
    </row>
    <row r="1642" spans="1:5">
      <c r="A1642" s="5"/>
      <c r="B1642" s="5"/>
      <c r="C1642" s="8"/>
      <c r="D1642" s="5"/>
      <c r="E1642" s="308" t="s">
        <v>98</v>
      </c>
    </row>
    <row r="1643" spans="1:5">
      <c r="A1643" s="5"/>
      <c r="B1643" s="5"/>
      <c r="C1643" s="8"/>
      <c r="D1643" s="5"/>
      <c r="E1643" s="308" t="s">
        <v>98</v>
      </c>
    </row>
    <row r="1644" spans="1:5">
      <c r="A1644" s="5"/>
      <c r="B1644" s="5"/>
      <c r="C1644" s="8"/>
      <c r="D1644" s="5"/>
      <c r="E1644" s="308" t="s">
        <v>98</v>
      </c>
    </row>
    <row r="1645" spans="1:5">
      <c r="A1645" s="5"/>
      <c r="B1645" s="5"/>
      <c r="C1645" s="8"/>
      <c r="D1645" s="5"/>
      <c r="E1645" s="308" t="s">
        <v>98</v>
      </c>
    </row>
    <row r="1646" spans="1:5">
      <c r="A1646" s="5"/>
      <c r="B1646" s="5"/>
      <c r="C1646" s="8"/>
      <c r="D1646" s="5"/>
      <c r="E1646" s="308" t="s">
        <v>98</v>
      </c>
    </row>
    <row r="1647" spans="1:5">
      <c r="A1647" s="5"/>
      <c r="B1647" s="5"/>
      <c r="C1647" s="8"/>
      <c r="D1647" s="5"/>
      <c r="E1647" s="308" t="s">
        <v>98</v>
      </c>
    </row>
    <row r="1648" spans="1:5">
      <c r="A1648" s="5"/>
      <c r="B1648" s="5"/>
      <c r="C1648" s="8"/>
      <c r="D1648" s="5"/>
      <c r="E1648" s="308" t="s">
        <v>98</v>
      </c>
    </row>
    <row r="1649" spans="1:5">
      <c r="A1649" s="5"/>
      <c r="B1649" s="5"/>
      <c r="C1649" s="8"/>
      <c r="D1649" s="5"/>
      <c r="E1649" s="308" t="s">
        <v>98</v>
      </c>
    </row>
    <row r="1650" spans="1:5">
      <c r="A1650" s="5"/>
      <c r="B1650" s="5"/>
      <c r="C1650" s="8"/>
      <c r="D1650" s="5"/>
      <c r="E1650" s="308" t="s">
        <v>98</v>
      </c>
    </row>
    <row r="1651" spans="1:5">
      <c r="A1651" s="5"/>
      <c r="B1651" s="5"/>
      <c r="C1651" s="8"/>
      <c r="D1651" s="5"/>
      <c r="E1651" s="308" t="s">
        <v>98</v>
      </c>
    </row>
    <row r="1652" spans="1:5">
      <c r="A1652" s="5"/>
      <c r="B1652" s="5"/>
      <c r="C1652" s="8"/>
      <c r="D1652" s="5"/>
      <c r="E1652" s="308" t="s">
        <v>98</v>
      </c>
    </row>
    <row r="1653" spans="1:5">
      <c r="A1653" s="5"/>
      <c r="B1653" s="5"/>
      <c r="C1653" s="8"/>
      <c r="D1653" s="5"/>
      <c r="E1653" s="308" t="s">
        <v>98</v>
      </c>
    </row>
    <row r="1654" spans="1:5">
      <c r="A1654" s="5"/>
      <c r="B1654" s="5"/>
      <c r="C1654" s="8"/>
      <c r="D1654" s="5"/>
      <c r="E1654" s="308" t="s">
        <v>98</v>
      </c>
    </row>
    <row r="1655" spans="1:5">
      <c r="A1655" s="5"/>
      <c r="B1655" s="5"/>
      <c r="C1655" s="8"/>
      <c r="D1655" s="5"/>
      <c r="E1655" s="308" t="s">
        <v>98</v>
      </c>
    </row>
    <row r="1656" spans="1:5">
      <c r="A1656" s="5"/>
      <c r="B1656" s="5"/>
      <c r="C1656" s="8"/>
      <c r="D1656" s="5"/>
      <c r="E1656" s="308" t="s">
        <v>98</v>
      </c>
    </row>
    <row r="1657" spans="1:5">
      <c r="A1657" s="5"/>
      <c r="B1657" s="5"/>
      <c r="C1657" s="8"/>
      <c r="D1657" s="5"/>
      <c r="E1657" s="308" t="s">
        <v>98</v>
      </c>
    </row>
    <row r="1658" spans="1:5">
      <c r="A1658" s="5"/>
      <c r="B1658" s="5"/>
      <c r="C1658" s="8"/>
      <c r="D1658" s="5"/>
      <c r="E1658" s="308" t="s">
        <v>98</v>
      </c>
    </row>
    <row r="1659" spans="1:5">
      <c r="A1659" s="5"/>
      <c r="B1659" s="5"/>
      <c r="C1659" s="8"/>
      <c r="D1659" s="5"/>
      <c r="E1659" s="308" t="s">
        <v>98</v>
      </c>
    </row>
    <row r="1660" spans="1:5">
      <c r="A1660" s="5"/>
      <c r="B1660" s="5"/>
      <c r="C1660" s="8"/>
      <c r="D1660" s="5"/>
      <c r="E1660" s="308" t="s">
        <v>98</v>
      </c>
    </row>
    <row r="1661" spans="1:5">
      <c r="A1661" s="5"/>
      <c r="B1661" s="5"/>
      <c r="C1661" s="8"/>
      <c r="D1661" s="5"/>
      <c r="E1661" s="308" t="s">
        <v>98</v>
      </c>
    </row>
    <row r="1662" spans="1:5">
      <c r="A1662" s="5"/>
      <c r="B1662" s="5"/>
      <c r="C1662" s="8"/>
      <c r="D1662" s="5"/>
      <c r="E1662" s="308" t="s">
        <v>98</v>
      </c>
    </row>
    <row r="1663" spans="1:5">
      <c r="A1663" s="5"/>
      <c r="B1663" s="5"/>
      <c r="C1663" s="8"/>
      <c r="D1663" s="5"/>
      <c r="E1663" s="308" t="s">
        <v>98</v>
      </c>
    </row>
    <row r="1664" spans="1:5">
      <c r="A1664" s="5"/>
      <c r="B1664" s="5"/>
      <c r="C1664" s="8"/>
      <c r="D1664" s="5"/>
      <c r="E1664" s="308" t="s">
        <v>98</v>
      </c>
    </row>
    <row r="1665" spans="1:5">
      <c r="A1665" s="5"/>
      <c r="B1665" s="5"/>
      <c r="C1665" s="8"/>
      <c r="D1665" s="5"/>
      <c r="E1665" s="308" t="s">
        <v>98</v>
      </c>
    </row>
    <row r="1666" spans="1:5">
      <c r="A1666" s="5"/>
      <c r="B1666" s="5"/>
      <c r="C1666" s="8"/>
      <c r="D1666" s="5"/>
      <c r="E1666" s="308" t="s">
        <v>98</v>
      </c>
    </row>
    <row r="1667" spans="1:5">
      <c r="A1667" s="5"/>
      <c r="B1667" s="5"/>
      <c r="C1667" s="8"/>
      <c r="D1667" s="5"/>
      <c r="E1667" s="308" t="s">
        <v>98</v>
      </c>
    </row>
    <row r="1668" spans="1:5">
      <c r="A1668" s="5"/>
      <c r="B1668" s="5"/>
      <c r="C1668" s="8"/>
      <c r="D1668" s="5"/>
      <c r="E1668" s="308" t="s">
        <v>98</v>
      </c>
    </row>
    <row r="1669" spans="1:5">
      <c r="A1669" s="5"/>
      <c r="B1669" s="5"/>
      <c r="C1669" s="8"/>
      <c r="D1669" s="5"/>
      <c r="E1669" s="308" t="s">
        <v>98</v>
      </c>
    </row>
    <row r="1670" spans="1:5">
      <c r="A1670" s="5"/>
      <c r="B1670" s="5"/>
      <c r="C1670" s="8"/>
      <c r="D1670" s="5"/>
      <c r="E1670" s="308" t="s">
        <v>98</v>
      </c>
    </row>
    <row r="1671" spans="1:5">
      <c r="A1671" s="5"/>
      <c r="B1671" s="5"/>
      <c r="C1671" s="8"/>
      <c r="D1671" s="5"/>
      <c r="E1671" s="308" t="s">
        <v>98</v>
      </c>
    </row>
    <row r="1672" spans="1:5">
      <c r="A1672" s="5"/>
      <c r="B1672" s="5"/>
      <c r="C1672" s="8"/>
      <c r="D1672" s="5"/>
      <c r="E1672" s="308" t="s">
        <v>98</v>
      </c>
    </row>
    <row r="1673" spans="1:5">
      <c r="A1673" s="5"/>
      <c r="B1673" s="5"/>
      <c r="C1673" s="8"/>
      <c r="D1673" s="5"/>
      <c r="E1673" s="308" t="s">
        <v>98</v>
      </c>
    </row>
    <row r="1674" spans="1:5">
      <c r="A1674" s="5"/>
      <c r="B1674" s="5"/>
      <c r="C1674" s="8"/>
      <c r="D1674" s="5"/>
      <c r="E1674" s="308" t="s">
        <v>98</v>
      </c>
    </row>
    <row r="1675" spans="1:5">
      <c r="A1675" s="5"/>
      <c r="B1675" s="5"/>
      <c r="C1675" s="8"/>
      <c r="D1675" s="5"/>
      <c r="E1675" s="308" t="s">
        <v>98</v>
      </c>
    </row>
    <row r="1676" spans="1:5">
      <c r="A1676" s="5"/>
      <c r="B1676" s="5"/>
      <c r="C1676" s="8"/>
      <c r="D1676" s="5"/>
      <c r="E1676" s="308" t="s">
        <v>98</v>
      </c>
    </row>
    <row r="1677" spans="1:5">
      <c r="A1677" s="5"/>
      <c r="B1677" s="5"/>
      <c r="C1677" s="8"/>
      <c r="D1677" s="5"/>
      <c r="E1677" s="308" t="s">
        <v>98</v>
      </c>
    </row>
    <row r="1678" spans="1:5">
      <c r="A1678" s="5"/>
      <c r="B1678" s="5"/>
      <c r="C1678" s="8"/>
      <c r="D1678" s="5"/>
      <c r="E1678" s="308" t="s">
        <v>98</v>
      </c>
    </row>
    <row r="1679" spans="1:5">
      <c r="A1679" s="5"/>
      <c r="B1679" s="5"/>
      <c r="C1679" s="8"/>
      <c r="D1679" s="5"/>
      <c r="E1679" s="308" t="s">
        <v>98</v>
      </c>
    </row>
    <row r="1680" spans="1:5">
      <c r="A1680" s="5"/>
      <c r="B1680" s="5"/>
      <c r="C1680" s="8"/>
      <c r="D1680" s="5"/>
      <c r="E1680" s="308" t="s">
        <v>98</v>
      </c>
    </row>
    <row r="1681" spans="1:5">
      <c r="A1681" s="5"/>
      <c r="B1681" s="5"/>
      <c r="C1681" s="8"/>
      <c r="D1681" s="5"/>
      <c r="E1681" s="308" t="s">
        <v>98</v>
      </c>
    </row>
    <row r="1682" spans="1:5">
      <c r="A1682" s="5"/>
      <c r="B1682" s="5"/>
      <c r="C1682" s="8"/>
      <c r="D1682" s="5"/>
      <c r="E1682" s="308" t="s">
        <v>98</v>
      </c>
    </row>
    <row r="1683" spans="1:5">
      <c r="A1683" s="5"/>
      <c r="B1683" s="5"/>
      <c r="C1683" s="8"/>
      <c r="D1683" s="5"/>
      <c r="E1683" s="308" t="s">
        <v>98</v>
      </c>
    </row>
    <row r="1684" spans="1:5">
      <c r="A1684" s="5"/>
      <c r="B1684" s="5"/>
      <c r="C1684" s="8"/>
      <c r="D1684" s="5"/>
      <c r="E1684" s="308" t="s">
        <v>98</v>
      </c>
    </row>
    <row r="1685" spans="1:5">
      <c r="A1685" s="5"/>
      <c r="B1685" s="5"/>
      <c r="C1685" s="8"/>
      <c r="D1685" s="5"/>
      <c r="E1685" s="308" t="s">
        <v>98</v>
      </c>
    </row>
    <row r="1686" spans="1:5">
      <c r="A1686" s="5"/>
      <c r="B1686" s="5"/>
      <c r="C1686" s="8"/>
      <c r="D1686" s="5"/>
      <c r="E1686" s="308" t="s">
        <v>98</v>
      </c>
    </row>
    <row r="1687" spans="1:5">
      <c r="A1687" s="5"/>
      <c r="B1687" s="5"/>
      <c r="C1687" s="8"/>
      <c r="D1687" s="5"/>
      <c r="E1687" s="308" t="s">
        <v>98</v>
      </c>
    </row>
    <row r="1688" spans="1:5">
      <c r="A1688" s="5"/>
      <c r="B1688" s="5"/>
      <c r="C1688" s="8"/>
      <c r="D1688" s="5"/>
      <c r="E1688" s="308" t="s">
        <v>98</v>
      </c>
    </row>
    <row r="1689" spans="1:5">
      <c r="A1689" s="5"/>
      <c r="B1689" s="5"/>
      <c r="C1689" s="8"/>
      <c r="D1689" s="5"/>
      <c r="E1689" s="308" t="s">
        <v>98</v>
      </c>
    </row>
    <row r="1690" spans="1:5">
      <c r="A1690" s="5"/>
      <c r="B1690" s="5"/>
      <c r="C1690" s="8"/>
      <c r="D1690" s="5"/>
      <c r="E1690" s="308" t="s">
        <v>98</v>
      </c>
    </row>
    <row r="1691" spans="1:5">
      <c r="A1691" s="5"/>
      <c r="B1691" s="5"/>
      <c r="C1691" s="8"/>
      <c r="D1691" s="5"/>
      <c r="E1691" s="308" t="s">
        <v>98</v>
      </c>
    </row>
    <row r="1692" spans="1:5">
      <c r="A1692" s="5"/>
      <c r="B1692" s="5"/>
      <c r="C1692" s="8"/>
      <c r="D1692" s="5"/>
      <c r="E1692" s="308" t="s">
        <v>98</v>
      </c>
    </row>
    <row r="1693" spans="1:5">
      <c r="A1693" s="5"/>
      <c r="B1693" s="5"/>
      <c r="C1693" s="8"/>
      <c r="D1693" s="5"/>
      <c r="E1693" s="308" t="s">
        <v>98</v>
      </c>
    </row>
    <row r="1694" spans="1:5">
      <c r="A1694" s="5"/>
      <c r="B1694" s="5"/>
      <c r="C1694" s="8"/>
      <c r="D1694" s="5"/>
      <c r="E1694" s="308" t="s">
        <v>98</v>
      </c>
    </row>
    <row r="1695" spans="1:5">
      <c r="A1695" s="5"/>
      <c r="B1695" s="5"/>
      <c r="C1695" s="8"/>
      <c r="D1695" s="5"/>
      <c r="E1695" s="308" t="s">
        <v>98</v>
      </c>
    </row>
    <row r="1696" spans="1:5">
      <c r="A1696" s="5"/>
      <c r="B1696" s="5"/>
      <c r="C1696" s="8"/>
      <c r="D1696" s="5"/>
      <c r="E1696" s="308" t="s">
        <v>98</v>
      </c>
    </row>
    <row r="1697" spans="1:5">
      <c r="A1697" s="5"/>
      <c r="B1697" s="5"/>
      <c r="C1697" s="8"/>
      <c r="D1697" s="5"/>
      <c r="E1697" s="308" t="s">
        <v>98</v>
      </c>
    </row>
    <row r="1698" spans="1:5">
      <c r="A1698" s="5"/>
      <c r="B1698" s="5"/>
      <c r="C1698" s="8"/>
      <c r="D1698" s="5"/>
      <c r="E1698" s="308" t="s">
        <v>98</v>
      </c>
    </row>
    <row r="1699" spans="1:5">
      <c r="A1699" s="5"/>
      <c r="B1699" s="5"/>
      <c r="C1699" s="8"/>
      <c r="D1699" s="5"/>
      <c r="E1699" s="308" t="s">
        <v>98</v>
      </c>
    </row>
    <row r="1700" spans="1:5">
      <c r="A1700" s="5"/>
      <c r="B1700" s="5"/>
      <c r="C1700" s="8"/>
      <c r="D1700" s="5"/>
      <c r="E1700" s="308" t="s">
        <v>98</v>
      </c>
    </row>
    <row r="1701" spans="1:5">
      <c r="A1701" s="5"/>
      <c r="B1701" s="5"/>
      <c r="C1701" s="8"/>
      <c r="D1701" s="5"/>
      <c r="E1701" s="308" t="s">
        <v>98</v>
      </c>
    </row>
    <row r="1702" spans="1:5">
      <c r="A1702" s="5"/>
      <c r="B1702" s="5"/>
      <c r="C1702" s="8"/>
      <c r="D1702" s="5"/>
      <c r="E1702" s="308" t="s">
        <v>98</v>
      </c>
    </row>
    <row r="1703" spans="1:5">
      <c r="A1703" s="5"/>
      <c r="B1703" s="5"/>
      <c r="C1703" s="8"/>
      <c r="D1703" s="5"/>
      <c r="E1703" s="308" t="s">
        <v>98</v>
      </c>
    </row>
    <row r="1704" spans="1:5">
      <c r="A1704" s="5"/>
      <c r="B1704" s="5"/>
      <c r="C1704" s="8"/>
      <c r="D1704" s="5"/>
      <c r="E1704" s="308" t="s">
        <v>98</v>
      </c>
    </row>
    <row r="1705" spans="1:5">
      <c r="A1705" s="5"/>
      <c r="B1705" s="5"/>
      <c r="C1705" s="8"/>
      <c r="D1705" s="5"/>
      <c r="E1705" s="308" t="s">
        <v>98</v>
      </c>
    </row>
    <row r="1706" spans="1:5">
      <c r="A1706" s="5"/>
      <c r="B1706" s="5"/>
      <c r="C1706" s="8"/>
      <c r="D1706" s="5"/>
      <c r="E1706" s="308" t="s">
        <v>98</v>
      </c>
    </row>
    <row r="1707" spans="1:5">
      <c r="A1707" s="5"/>
      <c r="B1707" s="5"/>
      <c r="C1707" s="8"/>
      <c r="D1707" s="5"/>
      <c r="E1707" s="308" t="s">
        <v>98</v>
      </c>
    </row>
    <row r="1708" spans="1:5">
      <c r="A1708" s="5"/>
      <c r="B1708" s="5"/>
      <c r="C1708" s="8"/>
      <c r="D1708" s="5"/>
      <c r="E1708" s="308" t="s">
        <v>98</v>
      </c>
    </row>
    <row r="1709" spans="1:5">
      <c r="A1709" s="5"/>
      <c r="B1709" s="5"/>
      <c r="C1709" s="8"/>
      <c r="D1709" s="5"/>
      <c r="E1709" s="308" t="s">
        <v>98</v>
      </c>
    </row>
    <row r="1710" spans="1:5">
      <c r="A1710" s="5"/>
      <c r="B1710" s="5"/>
      <c r="C1710" s="8"/>
      <c r="D1710" s="5"/>
      <c r="E1710" s="308" t="s">
        <v>98</v>
      </c>
    </row>
    <row r="1711" spans="1:5">
      <c r="A1711" s="5"/>
      <c r="B1711" s="5"/>
      <c r="C1711" s="8"/>
      <c r="D1711" s="5"/>
      <c r="E1711" s="308" t="s">
        <v>98</v>
      </c>
    </row>
    <row r="1712" spans="1:5">
      <c r="A1712" s="5"/>
      <c r="B1712" s="5"/>
      <c r="C1712" s="8"/>
      <c r="D1712" s="5"/>
      <c r="E1712" s="308" t="s">
        <v>98</v>
      </c>
    </row>
    <row r="1713" spans="1:5">
      <c r="A1713" s="5"/>
      <c r="B1713" s="5"/>
      <c r="C1713" s="8"/>
      <c r="D1713" s="5"/>
      <c r="E1713" s="308" t="s">
        <v>98</v>
      </c>
    </row>
    <row r="1714" spans="1:5">
      <c r="A1714" s="5"/>
      <c r="B1714" s="5"/>
      <c r="C1714" s="8"/>
      <c r="D1714" s="5"/>
      <c r="E1714" s="308" t="s">
        <v>98</v>
      </c>
    </row>
    <row r="1715" spans="1:5">
      <c r="A1715" s="5"/>
      <c r="B1715" s="5"/>
      <c r="C1715" s="8"/>
      <c r="D1715" s="5"/>
      <c r="E1715" s="308" t="s">
        <v>98</v>
      </c>
    </row>
    <row r="1716" spans="1:5">
      <c r="A1716" s="5"/>
      <c r="B1716" s="5"/>
      <c r="C1716" s="8"/>
      <c r="D1716" s="5"/>
      <c r="E1716" s="308" t="s">
        <v>98</v>
      </c>
    </row>
    <row r="1717" spans="1:5">
      <c r="A1717" s="5"/>
      <c r="B1717" s="5"/>
      <c r="C1717" s="8"/>
      <c r="D1717" s="5"/>
      <c r="E1717" s="308" t="s">
        <v>98</v>
      </c>
    </row>
    <row r="1718" spans="1:5">
      <c r="A1718" s="5"/>
      <c r="B1718" s="5"/>
      <c r="C1718" s="8"/>
      <c r="D1718" s="5"/>
      <c r="E1718" s="308" t="s">
        <v>98</v>
      </c>
    </row>
    <row r="1719" spans="1:5">
      <c r="A1719" s="5"/>
      <c r="B1719" s="5"/>
      <c r="C1719" s="8"/>
      <c r="D1719" s="5"/>
      <c r="E1719" s="308" t="s">
        <v>98</v>
      </c>
    </row>
    <row r="1720" spans="1:5">
      <c r="A1720" s="5"/>
      <c r="B1720" s="5"/>
      <c r="C1720" s="8"/>
      <c r="D1720" s="5"/>
      <c r="E1720" s="308" t="s">
        <v>98</v>
      </c>
    </row>
    <row r="1721" spans="1:5">
      <c r="A1721" s="5"/>
      <c r="B1721" s="5"/>
      <c r="C1721" s="8"/>
      <c r="D1721" s="5"/>
      <c r="E1721" s="308" t="s">
        <v>98</v>
      </c>
    </row>
    <row r="1722" spans="1:5">
      <c r="A1722" s="5"/>
      <c r="B1722" s="5"/>
      <c r="C1722" s="8"/>
      <c r="D1722" s="5"/>
      <c r="E1722" s="308" t="s">
        <v>98</v>
      </c>
    </row>
    <row r="1723" spans="1:5">
      <c r="A1723" s="5"/>
      <c r="B1723" s="5"/>
      <c r="C1723" s="8"/>
      <c r="D1723" s="5"/>
      <c r="E1723" s="308" t="s">
        <v>98</v>
      </c>
    </row>
    <row r="1724" spans="1:5">
      <c r="A1724" s="5"/>
      <c r="B1724" s="5"/>
      <c r="C1724" s="8"/>
      <c r="D1724" s="5"/>
      <c r="E1724" s="308" t="s">
        <v>98</v>
      </c>
    </row>
    <row r="1725" spans="1:5">
      <c r="A1725" s="5"/>
      <c r="B1725" s="5"/>
      <c r="C1725" s="8"/>
      <c r="D1725" s="5"/>
      <c r="E1725" s="308" t="s">
        <v>98</v>
      </c>
    </row>
    <row r="1726" spans="1:5">
      <c r="A1726" s="5"/>
      <c r="B1726" s="5"/>
      <c r="C1726" s="8"/>
      <c r="D1726" s="5"/>
      <c r="E1726" s="308" t="s">
        <v>98</v>
      </c>
    </row>
    <row r="1727" spans="1:5">
      <c r="A1727" s="5"/>
      <c r="B1727" s="5"/>
      <c r="C1727" s="8"/>
      <c r="D1727" s="5"/>
      <c r="E1727" s="308" t="s">
        <v>98</v>
      </c>
    </row>
    <row r="1728" spans="1:5">
      <c r="A1728" s="5"/>
      <c r="B1728" s="5"/>
      <c r="C1728" s="8"/>
      <c r="D1728" s="5"/>
      <c r="E1728" s="308" t="s">
        <v>98</v>
      </c>
    </row>
    <row r="1729" spans="1:5">
      <c r="A1729" s="5"/>
      <c r="B1729" s="5"/>
      <c r="C1729" s="8"/>
      <c r="D1729" s="5"/>
      <c r="E1729" s="308" t="s">
        <v>98</v>
      </c>
    </row>
    <row r="1730" spans="1:5">
      <c r="A1730" s="5"/>
      <c r="B1730" s="5"/>
      <c r="C1730" s="8"/>
      <c r="D1730" s="5"/>
      <c r="E1730" s="308" t="s">
        <v>98</v>
      </c>
    </row>
    <row r="1731" spans="1:5">
      <c r="A1731" s="5"/>
      <c r="B1731" s="5"/>
      <c r="C1731" s="8"/>
      <c r="D1731" s="5"/>
      <c r="E1731" s="308" t="s">
        <v>98</v>
      </c>
    </row>
    <row r="1732" spans="1:5">
      <c r="A1732" s="5"/>
      <c r="B1732" s="5"/>
      <c r="C1732" s="8"/>
      <c r="D1732" s="5"/>
      <c r="E1732" s="308" t="s">
        <v>98</v>
      </c>
    </row>
    <row r="1733" spans="1:5">
      <c r="A1733" s="5"/>
      <c r="B1733" s="5"/>
      <c r="C1733" s="8"/>
      <c r="D1733" s="5"/>
      <c r="E1733" s="308" t="s">
        <v>98</v>
      </c>
    </row>
    <row r="1734" spans="1:5">
      <c r="A1734" s="5"/>
      <c r="B1734" s="5"/>
      <c r="C1734" s="8"/>
      <c r="D1734" s="5"/>
      <c r="E1734" s="308" t="s">
        <v>98</v>
      </c>
    </row>
    <row r="1735" spans="1:5">
      <c r="A1735" s="5"/>
      <c r="B1735" s="5"/>
      <c r="C1735" s="8"/>
      <c r="D1735" s="5"/>
      <c r="E1735" s="308" t="s">
        <v>98</v>
      </c>
    </row>
    <row r="1736" spans="1:5">
      <c r="A1736" s="5"/>
      <c r="B1736" s="5"/>
      <c r="C1736" s="8"/>
      <c r="D1736" s="5"/>
      <c r="E1736" s="308" t="s">
        <v>98</v>
      </c>
    </row>
    <row r="1737" spans="1:5">
      <c r="A1737" s="5"/>
      <c r="B1737" s="5"/>
      <c r="C1737" s="8"/>
      <c r="D1737" s="5"/>
      <c r="E1737" s="308" t="s">
        <v>98</v>
      </c>
    </row>
    <row r="1738" spans="1:5">
      <c r="A1738" s="5"/>
      <c r="B1738" s="5"/>
      <c r="C1738" s="8"/>
      <c r="D1738" s="5"/>
      <c r="E1738" s="308" t="s">
        <v>98</v>
      </c>
    </row>
    <row r="1739" spans="1:5">
      <c r="A1739" s="5"/>
      <c r="B1739" s="5"/>
      <c r="C1739" s="8"/>
      <c r="D1739" s="5"/>
      <c r="E1739" s="308" t="s">
        <v>98</v>
      </c>
    </row>
    <row r="1740" spans="1:5">
      <c r="A1740" s="5"/>
      <c r="B1740" s="5"/>
      <c r="C1740" s="8"/>
      <c r="D1740" s="5"/>
      <c r="E1740" s="308" t="s">
        <v>98</v>
      </c>
    </row>
    <row r="1741" spans="1:5">
      <c r="A1741" s="5"/>
      <c r="B1741" s="5"/>
      <c r="C1741" s="8"/>
      <c r="D1741" s="5"/>
      <c r="E1741" s="308" t="s">
        <v>98</v>
      </c>
    </row>
    <row r="1742" spans="1:5">
      <c r="A1742" s="5"/>
      <c r="B1742" s="5"/>
      <c r="C1742" s="8"/>
      <c r="D1742" s="5"/>
      <c r="E1742" s="308" t="s">
        <v>98</v>
      </c>
    </row>
    <row r="1743" spans="1:5">
      <c r="A1743" s="5"/>
      <c r="B1743" s="5"/>
      <c r="C1743" s="8"/>
      <c r="D1743" s="5"/>
      <c r="E1743" s="308" t="s">
        <v>98</v>
      </c>
    </row>
    <row r="1744" spans="1:5">
      <c r="A1744" s="5"/>
      <c r="B1744" s="5"/>
      <c r="C1744" s="8"/>
      <c r="D1744" s="5"/>
      <c r="E1744" s="308" t="s">
        <v>98</v>
      </c>
    </row>
    <row r="1745" spans="1:5">
      <c r="A1745" s="5"/>
      <c r="B1745" s="5"/>
      <c r="C1745" s="8"/>
      <c r="D1745" s="5"/>
      <c r="E1745" s="308" t="s">
        <v>98</v>
      </c>
    </row>
    <row r="1746" spans="1:5">
      <c r="A1746" s="5"/>
      <c r="B1746" s="5"/>
      <c r="C1746" s="8"/>
      <c r="D1746" s="5"/>
      <c r="E1746" s="308" t="s">
        <v>98</v>
      </c>
    </row>
    <row r="1747" spans="1:5">
      <c r="A1747" s="5"/>
      <c r="B1747" s="5"/>
      <c r="C1747" s="8"/>
      <c r="D1747" s="5"/>
      <c r="E1747" s="308" t="s">
        <v>98</v>
      </c>
    </row>
    <row r="1748" spans="1:5">
      <c r="A1748" s="5"/>
      <c r="B1748" s="5"/>
      <c r="C1748" s="8"/>
      <c r="D1748" s="5"/>
      <c r="E1748" s="308" t="s">
        <v>98</v>
      </c>
    </row>
    <row r="1749" spans="1:5">
      <c r="A1749" s="5"/>
      <c r="B1749" s="5"/>
      <c r="C1749" s="8"/>
      <c r="D1749" s="5"/>
      <c r="E1749" s="308" t="s">
        <v>98</v>
      </c>
    </row>
    <row r="1750" spans="1:5">
      <c r="A1750" s="5"/>
      <c r="B1750" s="5"/>
      <c r="C1750" s="8"/>
      <c r="D1750" s="5"/>
      <c r="E1750" s="308" t="s">
        <v>98</v>
      </c>
    </row>
    <row r="1751" spans="1:5">
      <c r="A1751" s="5"/>
      <c r="B1751" s="5"/>
      <c r="C1751" s="8"/>
      <c r="D1751" s="5"/>
      <c r="E1751" s="308" t="s">
        <v>98</v>
      </c>
    </row>
    <row r="1752" spans="1:5">
      <c r="A1752" s="5"/>
      <c r="B1752" s="5"/>
      <c r="C1752" s="8"/>
      <c r="D1752" s="5"/>
      <c r="E1752" s="308" t="s">
        <v>98</v>
      </c>
    </row>
    <row r="1753" spans="1:5">
      <c r="A1753" s="5"/>
      <c r="B1753" s="5"/>
      <c r="C1753" s="8"/>
      <c r="D1753" s="5"/>
      <c r="E1753" s="308" t="s">
        <v>98</v>
      </c>
    </row>
    <row r="1754" spans="1:5">
      <c r="A1754" s="5"/>
      <c r="B1754" s="5"/>
      <c r="C1754" s="8"/>
      <c r="D1754" s="5"/>
      <c r="E1754" s="308" t="s">
        <v>98</v>
      </c>
    </row>
    <row r="1755" spans="1:5">
      <c r="A1755" s="5"/>
      <c r="B1755" s="5"/>
      <c r="C1755" s="8"/>
      <c r="D1755" s="5"/>
      <c r="E1755" s="308" t="s">
        <v>98</v>
      </c>
    </row>
    <row r="1756" spans="1:5">
      <c r="A1756" s="5"/>
      <c r="B1756" s="5"/>
      <c r="C1756" s="8"/>
      <c r="D1756" s="5"/>
      <c r="E1756" s="308" t="s">
        <v>98</v>
      </c>
    </row>
    <row r="1757" spans="1:5">
      <c r="A1757" s="5"/>
      <c r="B1757" s="5"/>
      <c r="C1757" s="8"/>
      <c r="D1757" s="5"/>
      <c r="E1757" s="308" t="s">
        <v>98</v>
      </c>
    </row>
    <row r="1758" spans="1:5">
      <c r="A1758" s="5"/>
      <c r="B1758" s="5"/>
      <c r="C1758" s="8"/>
      <c r="D1758" s="5"/>
      <c r="E1758" s="308" t="s">
        <v>98</v>
      </c>
    </row>
    <row r="1759" spans="1:5">
      <c r="A1759" s="5"/>
      <c r="B1759" s="5"/>
      <c r="C1759" s="8"/>
      <c r="D1759" s="5"/>
      <c r="E1759" s="308" t="s">
        <v>98</v>
      </c>
    </row>
    <row r="1760" spans="1:5">
      <c r="A1760" s="5"/>
      <c r="B1760" s="5"/>
      <c r="C1760" s="8"/>
      <c r="D1760" s="5"/>
      <c r="E1760" s="308" t="s">
        <v>98</v>
      </c>
    </row>
    <row r="1761" spans="1:5">
      <c r="A1761" s="5"/>
      <c r="B1761" s="5"/>
      <c r="C1761" s="8"/>
      <c r="D1761" s="5"/>
      <c r="E1761" s="308" t="s">
        <v>98</v>
      </c>
    </row>
    <row r="1762" spans="1:5">
      <c r="A1762" s="5"/>
      <c r="B1762" s="5"/>
      <c r="C1762" s="8"/>
      <c r="D1762" s="5"/>
      <c r="E1762" s="308" t="s">
        <v>98</v>
      </c>
    </row>
    <row r="1763" spans="1:5">
      <c r="A1763" s="5"/>
      <c r="B1763" s="5"/>
      <c r="C1763" s="8"/>
      <c r="D1763" s="5"/>
      <c r="E1763" s="308" t="s">
        <v>98</v>
      </c>
    </row>
    <row r="1764" spans="1:5">
      <c r="A1764" s="5"/>
      <c r="B1764" s="5"/>
      <c r="C1764" s="8"/>
      <c r="D1764" s="5"/>
      <c r="E1764" s="308" t="s">
        <v>98</v>
      </c>
    </row>
    <row r="1765" spans="1:5">
      <c r="A1765" s="5"/>
      <c r="B1765" s="5"/>
      <c r="C1765" s="8"/>
      <c r="D1765" s="5"/>
      <c r="E1765" s="308" t="s">
        <v>98</v>
      </c>
    </row>
    <row r="1766" spans="1:5">
      <c r="A1766" s="5"/>
      <c r="B1766" s="5"/>
      <c r="C1766" s="8"/>
      <c r="D1766" s="5"/>
      <c r="E1766" s="308" t="s">
        <v>98</v>
      </c>
    </row>
    <row r="1767" spans="1:5">
      <c r="A1767" s="5"/>
      <c r="B1767" s="5"/>
      <c r="C1767" s="8"/>
      <c r="D1767" s="5"/>
      <c r="E1767" s="308" t="s">
        <v>98</v>
      </c>
    </row>
    <row r="1768" spans="1:5">
      <c r="A1768" s="5"/>
      <c r="B1768" s="5"/>
      <c r="C1768" s="8"/>
      <c r="D1768" s="5"/>
      <c r="E1768" s="308" t="s">
        <v>98</v>
      </c>
    </row>
    <row r="1769" spans="1:5">
      <c r="A1769" s="5"/>
      <c r="B1769" s="5"/>
      <c r="C1769" s="8"/>
      <c r="D1769" s="5"/>
      <c r="E1769" s="308" t="s">
        <v>98</v>
      </c>
    </row>
    <row r="1770" spans="1:5">
      <c r="A1770" s="5"/>
      <c r="B1770" s="5"/>
      <c r="C1770" s="8"/>
      <c r="D1770" s="5"/>
      <c r="E1770" s="308" t="s">
        <v>98</v>
      </c>
    </row>
    <row r="1771" spans="1:5">
      <c r="A1771" s="5"/>
      <c r="B1771" s="5"/>
      <c r="C1771" s="8"/>
      <c r="D1771" s="5"/>
      <c r="E1771" s="308" t="s">
        <v>98</v>
      </c>
    </row>
    <row r="1772" spans="1:5">
      <c r="A1772" s="5"/>
      <c r="B1772" s="5"/>
      <c r="C1772" s="8"/>
      <c r="D1772" s="5"/>
      <c r="E1772" s="308" t="s">
        <v>98</v>
      </c>
    </row>
    <row r="1773" spans="1:5">
      <c r="A1773" s="5"/>
      <c r="B1773" s="5"/>
      <c r="C1773" s="8"/>
      <c r="D1773" s="5"/>
      <c r="E1773" s="308" t="s">
        <v>98</v>
      </c>
    </row>
    <row r="1774" spans="1:5">
      <c r="A1774" s="5"/>
      <c r="B1774" s="5"/>
      <c r="C1774" s="8"/>
      <c r="D1774" s="5"/>
      <c r="E1774" s="308" t="s">
        <v>98</v>
      </c>
    </row>
    <row r="1775" spans="1:5">
      <c r="A1775" s="5"/>
      <c r="B1775" s="5"/>
      <c r="C1775" s="8"/>
      <c r="D1775" s="5"/>
      <c r="E1775" s="308" t="s">
        <v>98</v>
      </c>
    </row>
    <row r="1776" spans="1:5">
      <c r="A1776" s="5"/>
      <c r="B1776" s="5"/>
      <c r="C1776" s="8"/>
      <c r="D1776" s="5"/>
      <c r="E1776" s="308" t="s">
        <v>98</v>
      </c>
    </row>
    <row r="1777" spans="1:5">
      <c r="A1777" s="5"/>
      <c r="B1777" s="5"/>
      <c r="C1777" s="8"/>
      <c r="D1777" s="5"/>
      <c r="E1777" s="308" t="s">
        <v>98</v>
      </c>
    </row>
    <row r="1778" spans="1:5">
      <c r="A1778" s="5"/>
      <c r="B1778" s="5"/>
      <c r="C1778" s="8"/>
      <c r="D1778" s="5"/>
      <c r="E1778" s="308" t="s">
        <v>98</v>
      </c>
    </row>
    <row r="1779" spans="1:5">
      <c r="A1779" s="5"/>
      <c r="B1779" s="5"/>
      <c r="C1779" s="8"/>
      <c r="D1779" s="5"/>
      <c r="E1779" s="308" t="s">
        <v>98</v>
      </c>
    </row>
    <row r="1780" spans="1:5">
      <c r="A1780" s="5"/>
      <c r="B1780" s="5"/>
      <c r="C1780" s="8"/>
      <c r="D1780" s="5"/>
      <c r="E1780" s="308" t="s">
        <v>98</v>
      </c>
    </row>
    <row r="1781" spans="1:5">
      <c r="A1781" s="5"/>
      <c r="B1781" s="5"/>
      <c r="C1781" s="8"/>
      <c r="D1781" s="5"/>
      <c r="E1781" s="308" t="s">
        <v>98</v>
      </c>
    </row>
    <row r="1782" spans="1:5">
      <c r="A1782" s="5"/>
      <c r="B1782" s="5"/>
      <c r="C1782" s="8"/>
      <c r="D1782" s="5"/>
      <c r="E1782" s="308" t="s">
        <v>98</v>
      </c>
    </row>
    <row r="1783" spans="1:5">
      <c r="A1783" s="5"/>
      <c r="B1783" s="5"/>
      <c r="C1783" s="8"/>
      <c r="D1783" s="5"/>
      <c r="E1783" s="308" t="s">
        <v>98</v>
      </c>
    </row>
    <row r="1784" spans="1:5">
      <c r="A1784" s="5"/>
      <c r="B1784" s="5"/>
      <c r="C1784" s="8"/>
      <c r="D1784" s="5"/>
      <c r="E1784" s="308" t="s">
        <v>98</v>
      </c>
    </row>
    <row r="1785" spans="1:5">
      <c r="A1785" s="5"/>
      <c r="B1785" s="5"/>
      <c r="C1785" s="8"/>
      <c r="D1785" s="5"/>
      <c r="E1785" s="308" t="s">
        <v>98</v>
      </c>
    </row>
    <row r="1786" spans="1:5">
      <c r="A1786" s="5"/>
      <c r="B1786" s="5"/>
      <c r="C1786" s="8"/>
      <c r="D1786" s="5"/>
      <c r="E1786" s="308" t="s">
        <v>98</v>
      </c>
    </row>
    <row r="1787" spans="1:5">
      <c r="A1787" s="5"/>
      <c r="B1787" s="5"/>
      <c r="C1787" s="8"/>
      <c r="D1787" s="5"/>
      <c r="E1787" s="308" t="s">
        <v>98</v>
      </c>
    </row>
    <row r="1788" spans="1:5">
      <c r="A1788" s="5"/>
      <c r="B1788" s="5"/>
      <c r="C1788" s="8"/>
      <c r="D1788" s="5"/>
      <c r="E1788" s="308" t="s">
        <v>98</v>
      </c>
    </row>
    <row r="1789" spans="1:5">
      <c r="A1789" s="5"/>
      <c r="B1789" s="5"/>
      <c r="C1789" s="8"/>
      <c r="D1789" s="5"/>
      <c r="E1789" s="308" t="s">
        <v>98</v>
      </c>
    </row>
    <row r="1790" spans="1:5">
      <c r="A1790" s="5"/>
      <c r="B1790" s="5"/>
      <c r="C1790" s="8"/>
      <c r="D1790" s="5"/>
      <c r="E1790" s="308" t="s">
        <v>98</v>
      </c>
    </row>
    <row r="1791" spans="1:5">
      <c r="A1791" s="5"/>
      <c r="B1791" s="5"/>
      <c r="C1791" s="8"/>
      <c r="D1791" s="5"/>
      <c r="E1791" s="308" t="s">
        <v>98</v>
      </c>
    </row>
    <row r="1792" spans="1:5">
      <c r="A1792" s="5"/>
      <c r="B1792" s="5"/>
      <c r="C1792" s="8"/>
      <c r="D1792" s="5"/>
      <c r="E1792" s="308" t="s">
        <v>98</v>
      </c>
    </row>
    <row r="1793" spans="1:5">
      <c r="A1793" s="5"/>
      <c r="B1793" s="5"/>
      <c r="C1793" s="8"/>
      <c r="D1793" s="5"/>
      <c r="E1793" s="308" t="s">
        <v>98</v>
      </c>
    </row>
    <row r="1794" spans="1:5">
      <c r="A1794" s="5"/>
      <c r="B1794" s="5"/>
      <c r="C1794" s="8"/>
      <c r="D1794" s="5"/>
      <c r="E1794" s="308" t="s">
        <v>98</v>
      </c>
    </row>
    <row r="1795" spans="1:5">
      <c r="A1795" s="5"/>
      <c r="B1795" s="5"/>
      <c r="C1795" s="8"/>
      <c r="D1795" s="5"/>
      <c r="E1795" s="308" t="s">
        <v>98</v>
      </c>
    </row>
    <row r="1796" spans="1:5">
      <c r="A1796" s="5"/>
      <c r="B1796" s="5"/>
      <c r="C1796" s="8"/>
      <c r="D1796" s="5"/>
      <c r="E1796" s="308" t="s">
        <v>98</v>
      </c>
    </row>
    <row r="1797" spans="1:5">
      <c r="A1797" s="5"/>
      <c r="B1797" s="5"/>
      <c r="C1797" s="8"/>
      <c r="D1797" s="5"/>
      <c r="E1797" s="308" t="s">
        <v>98</v>
      </c>
    </row>
    <row r="1798" spans="1:5">
      <c r="A1798" s="5"/>
      <c r="B1798" s="5"/>
      <c r="C1798" s="8"/>
      <c r="D1798" s="5"/>
      <c r="E1798" s="308" t="s">
        <v>98</v>
      </c>
    </row>
    <row r="1799" spans="1:5">
      <c r="A1799" s="5"/>
      <c r="B1799" s="5"/>
      <c r="C1799" s="8"/>
      <c r="D1799" s="5"/>
      <c r="E1799" s="308" t="s">
        <v>98</v>
      </c>
    </row>
    <row r="1800" spans="1:5">
      <c r="A1800" s="5"/>
      <c r="B1800" s="5"/>
      <c r="C1800" s="8"/>
      <c r="D1800" s="5"/>
      <c r="E1800" s="308" t="s">
        <v>98</v>
      </c>
    </row>
    <row r="1801" spans="1:5">
      <c r="A1801" s="5"/>
      <c r="B1801" s="5"/>
      <c r="C1801" s="8"/>
      <c r="D1801" s="5"/>
      <c r="E1801" s="308" t="s">
        <v>98</v>
      </c>
    </row>
    <row r="1802" spans="1:5">
      <c r="A1802" s="5"/>
      <c r="B1802" s="5"/>
      <c r="C1802" s="8"/>
      <c r="D1802" s="5"/>
      <c r="E1802" s="308" t="s">
        <v>98</v>
      </c>
    </row>
    <row r="1803" spans="1:5">
      <c r="A1803" s="5"/>
      <c r="B1803" s="5"/>
      <c r="C1803" s="8"/>
      <c r="D1803" s="5"/>
      <c r="E1803" s="308" t="s">
        <v>98</v>
      </c>
    </row>
    <row r="1804" spans="1:5">
      <c r="A1804" s="5"/>
      <c r="B1804" s="5"/>
      <c r="C1804" s="8"/>
      <c r="D1804" s="5"/>
      <c r="E1804" s="308" t="s">
        <v>98</v>
      </c>
    </row>
    <row r="1805" spans="1:5">
      <c r="A1805" s="5"/>
      <c r="B1805" s="5"/>
      <c r="C1805" s="8"/>
      <c r="D1805" s="5"/>
      <c r="E1805" s="308" t="s">
        <v>98</v>
      </c>
    </row>
    <row r="1806" spans="1:5">
      <c r="A1806" s="5"/>
      <c r="B1806" s="5"/>
      <c r="C1806" s="8"/>
      <c r="D1806" s="5"/>
      <c r="E1806" s="308" t="s">
        <v>98</v>
      </c>
    </row>
    <row r="1807" spans="1:5">
      <c r="A1807" s="5"/>
      <c r="B1807" s="5"/>
      <c r="C1807" s="8"/>
      <c r="D1807" s="5"/>
      <c r="E1807" s="308" t="s">
        <v>98</v>
      </c>
    </row>
    <row r="1808" spans="1:5">
      <c r="A1808" s="5"/>
      <c r="B1808" s="5"/>
      <c r="C1808" s="8"/>
      <c r="D1808" s="5"/>
      <c r="E1808" s="308" t="s">
        <v>98</v>
      </c>
    </row>
    <row r="1809" spans="1:5">
      <c r="A1809" s="5"/>
      <c r="B1809" s="5"/>
      <c r="C1809" s="8"/>
      <c r="D1809" s="5"/>
      <c r="E1809" s="308" t="s">
        <v>98</v>
      </c>
    </row>
    <row r="1810" spans="1:5">
      <c r="A1810" s="5"/>
      <c r="B1810" s="5"/>
      <c r="C1810" s="8"/>
      <c r="D1810" s="5"/>
      <c r="E1810" s="308" t="s">
        <v>98</v>
      </c>
    </row>
    <row r="1811" spans="1:5">
      <c r="A1811" s="5"/>
      <c r="B1811" s="5"/>
      <c r="C1811" s="8"/>
      <c r="D1811" s="5"/>
      <c r="E1811" s="308" t="s">
        <v>98</v>
      </c>
    </row>
    <row r="1812" spans="1:5">
      <c r="A1812" s="5"/>
      <c r="B1812" s="5"/>
      <c r="C1812" s="8"/>
      <c r="D1812" s="5"/>
      <c r="E1812" s="308" t="s">
        <v>98</v>
      </c>
    </row>
    <row r="1813" spans="1:5">
      <c r="A1813" s="5"/>
      <c r="B1813" s="5"/>
      <c r="C1813" s="8"/>
      <c r="D1813" s="5"/>
      <c r="E1813" s="308" t="s">
        <v>98</v>
      </c>
    </row>
    <row r="1814" spans="1:5">
      <c r="A1814" s="5"/>
      <c r="B1814" s="5"/>
      <c r="C1814" s="8"/>
      <c r="D1814" s="5"/>
      <c r="E1814" s="308" t="s">
        <v>98</v>
      </c>
    </row>
    <row r="1815" spans="1:5">
      <c r="A1815" s="5"/>
      <c r="B1815" s="5"/>
      <c r="C1815" s="8"/>
      <c r="D1815" s="5"/>
      <c r="E1815" s="308" t="s">
        <v>98</v>
      </c>
    </row>
    <row r="1816" spans="1:5">
      <c r="A1816" s="5"/>
      <c r="B1816" s="5"/>
      <c r="C1816" s="8"/>
      <c r="D1816" s="5"/>
      <c r="E1816" s="308" t="s">
        <v>98</v>
      </c>
    </row>
    <row r="1817" spans="1:5">
      <c r="A1817" s="5"/>
      <c r="B1817" s="5"/>
      <c r="C1817" s="8"/>
      <c r="D1817" s="5"/>
      <c r="E1817" s="308" t="s">
        <v>98</v>
      </c>
    </row>
    <row r="1818" spans="1:5">
      <c r="A1818" s="5"/>
      <c r="B1818" s="5"/>
      <c r="C1818" s="8"/>
      <c r="D1818" s="5"/>
      <c r="E1818" s="308" t="s">
        <v>98</v>
      </c>
    </row>
    <row r="1819" spans="1:5">
      <c r="A1819" s="5"/>
      <c r="B1819" s="5"/>
      <c r="C1819" s="8"/>
      <c r="D1819" s="5"/>
      <c r="E1819" s="308" t="s">
        <v>98</v>
      </c>
    </row>
    <row r="1820" spans="1:5">
      <c r="A1820" s="5"/>
      <c r="B1820" s="5"/>
      <c r="C1820" s="8"/>
      <c r="D1820" s="5"/>
      <c r="E1820" s="308" t="s">
        <v>98</v>
      </c>
    </row>
    <row r="1821" spans="1:5">
      <c r="A1821" s="5"/>
      <c r="B1821" s="5"/>
      <c r="C1821" s="8"/>
      <c r="D1821" s="5"/>
      <c r="E1821" s="308" t="s">
        <v>98</v>
      </c>
    </row>
    <row r="1822" spans="1:5">
      <c r="A1822" s="5"/>
      <c r="B1822" s="5"/>
      <c r="C1822" s="8"/>
      <c r="D1822" s="5"/>
      <c r="E1822" s="308" t="s">
        <v>98</v>
      </c>
    </row>
    <row r="1823" spans="1:5">
      <c r="A1823" s="5"/>
      <c r="B1823" s="5"/>
      <c r="C1823" s="8"/>
      <c r="D1823" s="5"/>
      <c r="E1823" s="308" t="s">
        <v>98</v>
      </c>
    </row>
    <row r="1824" spans="1:5">
      <c r="A1824" s="5"/>
      <c r="B1824" s="5"/>
      <c r="C1824" s="8"/>
      <c r="D1824" s="5"/>
      <c r="E1824" s="308" t="s">
        <v>98</v>
      </c>
    </row>
    <row r="1825" spans="1:5">
      <c r="A1825" s="5"/>
      <c r="B1825" s="5"/>
      <c r="C1825" s="8"/>
      <c r="D1825" s="5"/>
      <c r="E1825" s="308" t="s">
        <v>98</v>
      </c>
    </row>
    <row r="1826" spans="1:5">
      <c r="A1826" s="5"/>
      <c r="B1826" s="5"/>
      <c r="C1826" s="8"/>
      <c r="D1826" s="5"/>
      <c r="E1826" s="308" t="s">
        <v>98</v>
      </c>
    </row>
    <row r="1827" spans="1:5">
      <c r="A1827" s="5"/>
      <c r="B1827" s="5"/>
      <c r="C1827" s="8"/>
      <c r="D1827" s="5"/>
      <c r="E1827" s="308" t="s">
        <v>98</v>
      </c>
    </row>
    <row r="1828" spans="1:5">
      <c r="A1828" s="5"/>
      <c r="B1828" s="5"/>
      <c r="C1828" s="8"/>
      <c r="D1828" s="5"/>
      <c r="E1828" s="308" t="s">
        <v>98</v>
      </c>
    </row>
    <row r="1829" spans="1:5">
      <c r="A1829" s="5"/>
      <c r="B1829" s="5"/>
      <c r="C1829" s="8"/>
      <c r="D1829" s="5"/>
      <c r="E1829" s="308" t="s">
        <v>98</v>
      </c>
    </row>
    <row r="1830" spans="1:5">
      <c r="A1830" s="5"/>
      <c r="B1830" s="5"/>
      <c r="C1830" s="8"/>
      <c r="D1830" s="5"/>
      <c r="E1830" s="308" t="s">
        <v>98</v>
      </c>
    </row>
    <row r="1831" spans="1:5">
      <c r="A1831" s="5"/>
      <c r="B1831" s="5"/>
      <c r="C1831" s="8"/>
      <c r="D1831" s="5"/>
      <c r="E1831" s="308" t="s">
        <v>98</v>
      </c>
    </row>
    <row r="1832" spans="1:5">
      <c r="A1832" s="5"/>
      <c r="B1832" s="5"/>
      <c r="C1832" s="8"/>
      <c r="D1832" s="5"/>
      <c r="E1832" s="308" t="s">
        <v>98</v>
      </c>
    </row>
    <row r="1833" spans="1:5">
      <c r="A1833" s="5"/>
      <c r="B1833" s="5"/>
      <c r="C1833" s="8"/>
      <c r="D1833" s="5"/>
      <c r="E1833" s="308" t="s">
        <v>98</v>
      </c>
    </row>
    <row r="1834" spans="1:5">
      <c r="A1834" s="5"/>
      <c r="B1834" s="5"/>
      <c r="C1834" s="8"/>
      <c r="D1834" s="5"/>
      <c r="E1834" s="308" t="s">
        <v>98</v>
      </c>
    </row>
    <row r="1835" spans="1:5">
      <c r="A1835" s="5"/>
      <c r="B1835" s="5"/>
      <c r="C1835" s="8"/>
      <c r="D1835" s="5"/>
      <c r="E1835" s="308" t="s">
        <v>98</v>
      </c>
    </row>
    <row r="1836" spans="1:5">
      <c r="A1836" s="5"/>
      <c r="B1836" s="5"/>
      <c r="C1836" s="8"/>
      <c r="D1836" s="5"/>
      <c r="E1836" s="308" t="s">
        <v>98</v>
      </c>
    </row>
    <row r="1837" spans="1:5">
      <c r="A1837" s="5"/>
      <c r="B1837" s="5"/>
      <c r="C1837" s="8"/>
      <c r="D1837" s="5"/>
      <c r="E1837" s="308" t="s">
        <v>98</v>
      </c>
    </row>
    <row r="1838" spans="1:5">
      <c r="A1838" s="5"/>
      <c r="B1838" s="5"/>
      <c r="C1838" s="8"/>
      <c r="D1838" s="5"/>
      <c r="E1838" s="308" t="s">
        <v>98</v>
      </c>
    </row>
    <row r="1839" spans="1:5">
      <c r="A1839" s="5"/>
      <c r="B1839" s="5"/>
      <c r="C1839" s="8"/>
      <c r="D1839" s="5"/>
      <c r="E1839" s="308" t="s">
        <v>98</v>
      </c>
    </row>
    <row r="1840" spans="1:5">
      <c r="A1840" s="5"/>
      <c r="B1840" s="5"/>
      <c r="C1840" s="8"/>
      <c r="D1840" s="5"/>
      <c r="E1840" s="308" t="s">
        <v>98</v>
      </c>
    </row>
    <row r="1841" spans="1:5">
      <c r="A1841" s="5"/>
      <c r="B1841" s="5"/>
      <c r="C1841" s="8"/>
      <c r="D1841" s="5"/>
      <c r="E1841" s="308" t="s">
        <v>98</v>
      </c>
    </row>
    <row r="1842" spans="1:5">
      <c r="A1842" s="5"/>
      <c r="B1842" s="5"/>
      <c r="C1842" s="8"/>
      <c r="D1842" s="5"/>
      <c r="E1842" s="308" t="s">
        <v>98</v>
      </c>
    </row>
    <row r="1843" spans="1:5">
      <c r="A1843" s="5"/>
      <c r="B1843" s="5"/>
      <c r="C1843" s="8"/>
      <c r="D1843" s="5"/>
      <c r="E1843" s="308" t="s">
        <v>98</v>
      </c>
    </row>
    <row r="1844" spans="1:5">
      <c r="A1844" s="5"/>
      <c r="B1844" s="5"/>
      <c r="C1844" s="8"/>
      <c r="D1844" s="5"/>
      <c r="E1844" s="308" t="s">
        <v>98</v>
      </c>
    </row>
    <row r="1845" spans="1:5">
      <c r="A1845" s="5"/>
      <c r="B1845" s="5"/>
      <c r="C1845" s="8"/>
      <c r="D1845" s="5"/>
      <c r="E1845" s="308" t="s">
        <v>98</v>
      </c>
    </row>
    <row r="1846" spans="1:5">
      <c r="A1846" s="5"/>
      <c r="B1846" s="5"/>
      <c r="C1846" s="8"/>
      <c r="D1846" s="5"/>
      <c r="E1846" s="308" t="s">
        <v>98</v>
      </c>
    </row>
    <row r="1847" spans="1:5">
      <c r="A1847" s="5"/>
      <c r="B1847" s="5"/>
      <c r="C1847" s="8"/>
      <c r="D1847" s="5"/>
      <c r="E1847" s="308" t="s">
        <v>98</v>
      </c>
    </row>
    <row r="1848" spans="1:5">
      <c r="A1848" s="5"/>
      <c r="B1848" s="5"/>
      <c r="C1848" s="8"/>
      <c r="D1848" s="5"/>
      <c r="E1848" s="308" t="s">
        <v>98</v>
      </c>
    </row>
    <row r="1849" spans="1:5">
      <c r="A1849" s="5"/>
      <c r="B1849" s="5"/>
      <c r="C1849" s="8"/>
      <c r="D1849" s="5"/>
      <c r="E1849" s="308" t="s">
        <v>98</v>
      </c>
    </row>
    <row r="1850" spans="1:5">
      <c r="A1850" s="5"/>
      <c r="B1850" s="5"/>
      <c r="C1850" s="8"/>
      <c r="D1850" s="5"/>
      <c r="E1850" s="308" t="s">
        <v>98</v>
      </c>
    </row>
    <row r="1851" spans="1:5">
      <c r="A1851" s="5"/>
      <c r="B1851" s="5"/>
      <c r="C1851" s="8"/>
      <c r="D1851" s="5"/>
      <c r="E1851" s="308" t="s">
        <v>98</v>
      </c>
    </row>
    <row r="1852" spans="1:5">
      <c r="A1852" s="5"/>
      <c r="B1852" s="5"/>
      <c r="C1852" s="8"/>
      <c r="D1852" s="5"/>
      <c r="E1852" s="308" t="s">
        <v>98</v>
      </c>
    </row>
    <row r="1853" spans="1:5">
      <c r="A1853" s="5"/>
      <c r="B1853" s="5"/>
      <c r="C1853" s="8"/>
      <c r="D1853" s="5"/>
      <c r="E1853" s="308" t="s">
        <v>98</v>
      </c>
    </row>
    <row r="1854" spans="1:5">
      <c r="A1854" s="5"/>
      <c r="B1854" s="5"/>
      <c r="C1854" s="8"/>
      <c r="D1854" s="5"/>
      <c r="E1854" s="308" t="s">
        <v>98</v>
      </c>
    </row>
    <row r="1855" spans="1:5">
      <c r="A1855" s="5"/>
      <c r="B1855" s="5"/>
      <c r="C1855" s="8"/>
      <c r="D1855" s="5"/>
      <c r="E1855" s="308" t="s">
        <v>98</v>
      </c>
    </row>
    <row r="1856" spans="1:5">
      <c r="A1856" s="5"/>
      <c r="B1856" s="5"/>
      <c r="C1856" s="8"/>
      <c r="D1856" s="5"/>
      <c r="E1856" s="308" t="s">
        <v>98</v>
      </c>
    </row>
    <row r="1857" spans="1:5">
      <c r="A1857" s="5"/>
      <c r="B1857" s="5"/>
      <c r="C1857" s="8"/>
      <c r="D1857" s="5"/>
      <c r="E1857" s="308" t="s">
        <v>98</v>
      </c>
    </row>
    <row r="1858" spans="1:5">
      <c r="A1858" s="5"/>
      <c r="B1858" s="5"/>
      <c r="C1858" s="8"/>
      <c r="D1858" s="5"/>
      <c r="E1858" s="308" t="s">
        <v>98</v>
      </c>
    </row>
    <row r="1859" spans="1:5">
      <c r="A1859" s="5"/>
      <c r="B1859" s="5"/>
      <c r="C1859" s="8"/>
      <c r="D1859" s="5"/>
      <c r="E1859" s="308" t="s">
        <v>98</v>
      </c>
    </row>
    <row r="1860" spans="1:5">
      <c r="A1860" s="5"/>
      <c r="B1860" s="5"/>
      <c r="C1860" s="8"/>
      <c r="D1860" s="5"/>
      <c r="E1860" s="308" t="s">
        <v>98</v>
      </c>
    </row>
    <row r="1861" spans="1:5">
      <c r="A1861" s="5"/>
      <c r="B1861" s="5"/>
      <c r="C1861" s="8"/>
      <c r="D1861" s="5"/>
      <c r="E1861" s="308" t="s">
        <v>98</v>
      </c>
    </row>
    <row r="1862" spans="1:5">
      <c r="A1862" s="5"/>
      <c r="B1862" s="5"/>
      <c r="C1862" s="8"/>
      <c r="D1862" s="5"/>
      <c r="E1862" s="308" t="s">
        <v>98</v>
      </c>
    </row>
    <row r="1863" spans="1:5">
      <c r="A1863" s="5"/>
      <c r="B1863" s="5"/>
      <c r="C1863" s="8"/>
      <c r="D1863" s="5"/>
      <c r="E1863" s="308" t="s">
        <v>98</v>
      </c>
    </row>
    <row r="1864" spans="1:5">
      <c r="A1864" s="5"/>
      <c r="B1864" s="5"/>
      <c r="C1864" s="8"/>
      <c r="D1864" s="5"/>
      <c r="E1864" s="308" t="s">
        <v>98</v>
      </c>
    </row>
    <row r="1865" spans="1:5">
      <c r="A1865" s="5"/>
      <c r="B1865" s="5"/>
      <c r="C1865" s="8"/>
      <c r="D1865" s="5"/>
      <c r="E1865" s="308" t="s">
        <v>98</v>
      </c>
    </row>
    <row r="1866" spans="1:5">
      <c r="A1866" s="5"/>
      <c r="B1866" s="5"/>
      <c r="C1866" s="8"/>
      <c r="D1866" s="5"/>
      <c r="E1866" s="308" t="s">
        <v>98</v>
      </c>
    </row>
    <row r="1867" spans="1:5">
      <c r="A1867" s="5"/>
      <c r="B1867" s="5"/>
      <c r="C1867" s="8"/>
      <c r="D1867" s="5"/>
      <c r="E1867" s="308" t="s">
        <v>98</v>
      </c>
    </row>
    <row r="1868" spans="1:5">
      <c r="A1868" s="5"/>
      <c r="B1868" s="5"/>
      <c r="C1868" s="8"/>
      <c r="D1868" s="5"/>
      <c r="E1868" s="308" t="s">
        <v>98</v>
      </c>
    </row>
    <row r="1869" spans="1:5">
      <c r="A1869" s="5"/>
      <c r="B1869" s="5"/>
      <c r="C1869" s="8"/>
      <c r="D1869" s="5"/>
      <c r="E1869" s="308" t="s">
        <v>98</v>
      </c>
    </row>
    <row r="1870" spans="1:5">
      <c r="A1870" s="5"/>
      <c r="B1870" s="5"/>
      <c r="C1870" s="8"/>
      <c r="D1870" s="5"/>
      <c r="E1870" s="308" t="s">
        <v>98</v>
      </c>
    </row>
    <row r="1871" spans="1:5">
      <c r="A1871" s="5"/>
      <c r="B1871" s="5"/>
      <c r="C1871" s="8"/>
      <c r="D1871" s="5"/>
      <c r="E1871" s="308" t="s">
        <v>98</v>
      </c>
    </row>
    <row r="1872" spans="1:5">
      <c r="A1872" s="5"/>
      <c r="B1872" s="5"/>
      <c r="C1872" s="8"/>
      <c r="D1872" s="5"/>
      <c r="E1872" s="308" t="s">
        <v>98</v>
      </c>
    </row>
    <row r="1873" spans="1:5">
      <c r="A1873" s="5"/>
      <c r="B1873" s="5"/>
      <c r="C1873" s="8"/>
      <c r="D1873" s="5"/>
      <c r="E1873" s="308" t="s">
        <v>98</v>
      </c>
    </row>
    <row r="1874" spans="1:5">
      <c r="A1874" s="5"/>
      <c r="B1874" s="5"/>
      <c r="C1874" s="8"/>
      <c r="D1874" s="5"/>
      <c r="E1874" s="308" t="s">
        <v>98</v>
      </c>
    </row>
    <row r="1875" spans="1:5">
      <c r="A1875" s="5"/>
      <c r="B1875" s="5"/>
      <c r="C1875" s="8"/>
      <c r="D1875" s="5"/>
      <c r="E1875" s="308" t="s">
        <v>98</v>
      </c>
    </row>
    <row r="1876" spans="1:5">
      <c r="A1876" s="5"/>
      <c r="B1876" s="5"/>
      <c r="C1876" s="8"/>
      <c r="D1876" s="5"/>
      <c r="E1876" s="308" t="s">
        <v>98</v>
      </c>
    </row>
    <row r="1877" spans="1:5">
      <c r="A1877" s="5"/>
      <c r="B1877" s="5"/>
      <c r="C1877" s="8"/>
      <c r="D1877" s="5"/>
      <c r="E1877" s="308" t="s">
        <v>98</v>
      </c>
    </row>
    <row r="1878" spans="1:5">
      <c r="A1878" s="5"/>
      <c r="B1878" s="5"/>
      <c r="C1878" s="8"/>
      <c r="D1878" s="5"/>
      <c r="E1878" s="308" t="s">
        <v>98</v>
      </c>
    </row>
    <row r="1879" spans="1:5">
      <c r="A1879" s="5"/>
      <c r="B1879" s="5"/>
      <c r="C1879" s="8"/>
      <c r="D1879" s="5"/>
      <c r="E1879" s="308" t="s">
        <v>98</v>
      </c>
    </row>
    <row r="1880" spans="1:5">
      <c r="A1880" s="5"/>
      <c r="B1880" s="5"/>
      <c r="C1880" s="8"/>
      <c r="D1880" s="5"/>
      <c r="E1880" s="308" t="s">
        <v>98</v>
      </c>
    </row>
    <row r="1881" spans="1:5">
      <c r="A1881" s="5"/>
      <c r="B1881" s="5"/>
      <c r="C1881" s="8"/>
      <c r="D1881" s="5"/>
      <c r="E1881" s="308" t="s">
        <v>98</v>
      </c>
    </row>
    <row r="1882" spans="1:5">
      <c r="A1882" s="5"/>
      <c r="B1882" s="5"/>
      <c r="C1882" s="8"/>
      <c r="D1882" s="5"/>
      <c r="E1882" s="308" t="s">
        <v>98</v>
      </c>
    </row>
    <row r="1883" spans="1:5">
      <c r="A1883" s="5"/>
      <c r="B1883" s="5"/>
      <c r="C1883" s="8"/>
      <c r="D1883" s="5"/>
      <c r="E1883" s="308" t="s">
        <v>98</v>
      </c>
    </row>
    <row r="1884" spans="1:5">
      <c r="A1884" s="5"/>
      <c r="B1884" s="5"/>
      <c r="C1884" s="8"/>
      <c r="D1884" s="5"/>
      <c r="E1884" s="308" t="s">
        <v>98</v>
      </c>
    </row>
    <row r="1885" spans="1:5">
      <c r="A1885" s="5"/>
      <c r="B1885" s="5"/>
      <c r="C1885" s="8"/>
      <c r="D1885" s="5"/>
      <c r="E1885" s="308" t="s">
        <v>98</v>
      </c>
    </row>
    <row r="1886" spans="1:5">
      <c r="A1886" s="5"/>
      <c r="B1886" s="5"/>
      <c r="C1886" s="8"/>
      <c r="D1886" s="5"/>
      <c r="E1886" s="308" t="s">
        <v>98</v>
      </c>
    </row>
    <row r="1887" spans="1:5">
      <c r="A1887" s="5"/>
      <c r="B1887" s="5"/>
      <c r="C1887" s="8"/>
      <c r="D1887" s="5"/>
      <c r="E1887" s="308" t="s">
        <v>98</v>
      </c>
    </row>
    <row r="1888" spans="1:5">
      <c r="A1888" s="5"/>
      <c r="B1888" s="5"/>
      <c r="C1888" s="8"/>
      <c r="D1888" s="5"/>
      <c r="E1888" s="308" t="s">
        <v>98</v>
      </c>
    </row>
    <row r="1889" spans="1:5">
      <c r="A1889" s="5"/>
      <c r="B1889" s="5"/>
      <c r="C1889" s="8"/>
      <c r="D1889" s="5"/>
      <c r="E1889" s="308" t="s">
        <v>98</v>
      </c>
    </row>
    <row r="1890" spans="1:5">
      <c r="A1890" s="5"/>
      <c r="B1890" s="5"/>
      <c r="C1890" s="8"/>
      <c r="D1890" s="5"/>
      <c r="E1890" s="308" t="s">
        <v>98</v>
      </c>
    </row>
    <row r="1891" spans="1:5">
      <c r="A1891" s="5"/>
      <c r="B1891" s="5"/>
      <c r="C1891" s="8"/>
      <c r="D1891" s="5"/>
      <c r="E1891" s="308" t="s">
        <v>98</v>
      </c>
    </row>
    <row r="1892" spans="1:5">
      <c r="A1892" s="5"/>
      <c r="B1892" s="5"/>
      <c r="C1892" s="8"/>
      <c r="D1892" s="5"/>
      <c r="E1892" s="308" t="s">
        <v>98</v>
      </c>
    </row>
    <row r="1893" spans="1:5">
      <c r="A1893" s="5"/>
      <c r="B1893" s="5"/>
      <c r="C1893" s="8"/>
      <c r="D1893" s="5"/>
      <c r="E1893" s="308" t="s">
        <v>98</v>
      </c>
    </row>
    <row r="1894" spans="1:5">
      <c r="A1894" s="5"/>
      <c r="B1894" s="5"/>
      <c r="C1894" s="8"/>
      <c r="D1894" s="5"/>
      <c r="E1894" s="308" t="s">
        <v>98</v>
      </c>
    </row>
    <row r="1895" spans="1:5">
      <c r="A1895" s="5"/>
      <c r="B1895" s="5"/>
      <c r="C1895" s="8"/>
      <c r="D1895" s="5"/>
      <c r="E1895" s="308" t="s">
        <v>98</v>
      </c>
    </row>
    <row r="1896" spans="1:5">
      <c r="A1896" s="5"/>
      <c r="B1896" s="5"/>
      <c r="C1896" s="8"/>
      <c r="D1896" s="5"/>
      <c r="E1896" s="308" t="s">
        <v>98</v>
      </c>
    </row>
    <row r="1897" spans="1:5">
      <c r="A1897" s="5"/>
      <c r="B1897" s="5"/>
      <c r="C1897" s="8"/>
      <c r="D1897" s="5"/>
      <c r="E1897" s="308" t="s">
        <v>98</v>
      </c>
    </row>
    <row r="1898" spans="1:5">
      <c r="A1898" s="5"/>
      <c r="B1898" s="5"/>
      <c r="C1898" s="8"/>
      <c r="D1898" s="5"/>
      <c r="E1898" s="308" t="s">
        <v>98</v>
      </c>
    </row>
    <row r="1899" spans="1:5">
      <c r="A1899" s="5"/>
      <c r="B1899" s="5"/>
      <c r="C1899" s="8"/>
      <c r="D1899" s="5"/>
      <c r="E1899" s="308" t="s">
        <v>98</v>
      </c>
    </row>
    <row r="1900" spans="1:5">
      <c r="A1900" s="5"/>
      <c r="B1900" s="5"/>
      <c r="C1900" s="8"/>
      <c r="D1900" s="5"/>
      <c r="E1900" s="308" t="s">
        <v>98</v>
      </c>
    </row>
    <row r="1901" spans="1:5">
      <c r="A1901" s="5"/>
      <c r="B1901" s="5"/>
      <c r="C1901" s="8"/>
      <c r="D1901" s="5"/>
      <c r="E1901" s="308" t="s">
        <v>98</v>
      </c>
    </row>
    <row r="1902" spans="1:5">
      <c r="A1902" s="5"/>
      <c r="B1902" s="5"/>
      <c r="C1902" s="8"/>
      <c r="D1902" s="5"/>
      <c r="E1902" s="308" t="s">
        <v>98</v>
      </c>
    </row>
    <row r="1903" spans="1:5">
      <c r="A1903" s="5"/>
      <c r="B1903" s="5"/>
      <c r="C1903" s="8"/>
      <c r="D1903" s="5"/>
      <c r="E1903" s="308" t="s">
        <v>98</v>
      </c>
    </row>
    <row r="1904" spans="1:5">
      <c r="A1904" s="5"/>
      <c r="B1904" s="5"/>
      <c r="C1904" s="8"/>
      <c r="D1904" s="5"/>
      <c r="E1904" s="308" t="s">
        <v>98</v>
      </c>
    </row>
    <row r="1905" spans="1:5">
      <c r="A1905" s="5"/>
      <c r="B1905" s="5"/>
      <c r="C1905" s="8"/>
      <c r="D1905" s="5"/>
      <c r="E1905" s="308" t="s">
        <v>98</v>
      </c>
    </row>
    <row r="1906" spans="1:5">
      <c r="A1906" s="5"/>
      <c r="B1906" s="5"/>
      <c r="C1906" s="8"/>
      <c r="D1906" s="5"/>
      <c r="E1906" s="308" t="s">
        <v>98</v>
      </c>
    </row>
    <row r="1907" spans="1:5">
      <c r="A1907" s="5"/>
      <c r="B1907" s="5"/>
      <c r="C1907" s="8"/>
      <c r="D1907" s="5"/>
      <c r="E1907" s="308" t="s">
        <v>98</v>
      </c>
    </row>
    <row r="1908" spans="1:5">
      <c r="A1908" s="5"/>
      <c r="B1908" s="5"/>
      <c r="C1908" s="8"/>
      <c r="D1908" s="5"/>
      <c r="E1908" s="308" t="s">
        <v>98</v>
      </c>
    </row>
    <row r="1909" spans="1:5">
      <c r="A1909" s="5"/>
      <c r="B1909" s="5"/>
      <c r="C1909" s="8"/>
      <c r="D1909" s="5"/>
      <c r="E1909" s="308" t="s">
        <v>98</v>
      </c>
    </row>
    <row r="1910" spans="1:5">
      <c r="A1910" s="5"/>
      <c r="B1910" s="5"/>
      <c r="C1910" s="8"/>
      <c r="D1910" s="5"/>
      <c r="E1910" s="308" t="s">
        <v>98</v>
      </c>
    </row>
    <row r="1911" spans="1:5">
      <c r="A1911" s="5"/>
      <c r="B1911" s="5"/>
      <c r="C1911" s="8"/>
      <c r="D1911" s="5"/>
      <c r="E1911" s="308" t="s">
        <v>98</v>
      </c>
    </row>
    <row r="1912" spans="1:5">
      <c r="A1912" s="5"/>
      <c r="B1912" s="5"/>
      <c r="C1912" s="8"/>
      <c r="D1912" s="5"/>
      <c r="E1912" s="308" t="s">
        <v>98</v>
      </c>
    </row>
    <row r="1913" spans="1:5">
      <c r="A1913" s="5"/>
      <c r="B1913" s="5"/>
      <c r="C1913" s="8"/>
      <c r="D1913" s="5"/>
      <c r="E1913" s="308" t="s">
        <v>98</v>
      </c>
    </row>
    <row r="1914" spans="1:5">
      <c r="A1914" s="5"/>
      <c r="B1914" s="5"/>
      <c r="C1914" s="8"/>
      <c r="D1914" s="5"/>
      <c r="E1914" s="308" t="s">
        <v>98</v>
      </c>
    </row>
    <row r="1915" spans="1:5">
      <c r="A1915" s="5"/>
      <c r="B1915" s="5"/>
      <c r="C1915" s="8"/>
      <c r="D1915" s="5"/>
      <c r="E1915" s="308" t="s">
        <v>98</v>
      </c>
    </row>
    <row r="1916" spans="1:5">
      <c r="A1916" s="5"/>
      <c r="B1916" s="5"/>
      <c r="C1916" s="8"/>
      <c r="D1916" s="5"/>
      <c r="E1916" s="308" t="s">
        <v>98</v>
      </c>
    </row>
    <row r="1917" spans="1:5">
      <c r="A1917" s="5"/>
      <c r="B1917" s="5"/>
      <c r="C1917" s="8"/>
      <c r="D1917" s="5"/>
      <c r="E1917" s="308" t="s">
        <v>98</v>
      </c>
    </row>
    <row r="1918" spans="1:5">
      <c r="A1918" s="5"/>
      <c r="B1918" s="5"/>
      <c r="C1918" s="8"/>
      <c r="D1918" s="5"/>
      <c r="E1918" s="308" t="s">
        <v>98</v>
      </c>
    </row>
    <row r="1919" spans="1:5">
      <c r="A1919" s="5"/>
      <c r="B1919" s="5"/>
      <c r="C1919" s="8"/>
      <c r="D1919" s="5"/>
      <c r="E1919" s="308" t="s">
        <v>98</v>
      </c>
    </row>
    <row r="1920" spans="1:5">
      <c r="A1920" s="5"/>
      <c r="B1920" s="5"/>
      <c r="C1920" s="8"/>
      <c r="D1920" s="5"/>
      <c r="E1920" s="308" t="s">
        <v>98</v>
      </c>
    </row>
    <row r="1921" spans="1:5">
      <c r="A1921" s="5"/>
      <c r="B1921" s="5"/>
      <c r="C1921" s="8"/>
      <c r="D1921" s="5"/>
      <c r="E1921" s="308" t="s">
        <v>98</v>
      </c>
    </row>
    <row r="1922" spans="1:5">
      <c r="A1922" s="5"/>
      <c r="B1922" s="5"/>
      <c r="C1922" s="8"/>
      <c r="D1922" s="5"/>
      <c r="E1922" s="308" t="s">
        <v>98</v>
      </c>
    </row>
    <row r="1923" spans="1:5">
      <c r="A1923" s="5"/>
      <c r="B1923" s="5"/>
      <c r="C1923" s="8"/>
      <c r="D1923" s="5"/>
      <c r="E1923" s="308" t="s">
        <v>98</v>
      </c>
    </row>
    <row r="1924" spans="1:5">
      <c r="A1924" s="5"/>
      <c r="B1924" s="5"/>
      <c r="C1924" s="8"/>
      <c r="D1924" s="5"/>
      <c r="E1924" s="308" t="s">
        <v>98</v>
      </c>
    </row>
    <row r="1925" spans="1:5">
      <c r="A1925" s="5"/>
      <c r="B1925" s="5"/>
      <c r="C1925" s="8"/>
      <c r="D1925" s="5"/>
      <c r="E1925" s="308" t="s">
        <v>98</v>
      </c>
    </row>
  </sheetData>
  <autoFilter ref="B1:B1925" xr:uid="{00000000-0001-0000-0000-000000000000}"/>
  <sortState xmlns:xlrd2="http://schemas.microsoft.com/office/spreadsheetml/2017/richdata2" ref="A962:L987">
    <sortCondition ref="D962:D987"/>
    <sortCondition ref="B962:B98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theme="9" tint="0.59999389629810485"/>
  </sheetPr>
  <dimension ref="A1:AO199"/>
  <sheetViews>
    <sheetView topLeftCell="A2" zoomScale="60" zoomScaleNormal="60" workbookViewId="0">
      <selection activeCell="L20" sqref="L20:N23"/>
    </sheetView>
  </sheetViews>
  <sheetFormatPr defaultColWidth="6.4140625" defaultRowHeight="13.8"/>
  <cols>
    <col min="1" max="1" width="4.1640625" style="1" customWidth="1"/>
    <col min="2" max="2" width="5.33203125" style="1" bestFit="1" customWidth="1"/>
    <col min="3" max="3" width="6.08203125" style="36" customWidth="1"/>
    <col min="4" max="4" width="8.58203125" style="36" customWidth="1"/>
    <col min="5" max="5" width="5.33203125" style="36" customWidth="1"/>
    <col min="6" max="6" width="23.4140625" style="36" customWidth="1"/>
    <col min="7" max="7" width="4.83203125" style="36" customWidth="1"/>
    <col min="8" max="8" width="31.6640625" style="54" bestFit="1" customWidth="1"/>
    <col min="9" max="9" width="6.6640625" style="36" customWidth="1"/>
    <col min="10" max="10" width="35.08203125" style="36" bestFit="1" customWidth="1"/>
    <col min="11" max="11" width="6" style="36" customWidth="1"/>
    <col min="12" max="12" width="6.9140625" style="36" customWidth="1"/>
    <col min="13" max="14" width="8.08203125" style="36" customWidth="1"/>
    <col min="15" max="15" width="6.4140625" style="1"/>
    <col min="16" max="16" width="10.58203125" style="400" hidden="1" customWidth="1"/>
    <col min="17" max="17" width="10.08203125" style="401" hidden="1" customWidth="1"/>
    <col min="18" max="18" width="6.4140625" style="328" customWidth="1"/>
    <col min="19" max="23" width="6.4140625" style="328"/>
    <col min="24" max="24" width="28.6640625" style="328" bestFit="1" customWidth="1"/>
    <col min="25" max="41" width="6.4140625" style="328"/>
    <col min="42" max="16384" width="6.4140625" style="1"/>
  </cols>
  <sheetData>
    <row r="1" spans="1:41" ht="63" customHeight="1">
      <c r="A1" s="606" t="s">
        <v>68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9"/>
      <c r="P1" s="398"/>
      <c r="Q1" s="399"/>
      <c r="R1" s="327"/>
      <c r="S1" s="327"/>
      <c r="T1" s="327"/>
      <c r="U1" s="327"/>
    </row>
    <row r="2" spans="1:41" ht="45.6">
      <c r="A2" s="607" t="s">
        <v>22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9"/>
      <c r="P2" s="398"/>
      <c r="Q2" s="399"/>
      <c r="R2" s="327"/>
      <c r="S2" s="327"/>
      <c r="T2" s="327"/>
      <c r="U2" s="327"/>
    </row>
    <row r="3" spans="1:41" ht="38.25" customHeight="1">
      <c r="A3" s="60"/>
      <c r="B3" s="60"/>
      <c r="C3" s="60"/>
      <c r="D3" s="608" t="s">
        <v>1384</v>
      </c>
      <c r="E3" s="608"/>
      <c r="F3" s="608"/>
      <c r="G3" s="608"/>
      <c r="H3" s="608"/>
      <c r="I3" s="608"/>
      <c r="J3" s="608"/>
      <c r="K3" s="608"/>
      <c r="L3" s="608"/>
      <c r="M3" s="60"/>
      <c r="N3" s="60"/>
      <c r="O3" s="9"/>
      <c r="P3" s="398"/>
      <c r="Q3" s="399"/>
      <c r="R3" s="327"/>
      <c r="S3" s="327"/>
      <c r="T3" s="327"/>
      <c r="U3" s="327"/>
    </row>
    <row r="4" spans="1:41" ht="41.25" customHeight="1">
      <c r="B4" s="38"/>
      <c r="C4" s="19"/>
      <c r="D4" s="20"/>
      <c r="E4" s="609" t="s">
        <v>50</v>
      </c>
      <c r="F4" s="609"/>
      <c r="G4" s="609"/>
      <c r="H4" s="609"/>
      <c r="I4" s="609"/>
      <c r="J4" s="609"/>
      <c r="K4" s="41"/>
      <c r="L4" s="17"/>
      <c r="M4" s="18"/>
      <c r="N4" s="39"/>
    </row>
    <row r="5" spans="1:41" ht="6.75" customHeight="1">
      <c r="B5" s="38"/>
      <c r="C5" s="19"/>
      <c r="D5" s="20"/>
      <c r="E5" s="41"/>
      <c r="F5" s="41"/>
      <c r="G5" s="41"/>
      <c r="H5" s="41"/>
      <c r="I5" s="41"/>
      <c r="J5" s="41"/>
      <c r="K5" s="41"/>
      <c r="L5" s="17"/>
      <c r="M5" s="18"/>
      <c r="N5" s="39"/>
    </row>
    <row r="6" spans="1:41" ht="7.5" customHeight="1">
      <c r="A6" s="11"/>
      <c r="B6" s="11"/>
      <c r="C6" s="12"/>
      <c r="D6" s="12"/>
      <c r="E6" s="12"/>
      <c r="F6" s="12"/>
      <c r="G6" s="12"/>
      <c r="H6" s="47"/>
      <c r="I6" s="12"/>
      <c r="J6" s="12"/>
      <c r="K6" s="12"/>
      <c r="L6" s="12"/>
      <c r="M6" s="12"/>
      <c r="N6" s="12"/>
    </row>
    <row r="7" spans="1:41" s="40" customFormat="1" ht="20.25" customHeight="1">
      <c r="A7" s="600" t="s">
        <v>10</v>
      </c>
      <c r="B7" s="612" t="s">
        <v>161</v>
      </c>
      <c r="C7" s="600" t="s">
        <v>11</v>
      </c>
      <c r="D7" s="42" t="s">
        <v>8</v>
      </c>
      <c r="E7" s="612" t="s">
        <v>13</v>
      </c>
      <c r="F7" s="42" t="s">
        <v>20</v>
      </c>
      <c r="G7" s="42" t="s">
        <v>5</v>
      </c>
      <c r="H7" s="600" t="s">
        <v>6</v>
      </c>
      <c r="I7" s="600" t="s">
        <v>7</v>
      </c>
      <c r="J7" s="600" t="s">
        <v>3</v>
      </c>
      <c r="K7" s="155" t="s">
        <v>52</v>
      </c>
      <c r="L7" s="600" t="s">
        <v>0</v>
      </c>
      <c r="M7" s="601" t="s">
        <v>15</v>
      </c>
      <c r="N7" s="602"/>
      <c r="P7" s="402"/>
      <c r="Q7" s="403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0"/>
      <c r="AJ7" s="330"/>
      <c r="AK7" s="330"/>
      <c r="AL7" s="330"/>
      <c r="AM7" s="330"/>
      <c r="AN7" s="330"/>
      <c r="AO7" s="330"/>
    </row>
    <row r="8" spans="1:41" s="40" customFormat="1" ht="20.25" customHeight="1">
      <c r="A8" s="600"/>
      <c r="B8" s="613"/>
      <c r="C8" s="600"/>
      <c r="D8" s="43" t="s">
        <v>16</v>
      </c>
      <c r="E8" s="613"/>
      <c r="F8" s="43" t="s">
        <v>21</v>
      </c>
      <c r="G8" s="191" t="s">
        <v>49</v>
      </c>
      <c r="H8" s="600"/>
      <c r="I8" s="600"/>
      <c r="J8" s="600"/>
      <c r="K8" s="156" t="s">
        <v>53</v>
      </c>
      <c r="L8" s="600"/>
      <c r="M8" s="44" t="s">
        <v>1</v>
      </c>
      <c r="N8" s="44" t="s">
        <v>2</v>
      </c>
      <c r="P8" s="402"/>
      <c r="Q8" s="403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330"/>
      <c r="AG8" s="330"/>
      <c r="AH8" s="330"/>
      <c r="AI8" s="330"/>
      <c r="AJ8" s="330"/>
      <c r="AK8" s="330"/>
      <c r="AL8" s="330"/>
      <c r="AM8" s="330"/>
      <c r="AN8" s="330"/>
      <c r="AO8" s="330"/>
    </row>
    <row r="9" spans="1:41" s="21" customFormat="1" ht="20.25" customHeight="1">
      <c r="A9" s="22">
        <v>1</v>
      </c>
      <c r="B9" s="46" t="str">
        <f t="shared" ref="B9:B27" ca="1" si="0">IF(F9="","",IF(AND(Q9&gt;12,Q9&lt;16),"U15",IF(AND(Q9&gt;15,Q9&lt;18),"U17",IF(AND(Q9&gt;17,Q9&lt;21),"U20",0))))</f>
        <v>U20</v>
      </c>
      <c r="C9" s="46"/>
      <c r="D9" s="55" t="s">
        <v>1375</v>
      </c>
      <c r="E9" s="46" t="s">
        <v>1392</v>
      </c>
      <c r="F9" s="46">
        <v>10004641</v>
      </c>
      <c r="G9" s="22" t="str">
        <f>IF(ISBLANK(E9)," ",INDEX('Lista zaw'!$A$3:$G$1925,$P9,5))</f>
        <v>K</v>
      </c>
      <c r="H9" s="56" t="str">
        <f>IF(ISBLANK(F9)," ",INDEX('Lista zaw'!$A$3:$G$1925,$P9,2))</f>
        <v>Śledź Amelia Katarzyna</v>
      </c>
      <c r="I9" s="22">
        <f>IF(ISBLANK(F9)," ",INDEX('Lista zaw'!$A$3:$G$1925,$P9,3))</f>
        <v>2008</v>
      </c>
      <c r="J9" s="22" t="str">
        <f>IF(ISBLANK(F9)," ",INDEX('Lista zaw'!$A$3:$G$1925,$P9,4))</f>
        <v>Olimpijczyk (Łuków)</v>
      </c>
      <c r="K9" s="46"/>
      <c r="L9" s="157">
        <v>59.35</v>
      </c>
      <c r="M9" s="46">
        <v>35</v>
      </c>
      <c r="N9" s="46">
        <v>50</v>
      </c>
      <c r="P9" s="404">
        <f>IF(ISBLANK(F9)," ",MATCH(F9,'Lista zaw'!$A$3:$A$1925,0))</f>
        <v>923</v>
      </c>
      <c r="Q9" s="405">
        <f t="shared" ref="Q9:Q27" ca="1" si="1">YEAR(TODAY())-I9</f>
        <v>18</v>
      </c>
      <c r="R9" s="331"/>
      <c r="S9" s="331"/>
      <c r="T9" s="33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1"/>
      <c r="AG9" s="331"/>
      <c r="AH9" s="331"/>
      <c r="AI9" s="331"/>
      <c r="AJ9" s="331"/>
      <c r="AK9" s="331"/>
      <c r="AL9" s="331"/>
      <c r="AM9" s="331"/>
      <c r="AN9" s="331"/>
      <c r="AO9" s="331"/>
    </row>
    <row r="10" spans="1:41" s="21" customFormat="1" ht="20.25" customHeight="1">
      <c r="A10" s="22">
        <v>2</v>
      </c>
      <c r="B10" s="46" t="str">
        <f t="shared" ca="1" si="0"/>
        <v>U20</v>
      </c>
      <c r="C10" s="46"/>
      <c r="D10" s="55" t="s">
        <v>1375</v>
      </c>
      <c r="E10" s="46" t="s">
        <v>1392</v>
      </c>
      <c r="F10" s="46">
        <v>10004974</v>
      </c>
      <c r="G10" s="22" t="str">
        <f>IF(ISBLANK(E10)," ",INDEX('Lista zaw'!$A$3:$G$1925,$P10,5))</f>
        <v>K</v>
      </c>
      <c r="H10" s="56" t="str">
        <f>IF(ISBLANK(F10)," ",INDEX('Lista zaw'!$A$3:$G$1925,$P10,2))</f>
        <v>Górka Alicja</v>
      </c>
      <c r="I10" s="22">
        <f>IF(ISBLANK(F10)," ",INDEX('Lista zaw'!$A$3:$G$1925,$P10,3))</f>
        <v>2008</v>
      </c>
      <c r="J10" s="22" t="str">
        <f>IF(ISBLANK(F10)," ",INDEX('Lista zaw'!$A$3:$G$1925,$P10,4))</f>
        <v>Olimpijczyk (Łuków)</v>
      </c>
      <c r="K10" s="46"/>
      <c r="L10" s="157">
        <v>88.25</v>
      </c>
      <c r="M10" s="46">
        <v>50</v>
      </c>
      <c r="N10" s="46">
        <v>60</v>
      </c>
      <c r="P10" s="404">
        <f>IF(ISBLANK(F10)," ",MATCH(F10,'Lista zaw'!$A$3:$A$1925,0))</f>
        <v>911</v>
      </c>
      <c r="Q10" s="405">
        <f t="shared" ca="1" si="1"/>
        <v>18</v>
      </c>
      <c r="R10" s="331"/>
      <c r="S10" s="331"/>
      <c r="T10" s="331"/>
      <c r="U10" s="331"/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  <c r="AH10" s="331"/>
      <c r="AI10" s="331"/>
      <c r="AJ10" s="331"/>
      <c r="AK10" s="331"/>
      <c r="AL10" s="331"/>
      <c r="AM10" s="331"/>
      <c r="AN10" s="331"/>
      <c r="AO10" s="331"/>
    </row>
    <row r="11" spans="1:41" s="21" customFormat="1" ht="20.25" customHeight="1">
      <c r="A11" s="22">
        <v>3</v>
      </c>
      <c r="B11" s="46" t="str">
        <f t="shared" ca="1" si="0"/>
        <v>U15</v>
      </c>
      <c r="C11" s="46"/>
      <c r="D11" s="55" t="s">
        <v>1375</v>
      </c>
      <c r="E11" s="46" t="s">
        <v>1392</v>
      </c>
      <c r="F11" s="45">
        <v>10005540</v>
      </c>
      <c r="G11" s="22" t="str">
        <f>IF(ISBLANK(E11)," ",INDEX('Lista zaw'!$A$3:$G$1925,$P11,5))</f>
        <v>K</v>
      </c>
      <c r="H11" s="56" t="str">
        <f>IF(ISBLANK(F11)," ",INDEX('Lista zaw'!$A$3:$G$1925,$P11,2))</f>
        <v>Malinowska Gabriela</v>
      </c>
      <c r="I11" s="22">
        <f>IF(ISBLANK(F11)," ",INDEX('Lista zaw'!$A$3:$G$1925,$P11,3))</f>
        <v>2012</v>
      </c>
      <c r="J11" s="22" t="str">
        <f>IF(ISBLANK(F11)," ",INDEX('Lista zaw'!$A$3:$G$1925,$P11,4))</f>
        <v>WLKS (Nowe Iganie)</v>
      </c>
      <c r="K11" s="46"/>
      <c r="L11" s="157">
        <v>66.45</v>
      </c>
      <c r="M11" s="46">
        <v>30</v>
      </c>
      <c r="N11" s="46">
        <v>40</v>
      </c>
      <c r="P11" s="404">
        <f>IF(ISBLANK(F11)," ",MATCH(F11,'Lista zaw'!$A$3:$A$1925,0))</f>
        <v>1116</v>
      </c>
      <c r="Q11" s="405">
        <f t="shared" ca="1" si="1"/>
        <v>14</v>
      </c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331"/>
      <c r="AL11" s="331"/>
      <c r="AM11" s="331"/>
      <c r="AN11" s="331"/>
      <c r="AO11" s="331"/>
    </row>
    <row r="12" spans="1:41" s="21" customFormat="1" ht="20.25" customHeight="1">
      <c r="A12" s="22">
        <v>1</v>
      </c>
      <c r="B12" s="46" t="str">
        <f t="shared" ca="1" si="0"/>
        <v>U15</v>
      </c>
      <c r="C12" s="46"/>
      <c r="D12" s="55"/>
      <c r="E12" s="46" t="s">
        <v>1397</v>
      </c>
      <c r="F12" s="46">
        <v>10005331</v>
      </c>
      <c r="G12" s="22" t="str">
        <f>IF(ISBLANK(E12)," ",INDEX('Lista zaw'!$A$3:$G$1925,$P12,5))</f>
        <v>K</v>
      </c>
      <c r="H12" s="56" t="str">
        <f>IF(ISBLANK(F12)," ",INDEX('Lista zaw'!$A$3:$G$1925,$P12,2))</f>
        <v>Truskolaska Wiktoria</v>
      </c>
      <c r="I12" s="22">
        <f>IF(ISBLANK(F12)," ",INDEX('Lista zaw'!$A$3:$G$1925,$P12,3))</f>
        <v>2012</v>
      </c>
      <c r="J12" s="22" t="str">
        <f>IF(ISBLANK(F12)," ",INDEX('Lista zaw'!$A$3:$G$1925,$P12,4))</f>
        <v>KS Klimat (Łapy)</v>
      </c>
      <c r="K12" s="46"/>
      <c r="L12" s="157">
        <v>48.05</v>
      </c>
      <c r="M12" s="46">
        <v>38</v>
      </c>
      <c r="N12" s="46">
        <v>45</v>
      </c>
      <c r="P12" s="404">
        <f>IF(ISBLANK(F12)," ",MATCH(F12,'Lista zaw'!$A$3:$A$1925,0))</f>
        <v>386</v>
      </c>
      <c r="Q12" s="405">
        <f t="shared" ca="1" si="1"/>
        <v>14</v>
      </c>
      <c r="R12" s="331"/>
      <c r="S12" s="331"/>
      <c r="T12" s="332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1"/>
      <c r="AO12" s="331"/>
    </row>
    <row r="13" spans="1:41" s="21" customFormat="1" ht="20.25" customHeight="1">
      <c r="A13" s="22">
        <v>2</v>
      </c>
      <c r="B13" s="46" t="str">
        <f t="shared" ca="1" si="0"/>
        <v>U15</v>
      </c>
      <c r="C13" s="46"/>
      <c r="D13" s="55"/>
      <c r="E13" s="46" t="s">
        <v>1397</v>
      </c>
      <c r="F13" s="46">
        <v>10004962</v>
      </c>
      <c r="G13" s="22" t="str">
        <f>IF(ISBLANK(E13)," ",INDEX('Lista zaw'!$A$3:$G$1925,$P13,5))</f>
        <v>K</v>
      </c>
      <c r="H13" s="56" t="str">
        <f>IF(ISBLANK(F13)," ",INDEX('Lista zaw'!$A$3:$G$1925,$P13,2))</f>
        <v>Sankiewicz Iga</v>
      </c>
      <c r="I13" s="22">
        <f>IF(ISBLANK(F13)," ",INDEX('Lista zaw'!$A$3:$G$1925,$P13,3))</f>
        <v>2011</v>
      </c>
      <c r="J13" s="22" t="str">
        <f>IF(ISBLANK(F13)," ",INDEX('Lista zaw'!$A$3:$G$1925,$P13,4))</f>
        <v>LKS Znicz (Biłgoraj)</v>
      </c>
      <c r="K13" s="46"/>
      <c r="L13" s="157">
        <v>64.95</v>
      </c>
      <c r="M13" s="46">
        <v>48</v>
      </c>
      <c r="N13" s="46">
        <v>58</v>
      </c>
      <c r="P13" s="404">
        <f>IF(ISBLANK(F13)," ",MATCH(F13,'Lista zaw'!$A$3:$A$1925,0))</f>
        <v>723</v>
      </c>
      <c r="Q13" s="405">
        <f t="shared" ca="1" si="1"/>
        <v>15</v>
      </c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J13" s="331"/>
      <c r="AK13" s="331"/>
      <c r="AL13" s="331"/>
      <c r="AM13" s="331"/>
      <c r="AN13" s="331"/>
      <c r="AO13" s="331"/>
    </row>
    <row r="14" spans="1:41" s="21" customFormat="1" ht="20.25" customHeight="1">
      <c r="A14" s="22">
        <v>3</v>
      </c>
      <c r="B14" s="46" t="str">
        <f t="shared" ca="1" si="0"/>
        <v>U15</v>
      </c>
      <c r="C14" s="46"/>
      <c r="D14" s="55"/>
      <c r="E14" s="46" t="s">
        <v>1397</v>
      </c>
      <c r="F14" s="45">
        <v>10005147</v>
      </c>
      <c r="G14" s="22" t="str">
        <f>IF(ISBLANK(E14)," ",INDEX('Lista zaw'!$A$3:$G$1925,$P14,5))</f>
        <v>K</v>
      </c>
      <c r="H14" s="56" t="str">
        <f>IF(ISBLANK(F14)," ",INDEX('Lista zaw'!$A$3:$G$1925,$P14,2))</f>
        <v>Borowiecka Maria</v>
      </c>
      <c r="I14" s="22">
        <f>IF(ISBLANK(F14)," ",INDEX('Lista zaw'!$A$3:$G$1925,$P14,3))</f>
        <v>2011</v>
      </c>
      <c r="J14" s="22" t="str">
        <f>IF(ISBLANK(F14)," ",INDEX('Lista zaw'!$A$3:$G$1925,$P14,4))</f>
        <v>LKS (Dobryszyce)</v>
      </c>
      <c r="K14" s="45"/>
      <c r="L14" s="157">
        <v>50.65</v>
      </c>
      <c r="M14" s="46">
        <v>40</v>
      </c>
      <c r="N14" s="46">
        <v>50</v>
      </c>
      <c r="P14" s="404">
        <f>IF(ISBLANK(F14)," ",MATCH(F14,'Lista zaw'!$A$3:$A$1925,0))</f>
        <v>464</v>
      </c>
      <c r="Q14" s="405">
        <f t="shared" ca="1" si="1"/>
        <v>15</v>
      </c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331"/>
      <c r="AL14" s="331"/>
      <c r="AM14" s="331"/>
      <c r="AN14" s="331"/>
      <c r="AO14" s="331"/>
    </row>
    <row r="15" spans="1:41" s="21" customFormat="1" ht="20.25" customHeight="1">
      <c r="A15" s="22">
        <v>4</v>
      </c>
      <c r="B15" s="46" t="str">
        <f t="shared" ca="1" si="0"/>
        <v>U15</v>
      </c>
      <c r="C15" s="46"/>
      <c r="D15" s="55"/>
      <c r="E15" s="46" t="s">
        <v>1397</v>
      </c>
      <c r="F15" s="45">
        <v>10005553</v>
      </c>
      <c r="G15" s="22" t="str">
        <f>IF(ISBLANK(E15)," ",INDEX('Lista zaw'!$A$3:$G$1925,$P15,5))</f>
        <v>K</v>
      </c>
      <c r="H15" s="56" t="str">
        <f>IF(ISBLANK(F15)," ",INDEX('Lista zaw'!$A$3:$G$1925,$P15,2))</f>
        <v>Wakuluk Caroline</v>
      </c>
      <c r="I15" s="22">
        <f>IF(ISBLANK(F15)," ",INDEX('Lista zaw'!$A$3:$G$1925,$P15,3))</f>
        <v>2012</v>
      </c>
      <c r="J15" s="22" t="str">
        <f>IF(ISBLANK(F15)," ",INDEX('Lista zaw'!$A$3:$G$1925,$P15,4))</f>
        <v>KS Klimat (Łapy)</v>
      </c>
      <c r="K15" s="45"/>
      <c r="L15" s="157">
        <v>54.85</v>
      </c>
      <c r="M15" s="46">
        <v>43</v>
      </c>
      <c r="N15" s="46">
        <v>55</v>
      </c>
      <c r="P15" s="404">
        <f>IF(ISBLANK(F15)," ",MATCH(F15,'Lista zaw'!$A$3:$A$1925,0))</f>
        <v>1114</v>
      </c>
      <c r="Q15" s="405">
        <f t="shared" ca="1" si="1"/>
        <v>14</v>
      </c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  <c r="AG15" s="331"/>
      <c r="AH15" s="331"/>
      <c r="AI15" s="331"/>
      <c r="AJ15" s="331"/>
      <c r="AK15" s="331"/>
      <c r="AL15" s="331"/>
      <c r="AM15" s="331"/>
      <c r="AN15" s="331"/>
      <c r="AO15" s="331"/>
    </row>
    <row r="16" spans="1:41" s="21" customFormat="1" ht="20.25" customHeight="1">
      <c r="A16" s="22">
        <v>5</v>
      </c>
      <c r="B16" s="46" t="str">
        <f t="shared" ca="1" si="0"/>
        <v>U20</v>
      </c>
      <c r="C16" s="46"/>
      <c r="D16" s="55"/>
      <c r="E16" s="46" t="s">
        <v>1397</v>
      </c>
      <c r="F16" s="45">
        <v>10005342</v>
      </c>
      <c r="G16" s="22" t="str">
        <f>IF(ISBLANK(E16)," ",INDEX('Lista zaw'!$A$3:$G$1925,$P16,5))</f>
        <v>K</v>
      </c>
      <c r="H16" s="56" t="str">
        <f>IF(ISBLANK(F16)," ",INDEX('Lista zaw'!$A$3:$G$1925,$P16,2))</f>
        <v>Mielech Gabriela</v>
      </c>
      <c r="I16" s="22">
        <f>IF(ISBLANK(F16)," ",INDEX('Lista zaw'!$A$3:$G$1925,$P16,3))</f>
        <v>2007</v>
      </c>
      <c r="J16" s="22" t="str">
        <f>IF(ISBLANK(F16)," ",INDEX('Lista zaw'!$A$3:$G$1925,$P16,4))</f>
        <v>KS Klimat (Łapy)</v>
      </c>
      <c r="K16" s="46"/>
      <c r="L16" s="157">
        <v>76.25</v>
      </c>
      <c r="M16" s="46">
        <v>73</v>
      </c>
      <c r="N16" s="46">
        <v>90</v>
      </c>
      <c r="P16" s="404">
        <f>IF(ISBLANK(F16)," ",MATCH(F16,'Lista zaw'!$A$3:$A$1925,0))</f>
        <v>385</v>
      </c>
      <c r="Q16" s="405">
        <f t="shared" ca="1" si="1"/>
        <v>19</v>
      </c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1"/>
      <c r="AJ16" s="331"/>
      <c r="AK16" s="331"/>
      <c r="AL16" s="331"/>
      <c r="AM16" s="331"/>
      <c r="AN16" s="331"/>
      <c r="AO16" s="331"/>
    </row>
    <row r="17" spans="1:41" s="21" customFormat="1" ht="20.25" customHeight="1">
      <c r="A17" s="22">
        <v>6</v>
      </c>
      <c r="B17" s="46" t="str">
        <f t="shared" ca="1" si="0"/>
        <v>U17</v>
      </c>
      <c r="C17" s="45"/>
      <c r="D17" s="55"/>
      <c r="E17" s="46" t="s">
        <v>1397</v>
      </c>
      <c r="F17" s="46">
        <v>10004933</v>
      </c>
      <c r="G17" s="22" t="str">
        <f>IF(ISBLANK(E17)," ",INDEX('Lista zaw'!$A$3:$G$1925,$P17,5))</f>
        <v>K</v>
      </c>
      <c r="H17" s="56" t="str">
        <f>IF(ISBLANK(F17)," ",INDEX('Lista zaw'!$A$3:$G$1925,$P17,2))</f>
        <v>Gnoza Dorota</v>
      </c>
      <c r="I17" s="22">
        <f>IF(ISBLANK(F17)," ",INDEX('Lista zaw'!$A$3:$G$1925,$P17,3))</f>
        <v>2009</v>
      </c>
      <c r="J17" s="22" t="str">
        <f>IF(ISBLANK(F17)," ",INDEX('Lista zaw'!$A$3:$G$1925,$P17,4))</f>
        <v>UKS Atleta (Ostrołęka)</v>
      </c>
      <c r="K17" s="46"/>
      <c r="L17" s="157">
        <v>94.95</v>
      </c>
      <c r="M17" s="46">
        <v>75</v>
      </c>
      <c r="N17" s="46">
        <v>95</v>
      </c>
      <c r="P17" s="404">
        <f>IF(ISBLANK(F17)," ",MATCH(F17,'Lista zaw'!$A$3:$A$1925,0))</f>
        <v>971</v>
      </c>
      <c r="Q17" s="405">
        <f t="shared" ca="1" si="1"/>
        <v>17</v>
      </c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331"/>
      <c r="AF17" s="331"/>
      <c r="AG17" s="331"/>
      <c r="AH17" s="331"/>
      <c r="AI17" s="331"/>
      <c r="AJ17" s="331"/>
      <c r="AK17" s="331"/>
      <c r="AL17" s="331"/>
      <c r="AM17" s="331"/>
      <c r="AN17" s="331"/>
      <c r="AO17" s="331"/>
    </row>
    <row r="18" spans="1:41" s="21" customFormat="1" ht="20.25" customHeight="1">
      <c r="A18" s="22">
        <v>7</v>
      </c>
      <c r="B18" s="46" t="str">
        <f t="shared" ca="1" si="0"/>
        <v>U17</v>
      </c>
      <c r="C18" s="59"/>
      <c r="D18" s="59"/>
      <c r="E18" s="46" t="s">
        <v>1397</v>
      </c>
      <c r="F18" s="46">
        <v>10004570</v>
      </c>
      <c r="G18" s="22" t="str">
        <f>IF(ISBLANK(E18)," ",INDEX('Lista zaw'!$A$3:$G$1925,$P18,5))</f>
        <v>K</v>
      </c>
      <c r="H18" s="56" t="str">
        <f>IF(ISBLANK(F18)," ",INDEX('Lista zaw'!$A$3:$G$1925,$P18,2))</f>
        <v>Brewińska Emilia</v>
      </c>
      <c r="I18" s="22">
        <f>IF(ISBLANK(F18)," ",INDEX('Lista zaw'!$A$3:$G$1925,$P18,3))</f>
        <v>2009</v>
      </c>
      <c r="J18" s="22" t="str">
        <f>IF(ISBLANK(F18)," ",INDEX('Lista zaw'!$A$3:$G$1925,$P18,4))</f>
        <v>LKS Znicz (Biłgoraj)</v>
      </c>
      <c r="K18" s="46"/>
      <c r="L18" s="157">
        <v>49.95</v>
      </c>
      <c r="M18" s="46">
        <v>50</v>
      </c>
      <c r="N18" s="46">
        <v>62</v>
      </c>
      <c r="P18" s="404">
        <f>IF(ISBLANK(F18)," ",MATCH(F18,'Lista zaw'!$A$3:$A$1925,0))</f>
        <v>697</v>
      </c>
      <c r="Q18" s="405">
        <f t="shared" ca="1" si="1"/>
        <v>17</v>
      </c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J18" s="331"/>
      <c r="AK18" s="331"/>
      <c r="AL18" s="331"/>
      <c r="AM18" s="331"/>
      <c r="AN18" s="331"/>
      <c r="AO18" s="331"/>
    </row>
    <row r="19" spans="1:41" s="21" customFormat="1" ht="20.25" customHeight="1">
      <c r="A19" s="22">
        <v>8</v>
      </c>
      <c r="B19" s="46" t="str">
        <f t="shared" ca="1" si="0"/>
        <v>U15</v>
      </c>
      <c r="C19" s="46"/>
      <c r="D19" s="55"/>
      <c r="E19" s="46" t="s">
        <v>1397</v>
      </c>
      <c r="F19" s="46">
        <v>10005332</v>
      </c>
      <c r="G19" s="22" t="str">
        <f>IF(ISBLANK(E19)," ",INDEX('Lista zaw'!$A$3:$G$1925,$P19,5))</f>
        <v>K</v>
      </c>
      <c r="H19" s="56" t="str">
        <f>IF(ISBLANK(F19)," ",INDEX('Lista zaw'!$A$3:$G$1925,$P19,2))</f>
        <v>Płomińska Julia</v>
      </c>
      <c r="I19" s="22">
        <f>IF(ISBLANK(F19)," ",INDEX('Lista zaw'!$A$3:$G$1925,$P19,3))</f>
        <v>2012</v>
      </c>
      <c r="J19" s="22" t="str">
        <f>IF(ISBLANK(F19)," ",INDEX('Lista zaw'!$A$3:$G$1925,$P19,4))</f>
        <v>LKS (Dobryszyce)</v>
      </c>
      <c r="K19" s="46"/>
      <c r="L19" s="157">
        <v>61.25</v>
      </c>
      <c r="M19" s="46">
        <v>40</v>
      </c>
      <c r="N19" s="46">
        <v>50</v>
      </c>
      <c r="P19" s="404">
        <f>IF(ISBLANK(F19)," ",MATCH(F19,'Lista zaw'!$A$3:$A$1925,0))</f>
        <v>477</v>
      </c>
      <c r="Q19" s="405">
        <f t="shared" ca="1" si="1"/>
        <v>14</v>
      </c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1"/>
    </row>
    <row r="20" spans="1:41" s="21" customFormat="1" ht="20.25" customHeight="1">
      <c r="A20" s="22">
        <v>3</v>
      </c>
      <c r="B20" s="46" t="str">
        <f t="shared" ca="1" si="0"/>
        <v>U15</v>
      </c>
      <c r="C20" s="46"/>
      <c r="D20" s="55" t="s">
        <v>1374</v>
      </c>
      <c r="E20" s="46" t="s">
        <v>1394</v>
      </c>
      <c r="F20" s="46">
        <v>10005273</v>
      </c>
      <c r="G20" s="22" t="str">
        <f>IF(ISBLANK(E20)," ",INDEX('Lista zaw'!$A$3:$G$1925,$P20,5))</f>
        <v>K</v>
      </c>
      <c r="H20" s="56" t="str">
        <f>IF(ISBLANK(F20)," ",INDEX('Lista zaw'!$A$3:$G$1925,$P20,2))</f>
        <v>Olender Lena</v>
      </c>
      <c r="I20" s="22">
        <f>IF(ISBLANK(F20)," ",INDEX('Lista zaw'!$A$3:$G$1925,$P20,3))</f>
        <v>2012</v>
      </c>
      <c r="J20" s="22" t="str">
        <f>IF(ISBLANK(F20)," ",INDEX('Lista zaw'!$A$3:$G$1925,$P20,4))</f>
        <v>Olimpijczyk (Łuków)</v>
      </c>
      <c r="K20" s="46"/>
      <c r="L20" s="157">
        <v>55.75</v>
      </c>
      <c r="M20" s="46">
        <v>50</v>
      </c>
      <c r="N20" s="46">
        <v>60</v>
      </c>
      <c r="P20" s="404">
        <f>IF(ISBLANK(F20)," ",MATCH(F20,'Lista zaw'!$A$3:$A$1925,0))</f>
        <v>922</v>
      </c>
      <c r="Q20" s="405">
        <f t="shared" ca="1" si="1"/>
        <v>14</v>
      </c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1"/>
    </row>
    <row r="21" spans="1:41" s="21" customFormat="1" ht="20.25" customHeight="1">
      <c r="A21" s="22">
        <v>5</v>
      </c>
      <c r="B21" s="46" t="str">
        <f t="shared" ca="1" si="0"/>
        <v>U20</v>
      </c>
      <c r="C21" s="46"/>
      <c r="D21" s="55" t="s">
        <v>1374</v>
      </c>
      <c r="E21" s="46" t="s">
        <v>1394</v>
      </c>
      <c r="F21" s="46">
        <v>10004935</v>
      </c>
      <c r="G21" s="22" t="str">
        <f>IF(ISBLANK(E21)," ",INDEX('Lista zaw'!$A$3:$G$1925,$P21,5))</f>
        <v>K</v>
      </c>
      <c r="H21" s="56" t="str">
        <f>IF(ISBLANK(F21)," ",INDEX('Lista zaw'!$A$3:$G$1925,$P21,2))</f>
        <v>Ognik Julia</v>
      </c>
      <c r="I21" s="22">
        <f>IF(ISBLANK(F21)," ",INDEX('Lista zaw'!$A$3:$G$1925,$P21,3))</f>
        <v>2008</v>
      </c>
      <c r="J21" s="22" t="str">
        <f>IF(ISBLANK(F21)," ",INDEX('Lista zaw'!$A$3:$G$1925,$P21,4))</f>
        <v>Olimpijczyk (Łuków)</v>
      </c>
      <c r="K21" s="46"/>
      <c r="L21" s="157">
        <v>59.75</v>
      </c>
      <c r="M21" s="46">
        <v>65</v>
      </c>
      <c r="N21" s="46">
        <v>80</v>
      </c>
      <c r="P21" s="404">
        <f>IF(ISBLANK(F21)," ",MATCH(F21,'Lista zaw'!$A$3:$A$1925,0))</f>
        <v>921</v>
      </c>
      <c r="Q21" s="405">
        <f t="shared" ca="1" si="1"/>
        <v>18</v>
      </c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J21" s="331"/>
      <c r="AK21" s="331"/>
      <c r="AL21" s="331"/>
      <c r="AM21" s="331"/>
      <c r="AN21" s="331"/>
      <c r="AO21" s="331"/>
    </row>
    <row r="22" spans="1:41" s="21" customFormat="1" ht="20.25" customHeight="1">
      <c r="A22" s="22">
        <v>9</v>
      </c>
      <c r="B22" s="46" t="str">
        <f t="shared" ca="1" si="0"/>
        <v>U20</v>
      </c>
      <c r="C22" s="46"/>
      <c r="D22" s="55" t="s">
        <v>1374</v>
      </c>
      <c r="E22" s="46" t="s">
        <v>1394</v>
      </c>
      <c r="F22" s="46">
        <v>10003273</v>
      </c>
      <c r="G22" s="22" t="str">
        <f>IF(ISBLANK(E22)," ",INDEX('Lista zaw'!$A$3:$G$1925,$P22,5))</f>
        <v>K</v>
      </c>
      <c r="H22" s="56" t="str">
        <f>IF(ISBLANK(F22)," ",INDEX('Lista zaw'!$A$3:$G$1925,$P22,2))</f>
        <v>Młynarczyk Andżelika</v>
      </c>
      <c r="I22" s="22">
        <f>IF(ISBLANK(F22)," ",INDEX('Lista zaw'!$A$3:$G$1925,$P22,3))</f>
        <v>2007</v>
      </c>
      <c r="J22" s="22" t="str">
        <f>IF(ISBLANK(F22)," ",INDEX('Lista zaw'!$A$3:$G$1925,$P22,4))</f>
        <v>Olimpijczyk (Łuków)</v>
      </c>
      <c r="K22" s="46"/>
      <c r="L22" s="157">
        <v>57.15</v>
      </c>
      <c r="M22" s="46">
        <v>60</v>
      </c>
      <c r="N22" s="46">
        <v>70</v>
      </c>
      <c r="P22" s="404">
        <f>IF(ISBLANK(F22)," ",MATCH(F22,'Lista zaw'!$A$3:$A$1925,0))</f>
        <v>917</v>
      </c>
      <c r="Q22" s="405">
        <f t="shared" ca="1" si="1"/>
        <v>19</v>
      </c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J22" s="331"/>
      <c r="AK22" s="331"/>
      <c r="AL22" s="331"/>
      <c r="AM22" s="331"/>
      <c r="AN22" s="331"/>
      <c r="AO22" s="331"/>
    </row>
    <row r="23" spans="1:41" s="21" customFormat="1" ht="20.25" customHeight="1">
      <c r="A23" s="22">
        <v>10</v>
      </c>
      <c r="B23" s="46" t="str">
        <f t="shared" ca="1" si="0"/>
        <v>U20</v>
      </c>
      <c r="C23" s="59"/>
      <c r="D23" s="59" t="s">
        <v>1374</v>
      </c>
      <c r="E23" s="46" t="s">
        <v>1394</v>
      </c>
      <c r="F23" s="46">
        <v>10002954</v>
      </c>
      <c r="G23" s="22" t="str">
        <f>IF(ISBLANK(E23)," ",INDEX('Lista zaw'!$A$3:$G$1925,$P23,5))</f>
        <v>K</v>
      </c>
      <c r="H23" s="56" t="str">
        <f>IF(ISBLANK(F23)," ",INDEX('Lista zaw'!$A$3:$G$1925,$P23,2))</f>
        <v>Linkiewicz Julia</v>
      </c>
      <c r="I23" s="22">
        <f>IF(ISBLANK(F23)," ",INDEX('Lista zaw'!$A$3:$G$1925,$P23,3))</f>
        <v>2006</v>
      </c>
      <c r="J23" s="22" t="str">
        <f>IF(ISBLANK(F23)," ",INDEX('Lista zaw'!$A$3:$G$1925,$P23,4))</f>
        <v>Olimpijczyk (Łuków)</v>
      </c>
      <c r="K23" s="45"/>
      <c r="L23" s="157">
        <v>57.15</v>
      </c>
      <c r="M23" s="46">
        <v>60</v>
      </c>
      <c r="N23" s="46">
        <v>70</v>
      </c>
      <c r="P23" s="404">
        <f>IF(ISBLANK(F23)," ",MATCH(F23,'Lista zaw'!$A$3:$A$1925,0))</f>
        <v>913</v>
      </c>
      <c r="Q23" s="405">
        <f t="shared" ca="1" si="1"/>
        <v>20</v>
      </c>
      <c r="R23" s="331"/>
      <c r="S23" s="331"/>
      <c r="T23" s="331"/>
      <c r="U23" s="331"/>
      <c r="V23" s="331"/>
      <c r="W23" s="331"/>
      <c r="X23" s="331"/>
      <c r="Y23" s="331"/>
      <c r="Z23" s="331"/>
      <c r="AA23" s="331"/>
      <c r="AB23" s="331"/>
      <c r="AC23" s="331"/>
      <c r="AD23" s="331"/>
      <c r="AE23" s="331"/>
      <c r="AF23" s="331"/>
      <c r="AG23" s="331"/>
      <c r="AH23" s="331"/>
      <c r="AI23" s="331"/>
      <c r="AJ23" s="331"/>
      <c r="AK23" s="331"/>
      <c r="AL23" s="331"/>
      <c r="AM23" s="331"/>
      <c r="AN23" s="331"/>
      <c r="AO23" s="331"/>
    </row>
    <row r="24" spans="1:41" s="21" customFormat="1" ht="20.25" customHeight="1">
      <c r="A24" s="22">
        <v>19</v>
      </c>
      <c r="B24" s="46" t="str">
        <f t="shared" ca="1" si="0"/>
        <v>U20</v>
      </c>
      <c r="C24" s="59"/>
      <c r="D24" s="55" t="s">
        <v>1374</v>
      </c>
      <c r="E24" s="46" t="s">
        <v>1394</v>
      </c>
      <c r="F24" s="59">
        <v>10004007</v>
      </c>
      <c r="G24" s="22" t="str">
        <f>IF(ISBLANK(E24)," ",INDEX('Lista zaw'!$A$3:$G$1925,$P24,5))</f>
        <v>K</v>
      </c>
      <c r="H24" s="56" t="str">
        <f>IF(ISBLANK(F24)," ",INDEX('Lista zaw'!$A$3:$G$1925,$P24,2))</f>
        <v>Choińska Julia</v>
      </c>
      <c r="I24" s="22">
        <f>IF(ISBLANK(F24)," ",INDEX('Lista zaw'!$A$3:$G$1925,$P24,3))</f>
        <v>2007</v>
      </c>
      <c r="J24" s="22" t="str">
        <f>IF(ISBLANK(F24)," ",INDEX('Lista zaw'!$A$3:$G$1925,$P24,4))</f>
        <v>LKS (Dobryszyce)</v>
      </c>
      <c r="K24" s="46"/>
      <c r="L24" s="157"/>
      <c r="M24" s="46"/>
      <c r="N24" s="46"/>
      <c r="P24" s="404">
        <f>IF(ISBLANK(F24)," ",MATCH(F24,'Lista zaw'!$A$3:$A$1925,0))</f>
        <v>383</v>
      </c>
      <c r="Q24" s="405">
        <f t="shared" ca="1" si="1"/>
        <v>19</v>
      </c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1"/>
      <c r="AM24" s="331"/>
      <c r="AN24" s="331"/>
      <c r="AO24" s="331"/>
    </row>
    <row r="25" spans="1:41" s="21" customFormat="1" ht="20.25" customHeight="1">
      <c r="A25" s="22">
        <v>20</v>
      </c>
      <c r="B25" s="46">
        <f t="shared" ca="1" si="0"/>
        <v>0</v>
      </c>
      <c r="C25" s="59"/>
      <c r="D25" s="55" t="s">
        <v>1374</v>
      </c>
      <c r="E25" s="46" t="s">
        <v>1394</v>
      </c>
      <c r="F25" s="59">
        <v>10005004</v>
      </c>
      <c r="G25" s="22" t="str">
        <f>IF(ISBLANK(E25)," ",INDEX('Lista zaw'!$A$3:$G$1925,$P25,5))</f>
        <v>K</v>
      </c>
      <c r="H25" s="56" t="str">
        <f>IF(ISBLANK(F25)," ",INDEX('Lista zaw'!$A$3:$G$1925,$P25,2))</f>
        <v>Pietrzak Natalia</v>
      </c>
      <c r="I25" s="22">
        <f>IF(ISBLANK(F25)," ",INDEX('Lista zaw'!$A$3:$G$1925,$P25,3))</f>
        <v>2003</v>
      </c>
      <c r="J25" s="22" t="str">
        <f>IF(ISBLANK(F25)," ",INDEX('Lista zaw'!$A$3:$G$1925,$P25,4))</f>
        <v>KS (Raszyn)</v>
      </c>
      <c r="K25" s="46"/>
      <c r="L25" s="157"/>
      <c r="M25" s="46"/>
      <c r="N25" s="46"/>
      <c r="P25" s="404">
        <f>IF(ISBLANK(F25)," ",MATCH(F25,'Lista zaw'!$A$3:$A$1925,0))</f>
        <v>308</v>
      </c>
      <c r="Q25" s="405">
        <f t="shared" ca="1" si="1"/>
        <v>23</v>
      </c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31"/>
      <c r="AC25" s="331"/>
      <c r="AD25" s="331"/>
      <c r="AE25" s="331"/>
      <c r="AF25" s="331"/>
      <c r="AG25" s="331"/>
      <c r="AH25" s="331"/>
      <c r="AI25" s="331"/>
      <c r="AJ25" s="331"/>
      <c r="AK25" s="331"/>
      <c r="AL25" s="331"/>
      <c r="AM25" s="331"/>
      <c r="AN25" s="331"/>
      <c r="AO25" s="331"/>
    </row>
    <row r="26" spans="1:41" s="21" customFormat="1" ht="20.25" customHeight="1">
      <c r="A26" s="22">
        <v>21</v>
      </c>
      <c r="B26" s="46">
        <f t="shared" ca="1" si="0"/>
        <v>0</v>
      </c>
      <c r="C26" s="59"/>
      <c r="D26" s="55" t="s">
        <v>1374</v>
      </c>
      <c r="E26" s="46" t="s">
        <v>1394</v>
      </c>
      <c r="F26" s="59">
        <v>10002911</v>
      </c>
      <c r="G26" s="22" t="str">
        <f>IF(ISBLANK(E26)," ",INDEX('Lista zaw'!$A$3:$G$1925,$P26,5))</f>
        <v>K</v>
      </c>
      <c r="H26" s="56" t="str">
        <f>IF(ISBLANK(F26)," ",INDEX('Lista zaw'!$A$3:$G$1925,$P26,2))</f>
        <v>Dawidowska Marta</v>
      </c>
      <c r="I26" s="22">
        <f>IF(ISBLANK(F26)," ",INDEX('Lista zaw'!$A$3:$G$1925,$P26,3))</f>
        <v>1999</v>
      </c>
      <c r="J26" s="22" t="str">
        <f>IF(ISBLANK(F26)," ",INDEX('Lista zaw'!$A$3:$G$1925,$P26,4))</f>
        <v>KS (Raszyn)</v>
      </c>
      <c r="K26" s="46"/>
      <c r="L26" s="157"/>
      <c r="M26" s="46"/>
      <c r="N26" s="46"/>
      <c r="P26" s="404">
        <f>IF(ISBLANK(F26)," ",MATCH(F26,'Lista zaw'!$A$3:$A$1925,0))</f>
        <v>1129</v>
      </c>
      <c r="Q26" s="405">
        <f t="shared" ca="1" si="1"/>
        <v>27</v>
      </c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1"/>
    </row>
    <row r="27" spans="1:41" s="21" customFormat="1" ht="20.25" customHeight="1">
      <c r="A27" s="22">
        <v>22</v>
      </c>
      <c r="B27" s="46" t="str">
        <f t="shared" ca="1" si="0"/>
        <v>U20</v>
      </c>
      <c r="C27" s="46"/>
      <c r="D27" s="55" t="s">
        <v>1374</v>
      </c>
      <c r="E27" s="46" t="s">
        <v>1394</v>
      </c>
      <c r="F27" s="59">
        <v>10004245</v>
      </c>
      <c r="G27" s="22" t="str">
        <f>IF(ISBLANK(E27)," ",INDEX('Lista zaw'!$A$3:$G$1925,$P27,5))</f>
        <v>K</v>
      </c>
      <c r="H27" s="56" t="str">
        <f>IF(ISBLANK(F27)," ",INDEX('Lista zaw'!$A$3:$G$1925,$P27,2))</f>
        <v>Burda Iga</v>
      </c>
      <c r="I27" s="22">
        <f>IF(ISBLANK(F27)," ",INDEX('Lista zaw'!$A$3:$G$1925,$P27,3))</f>
        <v>2008</v>
      </c>
      <c r="J27" s="22" t="str">
        <f>IF(ISBLANK(F27)," ",INDEX('Lista zaw'!$A$3:$G$1925,$P27,4))</f>
        <v>CLKS Mazovia (Ciechanów)</v>
      </c>
      <c r="K27" s="46"/>
      <c r="L27" s="157"/>
      <c r="M27" s="46"/>
      <c r="N27" s="46"/>
      <c r="P27" s="404">
        <f>IF(ISBLANK(F27)," ",MATCH(F27,'Lista zaw'!$A$3:$A$1925,0))</f>
        <v>69</v>
      </c>
      <c r="Q27" s="405">
        <f t="shared" ca="1" si="1"/>
        <v>18</v>
      </c>
      <c r="R27" s="331"/>
      <c r="S27" s="331"/>
      <c r="T27" s="331"/>
      <c r="U27" s="331"/>
      <c r="V27" s="331"/>
      <c r="W27" s="331"/>
      <c r="X27" s="331"/>
      <c r="Y27" s="331"/>
      <c r="Z27" s="331"/>
      <c r="AA27" s="331"/>
      <c r="AB27" s="331"/>
      <c r="AC27" s="331"/>
      <c r="AD27" s="331"/>
      <c r="AE27" s="331"/>
      <c r="AF27" s="331"/>
      <c r="AG27" s="331"/>
      <c r="AH27" s="331"/>
      <c r="AI27" s="331"/>
      <c r="AJ27" s="331"/>
      <c r="AK27" s="331"/>
      <c r="AL27" s="331"/>
      <c r="AM27" s="331"/>
      <c r="AN27" s="331"/>
      <c r="AO27" s="331"/>
    </row>
    <row r="28" spans="1:41" s="21" customFormat="1" ht="20.25" customHeight="1">
      <c r="A28" s="22">
        <v>23</v>
      </c>
      <c r="B28" s="46">
        <f t="shared" ref="B28:B69" ca="1" si="2">IF(F28="","",IF(AND(Q28&gt;12,Q28&lt;16),"U15",IF(AND(Q28&gt;15,Q28&lt;18),"U17",IF(AND(Q28&gt;17,Q28&lt;21),"U20",0))))</f>
        <v>0</v>
      </c>
      <c r="C28" s="59"/>
      <c r="D28" s="55" t="s">
        <v>1374</v>
      </c>
      <c r="E28" s="46" t="s">
        <v>1394</v>
      </c>
      <c r="F28" s="59">
        <v>10002606</v>
      </c>
      <c r="G28" s="22" t="str">
        <f>IF(ISBLANK(E28)," ",INDEX('Lista zaw'!$A$3:$G$1925,$P28,5))</f>
        <v>K</v>
      </c>
      <c r="H28" s="56" t="str">
        <f>IF(ISBLANK(F28)," ",INDEX('Lista zaw'!$A$3:$G$1925,$P28,2))</f>
        <v>Drzazga Oliwia</v>
      </c>
      <c r="I28" s="22">
        <f>IF(ISBLANK(F28)," ",INDEX('Lista zaw'!$A$3:$G$1925,$P28,3))</f>
        <v>2005</v>
      </c>
      <c r="J28" s="22" t="str">
        <f>IF(ISBLANK(F28)," ",INDEX('Lista zaw'!$A$3:$G$1925,$P28,4))</f>
        <v>UMLKS (Radomsko)</v>
      </c>
      <c r="K28" s="46"/>
      <c r="L28" s="157"/>
      <c r="M28" s="46"/>
      <c r="N28" s="46"/>
      <c r="P28" s="404">
        <f>IF(ISBLANK(F28)," ",MATCH(F28,'Lista zaw'!$A$3:$A$1925,0))</f>
        <v>1075</v>
      </c>
      <c r="Q28" s="405">
        <f t="shared" ref="Q28:Q70" ca="1" si="3">YEAR(TODAY())-I28</f>
        <v>21</v>
      </c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J28" s="331"/>
      <c r="AK28" s="331"/>
      <c r="AL28" s="331"/>
      <c r="AM28" s="331"/>
      <c r="AN28" s="331"/>
      <c r="AO28" s="331"/>
    </row>
    <row r="29" spans="1:41" s="21" customFormat="1" ht="20.25" customHeight="1">
      <c r="A29" s="22">
        <v>24</v>
      </c>
      <c r="B29" s="46">
        <f t="shared" ca="1" si="2"/>
        <v>0</v>
      </c>
      <c r="C29" s="59"/>
      <c r="D29" s="55" t="s">
        <v>1374</v>
      </c>
      <c r="E29" s="46" t="s">
        <v>1394</v>
      </c>
      <c r="F29" s="59">
        <v>10001626</v>
      </c>
      <c r="G29" s="22" t="str">
        <f>IF(ISBLANK(E29)," ",INDEX('Lista zaw'!$A$3:$G$1925,$P29,5))</f>
        <v>K</v>
      </c>
      <c r="H29" s="56" t="str">
        <f>IF(ISBLANK(F29)," ",INDEX('Lista zaw'!$A$3:$G$1925,$P29,2))</f>
        <v>Bartosik Aleksandra</v>
      </c>
      <c r="I29" s="22">
        <f>IF(ISBLANK(F29)," ",INDEX('Lista zaw'!$A$3:$G$1925,$P29,3))</f>
        <v>1999</v>
      </c>
      <c r="J29" s="22" t="str">
        <f>IF(ISBLANK(F29)," ",INDEX('Lista zaw'!$A$3:$G$1925,$P29,4))</f>
        <v>UMLKS (Radomsko)</v>
      </c>
      <c r="K29" s="46"/>
      <c r="L29" s="157"/>
      <c r="M29" s="46"/>
      <c r="N29" s="46"/>
      <c r="P29" s="404">
        <f>IF(ISBLANK(F29)," ",MATCH(F29,'Lista zaw'!$A$3:$A$1925,0))</f>
        <v>1072</v>
      </c>
      <c r="Q29" s="405">
        <f t="shared" ca="1" si="3"/>
        <v>27</v>
      </c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J29" s="331"/>
      <c r="AK29" s="331"/>
      <c r="AL29" s="331"/>
      <c r="AM29" s="331"/>
      <c r="AN29" s="331"/>
      <c r="AO29" s="331"/>
    </row>
    <row r="30" spans="1:41" s="21" customFormat="1" ht="20.25" customHeight="1">
      <c r="A30" s="22">
        <v>25</v>
      </c>
      <c r="B30" s="46" t="str">
        <f t="shared" ca="1" si="2"/>
        <v>U20</v>
      </c>
      <c r="C30" s="59"/>
      <c r="D30" s="59"/>
      <c r="E30" s="59"/>
      <c r="F30" s="59">
        <v>10003858</v>
      </c>
      <c r="G30" s="22" t="s">
        <v>99</v>
      </c>
      <c r="H30" s="56" t="str">
        <f>IF(ISBLANK(F30)," ",INDEX('Lista zaw'!$A$3:$G$1925,$P30,2))</f>
        <v>Kopka Oliwia</v>
      </c>
      <c r="I30" s="22">
        <f>IF(ISBLANK(F30)," ",INDEX('Lista zaw'!$A$3:$G$1925,$P30,3))</f>
        <v>2008</v>
      </c>
      <c r="J30" s="22" t="str">
        <f>IF(ISBLANK(F30)," ",INDEX('Lista zaw'!$A$3:$G$1925,$P30,4))</f>
        <v>LKS Omega (Kleszczów)</v>
      </c>
      <c r="K30" s="46"/>
      <c r="L30" s="157">
        <v>73.45</v>
      </c>
      <c r="M30" s="46">
        <v>67</v>
      </c>
      <c r="N30" s="46">
        <v>85</v>
      </c>
      <c r="P30" s="404">
        <f>IF(ISBLANK(F30)," ",MATCH(F30,'Lista zaw'!$A$3:$A$1925,0))</f>
        <v>634</v>
      </c>
      <c r="Q30" s="405">
        <f t="shared" ca="1" si="3"/>
        <v>18</v>
      </c>
      <c r="R30" s="331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1"/>
      <c r="AJ30" s="331"/>
      <c r="AK30" s="331"/>
      <c r="AL30" s="331"/>
      <c r="AM30" s="331"/>
      <c r="AN30" s="331"/>
      <c r="AO30" s="331"/>
    </row>
    <row r="31" spans="1:41" s="21" customFormat="1" ht="20.25" customHeight="1">
      <c r="A31" s="22">
        <v>26</v>
      </c>
      <c r="B31" s="46" t="str">
        <f t="shared" si="2"/>
        <v/>
      </c>
      <c r="C31" s="59"/>
      <c r="D31" s="59"/>
      <c r="E31" s="59"/>
      <c r="F31" s="59"/>
      <c r="G31" s="22" t="str">
        <f>IF(ISBLANK(E31)," ",INDEX('Lista zaw'!$A$3:$G$1925,$P31,5))</f>
        <v xml:space="preserve"> </v>
      </c>
      <c r="H31" s="56" t="str">
        <f>IF(ISBLANK(F31)," ",INDEX('Lista zaw'!$A$3:$G$1925,$P31,2))</f>
        <v xml:space="preserve"> </v>
      </c>
      <c r="I31" s="22" t="str">
        <f>IF(ISBLANK(F31)," ",INDEX('Lista zaw'!$A$3:$G$1925,$P31,3))</f>
        <v xml:space="preserve"> </v>
      </c>
      <c r="J31" s="22" t="str">
        <f>IF(ISBLANK(F31)," ",INDEX('Lista zaw'!$A$3:$G$1925,$P31,4))</f>
        <v xml:space="preserve"> </v>
      </c>
      <c r="K31" s="46"/>
      <c r="L31" s="157"/>
      <c r="M31" s="46"/>
      <c r="N31" s="46"/>
      <c r="P31" s="404" t="str">
        <f>IF(ISBLANK(F31)," ",MATCH(F31,'Lista zaw'!$A$3:$A$1925,0))</f>
        <v xml:space="preserve"> </v>
      </c>
      <c r="Q31" s="405" t="e">
        <f t="shared" ca="1" si="3"/>
        <v>#VALUE!</v>
      </c>
      <c r="R31" s="331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31"/>
      <c r="AJ31" s="331"/>
      <c r="AK31" s="331"/>
      <c r="AL31" s="331"/>
      <c r="AM31" s="331"/>
      <c r="AN31" s="331"/>
      <c r="AO31" s="331"/>
    </row>
    <row r="32" spans="1:41" s="21" customFormat="1" ht="20.25" customHeight="1">
      <c r="A32" s="22">
        <v>27</v>
      </c>
      <c r="B32" s="46" t="str">
        <f t="shared" si="2"/>
        <v/>
      </c>
      <c r="C32" s="59"/>
      <c r="D32" s="59"/>
      <c r="E32" s="59"/>
      <c r="F32" s="59"/>
      <c r="G32" s="22" t="str">
        <f>IF(ISBLANK(E32)," ",INDEX('Lista zaw'!$A$3:$G$1925,$P32,5))</f>
        <v xml:space="preserve"> </v>
      </c>
      <c r="H32" s="56" t="str">
        <f>IF(ISBLANK(F32)," ",INDEX('Lista zaw'!$A$3:$G$1925,$P32,2))</f>
        <v xml:space="preserve"> </v>
      </c>
      <c r="I32" s="22" t="str">
        <f>IF(ISBLANK(F32)," ",INDEX('Lista zaw'!$A$3:$G$1925,$P32,3))</f>
        <v xml:space="preserve"> </v>
      </c>
      <c r="J32" s="22" t="str">
        <f>IF(ISBLANK(F32)," ",INDEX('Lista zaw'!$A$3:$G$1925,$P32,4))</f>
        <v xml:space="preserve"> </v>
      </c>
      <c r="K32" s="46"/>
      <c r="L32" s="157"/>
      <c r="M32" s="46"/>
      <c r="N32" s="46"/>
      <c r="P32" s="404" t="str">
        <f>IF(ISBLANK(F32)," ",MATCH(F32,'Lista zaw'!$A$3:$A$1925,0))</f>
        <v xml:space="preserve"> </v>
      </c>
      <c r="Q32" s="405" t="e">
        <f t="shared" ca="1" si="3"/>
        <v>#VALUE!</v>
      </c>
      <c r="R32" s="331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31"/>
      <c r="AJ32" s="331"/>
      <c r="AK32" s="331"/>
      <c r="AL32" s="331"/>
      <c r="AM32" s="331"/>
      <c r="AN32" s="331"/>
      <c r="AO32" s="331"/>
    </row>
    <row r="33" spans="1:41" s="21" customFormat="1" ht="20.25" hidden="1" customHeight="1">
      <c r="A33" s="22">
        <v>28</v>
      </c>
      <c r="B33" s="46" t="str">
        <f t="shared" si="2"/>
        <v/>
      </c>
      <c r="C33" s="59"/>
      <c r="D33" s="59"/>
      <c r="E33" s="59"/>
      <c r="F33" s="59"/>
      <c r="G33" s="22" t="str">
        <f>IF(ISBLANK(E33)," ",INDEX('Lista zaw'!$A$3:$G$1925,$P33,5))</f>
        <v xml:space="preserve"> </v>
      </c>
      <c r="H33" s="56" t="str">
        <f>IF(ISBLANK(F33)," ",INDEX('Lista zaw'!$A$3:$G$1925,$P33,2))</f>
        <v xml:space="preserve"> </v>
      </c>
      <c r="I33" s="22" t="str">
        <f>IF(ISBLANK(F33)," ",INDEX('Lista zaw'!$A$3:$G$1925,$P33,3))</f>
        <v xml:space="preserve"> </v>
      </c>
      <c r="J33" s="22" t="str">
        <f>IF(ISBLANK(F33)," ",INDEX('Lista zaw'!$A$3:$G$1925,$P33,4))</f>
        <v xml:space="preserve"> </v>
      </c>
      <c r="K33" s="46"/>
      <c r="L33" s="157"/>
      <c r="M33" s="46"/>
      <c r="N33" s="46"/>
      <c r="P33" s="404" t="str">
        <f>IF(ISBLANK(F33)," ",MATCH(F33,'Lista zaw'!$A$3:$A$1925,0))</f>
        <v xml:space="preserve"> </v>
      </c>
      <c r="Q33" s="405" t="e">
        <f t="shared" ca="1" si="3"/>
        <v>#VALUE!</v>
      </c>
      <c r="R33" s="331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31"/>
      <c r="AJ33" s="331"/>
      <c r="AK33" s="331"/>
      <c r="AL33" s="331"/>
      <c r="AM33" s="331"/>
      <c r="AN33" s="331"/>
      <c r="AO33" s="331"/>
    </row>
    <row r="34" spans="1:41" s="21" customFormat="1" ht="20.25" hidden="1" customHeight="1">
      <c r="A34" s="22">
        <v>29</v>
      </c>
      <c r="B34" s="46" t="str">
        <f t="shared" si="2"/>
        <v/>
      </c>
      <c r="C34" s="59"/>
      <c r="D34" s="59"/>
      <c r="E34" s="59"/>
      <c r="F34" s="59"/>
      <c r="G34" s="22" t="str">
        <f>IF(ISBLANK(E34)," ",INDEX('Lista zaw'!$A$3:$G$1925,$P34,5))</f>
        <v xml:space="preserve"> </v>
      </c>
      <c r="H34" s="56" t="str">
        <f>IF(ISBLANK(F34)," ",INDEX('Lista zaw'!$A$3:$G$1925,$P34,2))</f>
        <v xml:space="preserve"> </v>
      </c>
      <c r="I34" s="22" t="str">
        <f>IF(ISBLANK(F34)," ",INDEX('Lista zaw'!$A$3:$G$1925,$P34,3))</f>
        <v xml:space="preserve"> </v>
      </c>
      <c r="J34" s="22" t="str">
        <f>IF(ISBLANK(F34)," ",INDEX('Lista zaw'!$A$3:$G$1925,$P34,4))</f>
        <v xml:space="preserve"> </v>
      </c>
      <c r="K34" s="46"/>
      <c r="L34" s="157"/>
      <c r="M34" s="46"/>
      <c r="N34" s="46"/>
      <c r="P34" s="404" t="str">
        <f>IF(ISBLANK(F34)," ",MATCH(F34,'Lista zaw'!$A$3:$A$1925,0))</f>
        <v xml:space="preserve"> </v>
      </c>
      <c r="Q34" s="405" t="e">
        <f t="shared" ca="1" si="3"/>
        <v>#VALUE!</v>
      </c>
      <c r="R34" s="331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1"/>
      <c r="AK34" s="331"/>
      <c r="AL34" s="331"/>
      <c r="AM34" s="331"/>
      <c r="AN34" s="331"/>
      <c r="AO34" s="331"/>
    </row>
    <row r="35" spans="1:41" s="21" customFormat="1" ht="20.25" hidden="1" customHeight="1">
      <c r="A35" s="22">
        <v>30</v>
      </c>
      <c r="B35" s="46" t="str">
        <f t="shared" si="2"/>
        <v/>
      </c>
      <c r="C35" s="59"/>
      <c r="D35" s="59"/>
      <c r="E35" s="59"/>
      <c r="F35" s="59"/>
      <c r="G35" s="22" t="str">
        <f>IF(ISBLANK(E35)," ",INDEX('Lista zaw'!$A$3:$G$1925,$P35,5))</f>
        <v xml:space="preserve"> </v>
      </c>
      <c r="H35" s="56" t="str">
        <f>IF(ISBLANK(F35)," ",INDEX('Lista zaw'!$A$3:$G$1925,$P35,2))</f>
        <v xml:space="preserve"> </v>
      </c>
      <c r="I35" s="22" t="str">
        <f>IF(ISBLANK(F35)," ",INDEX('Lista zaw'!$A$3:$G$1925,$P35,3))</f>
        <v xml:space="preserve"> </v>
      </c>
      <c r="J35" s="22" t="str">
        <f>IF(ISBLANK(F35)," ",INDEX('Lista zaw'!$A$3:$G$1925,$P35,4))</f>
        <v xml:space="preserve"> </v>
      </c>
      <c r="K35" s="46"/>
      <c r="L35" s="157"/>
      <c r="M35" s="46"/>
      <c r="N35" s="46"/>
      <c r="P35" s="404" t="str">
        <f>IF(ISBLANK(F35)," ",MATCH(F35,'Lista zaw'!$A$3:$A$1925,0))</f>
        <v xml:space="preserve"> </v>
      </c>
      <c r="Q35" s="405" t="e">
        <f t="shared" ca="1" si="3"/>
        <v>#VALUE!</v>
      </c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1"/>
      <c r="AM35" s="331"/>
      <c r="AN35" s="331"/>
      <c r="AO35" s="331"/>
    </row>
    <row r="36" spans="1:41" s="21" customFormat="1" ht="20.25" hidden="1" customHeight="1">
      <c r="A36" s="22">
        <v>31</v>
      </c>
      <c r="B36" s="46" t="str">
        <f t="shared" si="2"/>
        <v/>
      </c>
      <c r="C36" s="46"/>
      <c r="D36" s="55"/>
      <c r="E36" s="46"/>
      <c r="F36" s="46"/>
      <c r="G36" s="22" t="str">
        <f>IF(ISBLANK(E36)," ",INDEX('Lista zaw'!$A$3:$G$1925,$P36,5))</f>
        <v xml:space="preserve"> </v>
      </c>
      <c r="H36" s="56" t="str">
        <f>IF(ISBLANK(F36)," ",INDEX('Lista zaw'!$A$3:$G$1925,$P36,2))</f>
        <v xml:space="preserve"> </v>
      </c>
      <c r="I36" s="22" t="str">
        <f>IF(ISBLANK(F36)," ",INDEX('Lista zaw'!$A$3:$G$1925,$P36,3))</f>
        <v xml:space="preserve"> </v>
      </c>
      <c r="J36" s="22" t="str">
        <f>IF(ISBLANK(F36)," ",INDEX('Lista zaw'!$A$3:$G$1925,$P36,4))</f>
        <v xml:space="preserve"> </v>
      </c>
      <c r="K36" s="46"/>
      <c r="L36" s="157"/>
      <c r="M36" s="46"/>
      <c r="N36" s="46"/>
      <c r="P36" s="404" t="str">
        <f>IF(ISBLANK(F36)," ",MATCH(F36,'Lista zaw'!$A$3:$A$1925,0))</f>
        <v xml:space="preserve"> </v>
      </c>
      <c r="Q36" s="405" t="e">
        <f t="shared" ca="1" si="3"/>
        <v>#VALUE!</v>
      </c>
      <c r="R36" s="331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31"/>
      <c r="AJ36" s="331"/>
      <c r="AK36" s="331"/>
      <c r="AL36" s="331"/>
      <c r="AM36" s="331"/>
      <c r="AN36" s="331"/>
      <c r="AO36" s="331"/>
    </row>
    <row r="37" spans="1:41" s="21" customFormat="1" ht="20.25" hidden="1" customHeight="1">
      <c r="A37" s="22">
        <v>32</v>
      </c>
      <c r="B37" s="46" t="str">
        <f t="shared" si="2"/>
        <v/>
      </c>
      <c r="C37" s="46"/>
      <c r="D37" s="55"/>
      <c r="E37" s="45"/>
      <c r="F37" s="46"/>
      <c r="G37" s="22" t="str">
        <f>IF(ISBLANK(E37)," ",INDEX('Lista zaw'!$A$3:$G$1925,$P37,5))</f>
        <v xml:space="preserve"> </v>
      </c>
      <c r="H37" s="56" t="str">
        <f>IF(ISBLANK(F37)," ",INDEX('Lista zaw'!$A$3:$G$1925,$P37,2))</f>
        <v xml:space="preserve"> </v>
      </c>
      <c r="I37" s="22" t="str">
        <f>IF(ISBLANK(F37)," ",INDEX('Lista zaw'!$A$3:$G$1925,$P37,3))</f>
        <v xml:space="preserve"> </v>
      </c>
      <c r="J37" s="22" t="str">
        <f>IF(ISBLANK(F37)," ",INDEX('Lista zaw'!$A$3:$G$1925,$P37,4))</f>
        <v xml:space="preserve"> </v>
      </c>
      <c r="K37" s="46"/>
      <c r="L37" s="157"/>
      <c r="M37" s="46"/>
      <c r="N37" s="46"/>
      <c r="P37" s="404" t="str">
        <f>IF(ISBLANK(F37)," ",MATCH(F37,'Lista zaw'!$A$3:$A$1925,0))</f>
        <v xml:space="preserve"> </v>
      </c>
      <c r="Q37" s="405" t="e">
        <f t="shared" ca="1" si="3"/>
        <v>#VALUE!</v>
      </c>
      <c r="R37" s="331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31"/>
      <c r="AJ37" s="331"/>
      <c r="AK37" s="331"/>
      <c r="AL37" s="331"/>
      <c r="AM37" s="331"/>
      <c r="AN37" s="331"/>
      <c r="AO37" s="331"/>
    </row>
    <row r="38" spans="1:41" s="21" customFormat="1" ht="20.25" hidden="1" customHeight="1">
      <c r="A38" s="22">
        <v>33</v>
      </c>
      <c r="B38" s="46" t="str">
        <f t="shared" si="2"/>
        <v/>
      </c>
      <c r="C38" s="46"/>
      <c r="D38" s="55"/>
      <c r="E38" s="46"/>
      <c r="F38" s="46"/>
      <c r="G38" s="22" t="str">
        <f>IF(ISBLANK(E38)," ",INDEX('Lista zaw'!$A$3:$G$1925,$P38,5))</f>
        <v xml:space="preserve"> </v>
      </c>
      <c r="H38" s="56" t="str">
        <f>IF(ISBLANK(F38)," ",INDEX('Lista zaw'!$A$3:$G$1925,$P38,2))</f>
        <v xml:space="preserve"> </v>
      </c>
      <c r="I38" s="22" t="str">
        <f>IF(ISBLANK(F38)," ",INDEX('Lista zaw'!$A$3:$G$1925,$P38,3))</f>
        <v xml:space="preserve"> </v>
      </c>
      <c r="J38" s="22" t="str">
        <f>IF(ISBLANK(F38)," ",INDEX('Lista zaw'!$A$3:$G$1925,$P38,4))</f>
        <v xml:space="preserve"> </v>
      </c>
      <c r="K38" s="46"/>
      <c r="L38" s="157"/>
      <c r="M38" s="46"/>
      <c r="N38" s="46"/>
      <c r="P38" s="404" t="str">
        <f>IF(ISBLANK(F38)," ",MATCH(F38,'Lista zaw'!$A$3:$A$1925,0))</f>
        <v xml:space="preserve"> </v>
      </c>
      <c r="Q38" s="405" t="e">
        <f t="shared" ca="1" si="3"/>
        <v>#VALUE!</v>
      </c>
      <c r="R38" s="331"/>
      <c r="S38" s="331"/>
      <c r="T38" s="331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331"/>
      <c r="AH38" s="331"/>
      <c r="AI38" s="331"/>
      <c r="AJ38" s="331"/>
      <c r="AK38" s="331"/>
      <c r="AL38" s="331"/>
      <c r="AM38" s="331"/>
      <c r="AN38" s="331"/>
      <c r="AO38" s="331"/>
    </row>
    <row r="39" spans="1:41" s="21" customFormat="1" ht="20.25" hidden="1" customHeight="1">
      <c r="A39" s="22">
        <v>34</v>
      </c>
      <c r="B39" s="46" t="str">
        <f t="shared" si="2"/>
        <v/>
      </c>
      <c r="C39" s="46"/>
      <c r="D39" s="55"/>
      <c r="E39" s="46"/>
      <c r="F39" s="46"/>
      <c r="G39" s="22" t="str">
        <f>IF(ISBLANK(E39)," ",INDEX('Lista zaw'!$A$3:$G$1925,$P39,5))</f>
        <v xml:space="preserve"> </v>
      </c>
      <c r="H39" s="56" t="str">
        <f>IF(ISBLANK(F39)," ",INDEX('Lista zaw'!$A$3:$G$1925,$P39,2))</f>
        <v xml:space="preserve"> </v>
      </c>
      <c r="I39" s="22" t="str">
        <f>IF(ISBLANK(F39)," ",INDEX('Lista zaw'!$A$3:$G$1925,$P39,3))</f>
        <v xml:space="preserve"> </v>
      </c>
      <c r="J39" s="22" t="str">
        <f>IF(ISBLANK(F39)," ",INDEX('Lista zaw'!$A$3:$G$1925,$P39,4))</f>
        <v xml:space="preserve"> </v>
      </c>
      <c r="K39" s="46"/>
      <c r="L39" s="157"/>
      <c r="M39" s="46"/>
      <c r="N39" s="46"/>
      <c r="P39" s="404" t="str">
        <f>IF(ISBLANK(F39)," ",MATCH(F39,'Lista zaw'!$A$3:$A$1925,0))</f>
        <v xml:space="preserve"> </v>
      </c>
      <c r="Q39" s="405" t="e">
        <f t="shared" ca="1" si="3"/>
        <v>#VALUE!</v>
      </c>
      <c r="R39" s="331"/>
      <c r="S39" s="331"/>
      <c r="T39" s="331"/>
      <c r="U39" s="331"/>
      <c r="V39" s="331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  <c r="AI39" s="331"/>
      <c r="AJ39" s="331"/>
      <c r="AK39" s="331"/>
      <c r="AL39" s="331"/>
      <c r="AM39" s="331"/>
      <c r="AN39" s="331"/>
      <c r="AO39" s="331"/>
    </row>
    <row r="40" spans="1:41" s="21" customFormat="1" ht="20.25" hidden="1" customHeight="1">
      <c r="A40" s="22">
        <v>35</v>
      </c>
      <c r="B40" s="46" t="str">
        <f t="shared" si="2"/>
        <v/>
      </c>
      <c r="C40" s="46"/>
      <c r="D40" s="55"/>
      <c r="E40" s="45"/>
      <c r="F40" s="45"/>
      <c r="G40" s="22" t="str">
        <f>IF(ISBLANK(E40)," ",INDEX('Lista zaw'!$A$3:$G$1925,$P40,5))</f>
        <v xml:space="preserve"> </v>
      </c>
      <c r="H40" s="56" t="str">
        <f>IF(ISBLANK(F40)," ",INDEX('Lista zaw'!$A$3:$G$1925,$P40,2))</f>
        <v xml:space="preserve"> </v>
      </c>
      <c r="I40" s="22" t="str">
        <f>IF(ISBLANK(F40)," ",INDEX('Lista zaw'!$A$3:$G$1925,$P40,3))</f>
        <v xml:space="preserve"> </v>
      </c>
      <c r="J40" s="22" t="str">
        <f>IF(ISBLANK(F40)," ",INDEX('Lista zaw'!$A$3:$G$1925,$P40,4))</f>
        <v xml:space="preserve"> </v>
      </c>
      <c r="K40" s="45"/>
      <c r="L40" s="158"/>
      <c r="M40" s="45"/>
      <c r="N40" s="45"/>
      <c r="P40" s="404" t="str">
        <f>IF(ISBLANK(F40)," ",MATCH(F40,'Lista zaw'!$A$3:$A$1925,0))</f>
        <v xml:space="preserve"> </v>
      </c>
      <c r="Q40" s="405" t="e">
        <f t="shared" ca="1" si="3"/>
        <v>#VALUE!</v>
      </c>
      <c r="R40" s="331"/>
      <c r="S40" s="331"/>
      <c r="T40" s="331"/>
      <c r="U40" s="331"/>
      <c r="V40" s="331"/>
      <c r="W40" s="331"/>
      <c r="X40" s="331"/>
      <c r="Y40" s="331"/>
      <c r="Z40" s="331"/>
      <c r="AA40" s="331"/>
      <c r="AB40" s="331"/>
      <c r="AC40" s="331"/>
      <c r="AD40" s="331"/>
      <c r="AE40" s="331"/>
      <c r="AF40" s="331"/>
      <c r="AG40" s="331"/>
      <c r="AH40" s="331"/>
      <c r="AI40" s="331"/>
      <c r="AJ40" s="331"/>
      <c r="AK40" s="331"/>
      <c r="AL40" s="331"/>
      <c r="AM40" s="331"/>
      <c r="AN40" s="331"/>
      <c r="AO40" s="331"/>
    </row>
    <row r="41" spans="1:41" s="21" customFormat="1" ht="20.25" hidden="1" customHeight="1">
      <c r="A41" s="22">
        <v>36</v>
      </c>
      <c r="B41" s="46" t="str">
        <f t="shared" si="2"/>
        <v/>
      </c>
      <c r="C41" s="46"/>
      <c r="D41" s="55"/>
      <c r="E41" s="46"/>
      <c r="F41" s="46"/>
      <c r="G41" s="22" t="str">
        <f>IF(ISBLANK(E41)," ",INDEX('Lista zaw'!$A$3:$G$1925,$P41,5))</f>
        <v xml:space="preserve"> </v>
      </c>
      <c r="H41" s="56" t="str">
        <f>IF(ISBLANK(F41)," ",INDEX('Lista zaw'!$A$3:$G$1925,$P41,2))</f>
        <v xml:space="preserve"> </v>
      </c>
      <c r="I41" s="22" t="str">
        <f>IF(ISBLANK(F41)," ",INDEX('Lista zaw'!$A$3:$G$1925,$P41,3))</f>
        <v xml:space="preserve"> </v>
      </c>
      <c r="J41" s="22" t="str">
        <f>IF(ISBLANK(F41)," ",INDEX('Lista zaw'!$A$3:$G$1925,$P41,4))</f>
        <v xml:space="preserve"> </v>
      </c>
      <c r="K41" s="46"/>
      <c r="L41" s="157"/>
      <c r="M41" s="46"/>
      <c r="N41" s="46"/>
      <c r="P41" s="404" t="str">
        <f>IF(ISBLANK(F41)," ",MATCH(F41,'Lista zaw'!$A$3:$A$1925,0))</f>
        <v xml:space="preserve"> </v>
      </c>
      <c r="Q41" s="405" t="e">
        <f t="shared" ca="1" si="3"/>
        <v>#VALUE!</v>
      </c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AH41" s="331"/>
      <c r="AI41" s="331"/>
      <c r="AJ41" s="331"/>
      <c r="AK41" s="331"/>
      <c r="AL41" s="331"/>
      <c r="AM41" s="331"/>
      <c r="AN41" s="331"/>
      <c r="AO41" s="331"/>
    </row>
    <row r="42" spans="1:41" s="21" customFormat="1" ht="20.25" hidden="1" customHeight="1">
      <c r="A42" s="22">
        <v>37</v>
      </c>
      <c r="B42" s="46" t="str">
        <f t="shared" si="2"/>
        <v/>
      </c>
      <c r="C42" s="46"/>
      <c r="D42" s="55"/>
      <c r="E42" s="46"/>
      <c r="F42" s="46"/>
      <c r="G42" s="22" t="str">
        <f>IF(ISBLANK(E42)," ",INDEX('Lista zaw'!$A$3:$G$1925,$P42,5))</f>
        <v xml:space="preserve"> </v>
      </c>
      <c r="H42" s="56" t="str">
        <f>IF(ISBLANK(F42)," ",INDEX('Lista zaw'!$A$3:$G$1925,$P42,2))</f>
        <v xml:space="preserve"> </v>
      </c>
      <c r="I42" s="22" t="str">
        <f>IF(ISBLANK(F42)," ",INDEX('Lista zaw'!$A$3:$G$1925,$P42,3))</f>
        <v xml:space="preserve"> </v>
      </c>
      <c r="J42" s="22" t="str">
        <f>IF(ISBLANK(F42)," ",INDEX('Lista zaw'!$A$3:$G$1925,$P42,4))</f>
        <v xml:space="preserve"> </v>
      </c>
      <c r="K42" s="46"/>
      <c r="L42" s="157"/>
      <c r="M42" s="46"/>
      <c r="N42" s="46"/>
      <c r="P42" s="404" t="str">
        <f>IF(ISBLANK(F42)," ",MATCH(F42,'Lista zaw'!$A$3:$A$1925,0))</f>
        <v xml:space="preserve"> </v>
      </c>
      <c r="Q42" s="405" t="e">
        <f t="shared" ca="1" si="3"/>
        <v>#VALUE!</v>
      </c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  <c r="AH42" s="331"/>
      <c r="AI42" s="331"/>
      <c r="AJ42" s="331"/>
      <c r="AK42" s="331"/>
      <c r="AL42" s="331"/>
      <c r="AM42" s="331"/>
      <c r="AN42" s="331"/>
      <c r="AO42" s="331"/>
    </row>
    <row r="43" spans="1:41" s="21" customFormat="1" ht="20.25" hidden="1" customHeight="1">
      <c r="A43" s="22">
        <v>38</v>
      </c>
      <c r="B43" s="46" t="str">
        <f t="shared" si="2"/>
        <v/>
      </c>
      <c r="C43" s="46"/>
      <c r="D43" s="55"/>
      <c r="E43" s="46"/>
      <c r="F43" s="46"/>
      <c r="G43" s="22" t="str">
        <f>IF(ISBLANK(E43)," ",INDEX('Lista zaw'!$A$3:$G$1925,$P43,5))</f>
        <v xml:space="preserve"> </v>
      </c>
      <c r="H43" s="56" t="str">
        <f>IF(ISBLANK(F43)," ",INDEX('Lista zaw'!$A$3:$G$1925,$P43,2))</f>
        <v xml:space="preserve"> </v>
      </c>
      <c r="I43" s="22" t="str">
        <f>IF(ISBLANK(F43)," ",INDEX('Lista zaw'!$A$3:$G$1925,$P43,3))</f>
        <v xml:space="preserve"> </v>
      </c>
      <c r="J43" s="22" t="str">
        <f>IF(ISBLANK(F43)," ",INDEX('Lista zaw'!$A$3:$G$1925,$P43,4))</f>
        <v xml:space="preserve"> </v>
      </c>
      <c r="K43" s="46"/>
      <c r="L43" s="157"/>
      <c r="M43" s="46"/>
      <c r="N43" s="46"/>
      <c r="P43" s="404" t="str">
        <f>IF(ISBLANK(F43)," ",MATCH(F43,'Lista zaw'!$A$3:$A$1925,0))</f>
        <v xml:space="preserve"> </v>
      </c>
      <c r="Q43" s="405" t="e">
        <f t="shared" ca="1" si="3"/>
        <v>#VALUE!</v>
      </c>
      <c r="R43" s="331"/>
      <c r="S43" s="331"/>
      <c r="T43" s="331"/>
      <c r="U43" s="331"/>
      <c r="V43" s="331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31"/>
      <c r="AI43" s="331"/>
      <c r="AJ43" s="331"/>
      <c r="AK43" s="331"/>
      <c r="AL43" s="331"/>
      <c r="AM43" s="331"/>
      <c r="AN43" s="331"/>
      <c r="AO43" s="331"/>
    </row>
    <row r="44" spans="1:41" s="21" customFormat="1" ht="20.25" hidden="1" customHeight="1">
      <c r="A44" s="22">
        <v>39</v>
      </c>
      <c r="B44" s="46" t="str">
        <f t="shared" si="2"/>
        <v/>
      </c>
      <c r="C44" s="46"/>
      <c r="D44" s="55"/>
      <c r="E44" s="45"/>
      <c r="F44" s="45"/>
      <c r="G44" s="22" t="str">
        <f>IF(ISBLANK(E44)," ",INDEX('Lista zaw'!$A$3:$G$1925,$P44,5))</f>
        <v xml:space="preserve"> </v>
      </c>
      <c r="H44" s="56" t="str">
        <f>IF(ISBLANK(F44)," ",INDEX('Lista zaw'!$A$3:$G$1925,$P44,2))</f>
        <v xml:space="preserve"> </v>
      </c>
      <c r="I44" s="22" t="str">
        <f>IF(ISBLANK(F44)," ",INDEX('Lista zaw'!$A$3:$G$1925,$P44,3))</f>
        <v xml:space="preserve"> </v>
      </c>
      <c r="J44" s="22" t="str">
        <f>IF(ISBLANK(F44)," ",INDEX('Lista zaw'!$A$3:$G$1925,$P44,4))</f>
        <v xml:space="preserve"> </v>
      </c>
      <c r="K44" s="45"/>
      <c r="L44" s="158"/>
      <c r="M44" s="45"/>
      <c r="N44" s="45"/>
      <c r="P44" s="404" t="str">
        <f>IF(ISBLANK(F44)," ",MATCH(F44,'Lista zaw'!$A$3:$A$1925,0))</f>
        <v xml:space="preserve"> </v>
      </c>
      <c r="Q44" s="405" t="e">
        <f t="shared" ca="1" si="3"/>
        <v>#VALUE!</v>
      </c>
      <c r="R44" s="331"/>
      <c r="S44" s="331"/>
      <c r="T44" s="331"/>
      <c r="U44" s="331"/>
      <c r="V44" s="331"/>
      <c r="W44" s="331"/>
      <c r="X44" s="331"/>
      <c r="Y44" s="331"/>
      <c r="Z44" s="331"/>
      <c r="AA44" s="331"/>
      <c r="AB44" s="331"/>
      <c r="AC44" s="331"/>
      <c r="AD44" s="331"/>
      <c r="AE44" s="331"/>
      <c r="AF44" s="331"/>
      <c r="AG44" s="331"/>
      <c r="AH44" s="331"/>
      <c r="AI44" s="331"/>
      <c r="AJ44" s="331"/>
      <c r="AK44" s="331"/>
      <c r="AL44" s="331"/>
      <c r="AM44" s="331"/>
      <c r="AN44" s="331"/>
      <c r="AO44" s="331"/>
    </row>
    <row r="45" spans="1:41" s="21" customFormat="1" ht="20.25" hidden="1" customHeight="1">
      <c r="A45" s="22">
        <v>40</v>
      </c>
      <c r="B45" s="46" t="str">
        <f t="shared" si="2"/>
        <v/>
      </c>
      <c r="C45" s="46"/>
      <c r="D45" s="261"/>
      <c r="E45" s="46"/>
      <c r="F45" s="46"/>
      <c r="G45" s="22" t="str">
        <f>IF(ISBLANK(E45)," ",INDEX('Lista zaw'!$A$3:$G$1925,$P45,5))</f>
        <v xml:space="preserve"> </v>
      </c>
      <c r="H45" s="56" t="str">
        <f>IF(ISBLANK(F45)," ",INDEX('Lista zaw'!$A$3:$G$1925,$P45,2))</f>
        <v xml:space="preserve"> </v>
      </c>
      <c r="I45" s="22" t="str">
        <f>IF(ISBLANK(F45)," ",INDEX('Lista zaw'!$A$3:$G$1925,$P45,3))</f>
        <v xml:space="preserve"> </v>
      </c>
      <c r="J45" s="22" t="str">
        <f>IF(ISBLANK(F45)," ",INDEX('Lista zaw'!$A$3:$G$1925,$P45,4))</f>
        <v xml:space="preserve"> </v>
      </c>
      <c r="K45" s="46"/>
      <c r="L45" s="157"/>
      <c r="M45" s="46"/>
      <c r="N45" s="46"/>
      <c r="P45" s="404" t="str">
        <f>IF(ISBLANK(F45)," ",MATCH(F45,'Lista zaw'!$A$3:$A$1925,0))</f>
        <v xml:space="preserve"> </v>
      </c>
      <c r="Q45" s="405" t="e">
        <f t="shared" ca="1" si="3"/>
        <v>#VALUE!</v>
      </c>
      <c r="R45" s="331"/>
      <c r="S45" s="331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F45" s="331"/>
      <c r="AG45" s="331"/>
      <c r="AH45" s="331"/>
      <c r="AI45" s="331"/>
      <c r="AJ45" s="331"/>
      <c r="AK45" s="331"/>
      <c r="AL45" s="331"/>
      <c r="AM45" s="331"/>
      <c r="AN45" s="331"/>
      <c r="AO45" s="331"/>
    </row>
    <row r="46" spans="1:41" s="21" customFormat="1" ht="20.25" hidden="1" customHeight="1">
      <c r="A46" s="22">
        <v>41</v>
      </c>
      <c r="B46" s="46" t="str">
        <f t="shared" si="2"/>
        <v/>
      </c>
      <c r="C46" s="45"/>
      <c r="D46" s="55"/>
      <c r="E46" s="46"/>
      <c r="F46" s="46"/>
      <c r="G46" s="22" t="str">
        <f>IF(ISBLANK(E46)," ",INDEX('Lista zaw'!$A$3:$G$1925,$P46,5))</f>
        <v xml:space="preserve"> </v>
      </c>
      <c r="H46" s="56" t="str">
        <f>IF(ISBLANK(F46)," ",INDEX('Lista zaw'!$A$3:$G$1925,$P46,2))</f>
        <v xml:space="preserve"> </v>
      </c>
      <c r="I46" s="22" t="str">
        <f>IF(ISBLANK(F46)," ",INDEX('Lista zaw'!$A$3:$G$1925,$P46,3))</f>
        <v xml:space="preserve"> </v>
      </c>
      <c r="J46" s="22" t="str">
        <f>IF(ISBLANK(F46)," ",INDEX('Lista zaw'!$A$3:$G$1925,$P46,4))</f>
        <v xml:space="preserve"> </v>
      </c>
      <c r="K46" s="46"/>
      <c r="L46" s="157"/>
      <c r="M46" s="46"/>
      <c r="N46" s="46"/>
      <c r="P46" s="404" t="str">
        <f>IF(ISBLANK(F46)," ",MATCH(F46,'Lista zaw'!$A$3:$A$1925,0))</f>
        <v xml:space="preserve"> </v>
      </c>
      <c r="Q46" s="405" t="e">
        <f t="shared" ca="1" si="3"/>
        <v>#VALUE!</v>
      </c>
      <c r="R46" s="331"/>
      <c r="S46" s="331"/>
      <c r="T46" s="331"/>
      <c r="U46" s="331"/>
      <c r="V46" s="331"/>
      <c r="W46" s="331"/>
      <c r="X46" s="331"/>
      <c r="Y46" s="331"/>
      <c r="Z46" s="331"/>
      <c r="AA46" s="331"/>
      <c r="AB46" s="331"/>
      <c r="AC46" s="331"/>
      <c r="AD46" s="331"/>
      <c r="AE46" s="331"/>
      <c r="AF46" s="331"/>
      <c r="AG46" s="331"/>
      <c r="AH46" s="331"/>
      <c r="AI46" s="331"/>
      <c r="AJ46" s="331"/>
      <c r="AK46" s="331"/>
      <c r="AL46" s="331"/>
      <c r="AM46" s="331"/>
      <c r="AN46" s="331"/>
      <c r="AO46" s="331"/>
    </row>
    <row r="47" spans="1:41" s="21" customFormat="1" ht="20.25" hidden="1" customHeight="1">
      <c r="A47" s="22">
        <v>42</v>
      </c>
      <c r="B47" s="46" t="str">
        <f t="shared" si="2"/>
        <v/>
      </c>
      <c r="C47" s="46"/>
      <c r="D47" s="55"/>
      <c r="E47" s="46"/>
      <c r="F47" s="46"/>
      <c r="G47" s="22" t="str">
        <f>IF(ISBLANK(E47)," ",INDEX('Lista zaw'!$A$3:$G$1925,$P47,5))</f>
        <v xml:space="preserve"> </v>
      </c>
      <c r="H47" s="56" t="str">
        <f>IF(ISBLANK(F47)," ",INDEX('Lista zaw'!$A$3:$G$1925,$P47,2))</f>
        <v xml:space="preserve"> </v>
      </c>
      <c r="I47" s="22" t="str">
        <f>IF(ISBLANK(F47)," ",INDEX('Lista zaw'!$A$3:$G$1925,$P47,3))</f>
        <v xml:space="preserve"> </v>
      </c>
      <c r="J47" s="22" t="str">
        <f>IF(ISBLANK(F47)," ",INDEX('Lista zaw'!$A$3:$G$1925,$P47,4))</f>
        <v xml:space="preserve"> </v>
      </c>
      <c r="K47" s="58"/>
      <c r="L47" s="159"/>
      <c r="M47" s="45"/>
      <c r="N47" s="45"/>
      <c r="P47" s="404" t="str">
        <f>IF(ISBLANK(F47)," ",MATCH(F47,'Lista zaw'!$A$3:$A$1925,0))</f>
        <v xml:space="preserve"> </v>
      </c>
      <c r="Q47" s="405" t="e">
        <f t="shared" ca="1" si="3"/>
        <v>#VALUE!</v>
      </c>
      <c r="R47" s="331"/>
      <c r="S47" s="331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  <c r="AL47" s="331"/>
      <c r="AM47" s="331"/>
      <c r="AN47" s="331"/>
      <c r="AO47" s="331"/>
    </row>
    <row r="48" spans="1:41" s="21" customFormat="1" ht="20.25" hidden="1" customHeight="1">
      <c r="A48" s="22">
        <v>43</v>
      </c>
      <c r="B48" s="46" t="str">
        <f t="shared" si="2"/>
        <v/>
      </c>
      <c r="C48" s="46"/>
      <c r="D48" s="55"/>
      <c r="E48" s="46"/>
      <c r="F48" s="46"/>
      <c r="G48" s="22" t="str">
        <f>IF(ISBLANK(E48)," ",INDEX('Lista zaw'!$A$3:$G$1925,$P48,5))</f>
        <v xml:space="preserve"> </v>
      </c>
      <c r="H48" s="56" t="str">
        <f>IF(ISBLANK(F48)," ",INDEX('Lista zaw'!$A$3:$G$1925,$P48,2))</f>
        <v xml:space="preserve"> </v>
      </c>
      <c r="I48" s="22" t="str">
        <f>IF(ISBLANK(F48)," ",INDEX('Lista zaw'!$A$3:$G$1925,$P48,3))</f>
        <v xml:space="preserve"> </v>
      </c>
      <c r="J48" s="22" t="str">
        <f>IF(ISBLANK(F48)," ",INDEX('Lista zaw'!$A$3:$G$1925,$P48,4))</f>
        <v xml:space="preserve"> </v>
      </c>
      <c r="K48" s="46"/>
      <c r="L48" s="157"/>
      <c r="M48" s="46"/>
      <c r="N48" s="46"/>
      <c r="P48" s="404" t="str">
        <f>IF(ISBLANK(F48)," ",MATCH(F48,'Lista zaw'!$A$3:$A$1925,0))</f>
        <v xml:space="preserve"> </v>
      </c>
      <c r="Q48" s="405" t="e">
        <f t="shared" ca="1" si="3"/>
        <v>#VALUE!</v>
      </c>
      <c r="R48" s="331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31"/>
      <c r="AJ48" s="331"/>
      <c r="AK48" s="331"/>
      <c r="AL48" s="331"/>
      <c r="AM48" s="331"/>
      <c r="AN48" s="331"/>
      <c r="AO48" s="331"/>
    </row>
    <row r="49" spans="1:41" s="21" customFormat="1" ht="20.25" hidden="1" customHeight="1">
      <c r="A49" s="22">
        <v>44</v>
      </c>
      <c r="B49" s="46" t="str">
        <f t="shared" si="2"/>
        <v/>
      </c>
      <c r="C49" s="46"/>
      <c r="D49" s="55"/>
      <c r="E49" s="46"/>
      <c r="F49" s="46"/>
      <c r="G49" s="22" t="str">
        <f>IF(ISBLANK(E49)," ",INDEX('Lista zaw'!$A$3:$G$1925,$P49,5))</f>
        <v xml:space="preserve"> </v>
      </c>
      <c r="H49" s="56" t="str">
        <f>IF(ISBLANK(F49)," ",INDEX('Lista zaw'!$A$3:$G$1925,$P49,2))</f>
        <v xml:space="preserve"> </v>
      </c>
      <c r="I49" s="22" t="str">
        <f>IF(ISBLANK(F49)," ",INDEX('Lista zaw'!$A$3:$G$1925,$P49,3))</f>
        <v xml:space="preserve"> </v>
      </c>
      <c r="J49" s="22" t="str">
        <f>IF(ISBLANK(F49)," ",INDEX('Lista zaw'!$A$3:$G$1925,$P49,4))</f>
        <v xml:space="preserve"> </v>
      </c>
      <c r="K49" s="46"/>
      <c r="L49" s="157"/>
      <c r="M49" s="46"/>
      <c r="N49" s="46"/>
      <c r="P49" s="404" t="str">
        <f>IF(ISBLANK(F49)," ",MATCH(F49,'Lista zaw'!$A$3:$A$1925,0))</f>
        <v xml:space="preserve"> </v>
      </c>
      <c r="Q49" s="405" t="e">
        <f t="shared" ca="1" si="3"/>
        <v>#VALUE!</v>
      </c>
      <c r="R49" s="331"/>
      <c r="S49" s="331"/>
      <c r="T49" s="331"/>
      <c r="U49" s="331"/>
      <c r="V49" s="331"/>
      <c r="W49" s="331"/>
      <c r="X49" s="331"/>
      <c r="Y49" s="331"/>
      <c r="Z49" s="331"/>
      <c r="AA49" s="331"/>
      <c r="AB49" s="331"/>
      <c r="AC49" s="331"/>
      <c r="AD49" s="331"/>
      <c r="AE49" s="331"/>
      <c r="AF49" s="331"/>
      <c r="AG49" s="331"/>
      <c r="AH49" s="331"/>
      <c r="AI49" s="331"/>
      <c r="AJ49" s="331"/>
      <c r="AK49" s="331"/>
      <c r="AL49" s="331"/>
      <c r="AM49" s="331"/>
      <c r="AN49" s="331"/>
      <c r="AO49" s="331"/>
    </row>
    <row r="50" spans="1:41" s="21" customFormat="1" ht="20.25" hidden="1" customHeight="1">
      <c r="A50" s="22">
        <v>45</v>
      </c>
      <c r="B50" s="46" t="str">
        <f t="shared" si="2"/>
        <v/>
      </c>
      <c r="C50" s="46"/>
      <c r="D50" s="55"/>
      <c r="E50" s="46"/>
      <c r="F50" s="46"/>
      <c r="G50" s="22" t="str">
        <f>IF(ISBLANK(E50)," ",INDEX('Lista zaw'!$A$3:$G$1925,$P50,5))</f>
        <v xml:space="preserve"> </v>
      </c>
      <c r="H50" s="56" t="str">
        <f>IF(ISBLANK(F50)," ",INDEX('Lista zaw'!$A$3:$G$1925,$P50,2))</f>
        <v xml:space="preserve"> </v>
      </c>
      <c r="I50" s="22" t="str">
        <f>IF(ISBLANK(F50)," ",INDEX('Lista zaw'!$A$3:$G$1925,$P50,3))</f>
        <v xml:space="preserve"> </v>
      </c>
      <c r="J50" s="22" t="str">
        <f>IF(ISBLANK(F50)," ",INDEX('Lista zaw'!$A$3:$G$1925,$P50,4))</f>
        <v xml:space="preserve"> </v>
      </c>
      <c r="K50" s="46"/>
      <c r="L50" s="157"/>
      <c r="M50" s="46"/>
      <c r="N50" s="46"/>
      <c r="P50" s="404" t="str">
        <f>IF(ISBLANK(F50)," ",MATCH(F50,'Lista zaw'!$A$3:$A$1925,0))</f>
        <v xml:space="preserve"> </v>
      </c>
      <c r="Q50" s="405" t="e">
        <f t="shared" ca="1" si="3"/>
        <v>#VALUE!</v>
      </c>
      <c r="R50" s="331"/>
      <c r="S50" s="331"/>
      <c r="T50" s="331"/>
      <c r="U50" s="331"/>
      <c r="V50" s="331"/>
      <c r="W50" s="331"/>
      <c r="X50" s="331"/>
      <c r="Y50" s="331"/>
      <c r="Z50" s="331"/>
      <c r="AA50" s="331"/>
      <c r="AB50" s="331"/>
      <c r="AC50" s="331"/>
      <c r="AD50" s="331"/>
      <c r="AE50" s="331"/>
      <c r="AF50" s="331"/>
      <c r="AG50" s="331"/>
      <c r="AH50" s="331"/>
      <c r="AI50" s="331"/>
      <c r="AJ50" s="331"/>
      <c r="AK50" s="331"/>
      <c r="AL50" s="331"/>
      <c r="AM50" s="331"/>
      <c r="AN50" s="331"/>
      <c r="AO50" s="331"/>
    </row>
    <row r="51" spans="1:41" s="21" customFormat="1" ht="20.25" hidden="1" customHeight="1">
      <c r="A51" s="22">
        <v>46</v>
      </c>
      <c r="B51" s="46" t="str">
        <f t="shared" si="2"/>
        <v/>
      </c>
      <c r="C51" s="59"/>
      <c r="D51" s="59"/>
      <c r="E51" s="59"/>
      <c r="F51" s="59"/>
      <c r="G51" s="22" t="str">
        <f>IF(ISBLANK(E51)," ",INDEX('Lista zaw'!$A$3:$G$1925,$P51,5))</f>
        <v xml:space="preserve"> </v>
      </c>
      <c r="H51" s="56" t="str">
        <f>IF(ISBLANK(F51)," ",INDEX('Lista zaw'!$A$3:$G$1925,$P51,2))</f>
        <v xml:space="preserve"> </v>
      </c>
      <c r="I51" s="22" t="str">
        <f>IF(ISBLANK(F51)," ",INDEX('Lista zaw'!$A$3:$G$1925,$P51,3))</f>
        <v xml:space="preserve"> </v>
      </c>
      <c r="J51" s="22" t="str">
        <f>IF(ISBLANK(F51)," ",INDEX('Lista zaw'!$A$3:$G$1925,$P51,4))</f>
        <v xml:space="preserve"> </v>
      </c>
      <c r="K51" s="46"/>
      <c r="L51" s="157"/>
      <c r="M51" s="46"/>
      <c r="N51" s="46"/>
      <c r="P51" s="404" t="str">
        <f>IF(ISBLANK(F51)," ",MATCH(F51,'Lista zaw'!$A$3:$A$1925,0))</f>
        <v xml:space="preserve"> </v>
      </c>
      <c r="Q51" s="405" t="e">
        <f t="shared" ca="1" si="3"/>
        <v>#VALUE!</v>
      </c>
      <c r="R51" s="331"/>
      <c r="S51" s="331"/>
      <c r="T51" s="331"/>
      <c r="U51" s="331"/>
      <c r="V51" s="331"/>
      <c r="W51" s="331"/>
      <c r="X51" s="331"/>
      <c r="Y51" s="331"/>
      <c r="Z51" s="331"/>
      <c r="AA51" s="331"/>
      <c r="AB51" s="331"/>
      <c r="AC51" s="331"/>
      <c r="AD51" s="331"/>
      <c r="AE51" s="331"/>
      <c r="AF51" s="331"/>
      <c r="AG51" s="331"/>
      <c r="AH51" s="331"/>
      <c r="AI51" s="331"/>
      <c r="AJ51" s="331"/>
      <c r="AK51" s="331"/>
      <c r="AL51" s="331"/>
      <c r="AM51" s="331"/>
      <c r="AN51" s="331"/>
      <c r="AO51" s="331"/>
    </row>
    <row r="52" spans="1:41" s="21" customFormat="1" ht="20.25" hidden="1" customHeight="1">
      <c r="A52" s="22">
        <v>47</v>
      </c>
      <c r="B52" s="46" t="str">
        <f t="shared" si="2"/>
        <v/>
      </c>
      <c r="C52" s="59"/>
      <c r="D52" s="59"/>
      <c r="E52" s="59"/>
      <c r="F52" s="59"/>
      <c r="G52" s="22" t="str">
        <f>IF(ISBLANK(E52)," ",INDEX('Lista zaw'!$A$3:$G$1925,$P52,5))</f>
        <v xml:space="preserve"> </v>
      </c>
      <c r="H52" s="56" t="str">
        <f>IF(ISBLANK(F52)," ",INDEX('Lista zaw'!$A$3:$G$1925,$P52,2))</f>
        <v xml:space="preserve"> </v>
      </c>
      <c r="I52" s="22" t="str">
        <f>IF(ISBLANK(F52)," ",INDEX('Lista zaw'!$A$3:$G$1925,$P52,3))</f>
        <v xml:space="preserve"> </v>
      </c>
      <c r="J52" s="22" t="str">
        <f>IF(ISBLANK(F52)," ",INDEX('Lista zaw'!$A$3:$G$1925,$P52,4))</f>
        <v xml:space="preserve"> </v>
      </c>
      <c r="K52" s="46"/>
      <c r="L52" s="157"/>
      <c r="M52" s="46"/>
      <c r="N52" s="46"/>
      <c r="P52" s="404" t="str">
        <f>IF(ISBLANK(F52)," ",MATCH(F52,'Lista zaw'!$A$3:$A$1925,0))</f>
        <v xml:space="preserve"> </v>
      </c>
      <c r="Q52" s="405" t="e">
        <f t="shared" ca="1" si="3"/>
        <v>#VALUE!</v>
      </c>
      <c r="R52" s="331"/>
      <c r="S52" s="331"/>
      <c r="T52" s="331"/>
      <c r="U52" s="331"/>
      <c r="V52" s="331"/>
      <c r="W52" s="331"/>
      <c r="X52" s="331"/>
      <c r="Y52" s="331"/>
      <c r="Z52" s="331"/>
      <c r="AA52" s="331"/>
      <c r="AB52" s="331"/>
      <c r="AC52" s="331"/>
      <c r="AD52" s="331"/>
      <c r="AE52" s="331"/>
      <c r="AF52" s="331"/>
      <c r="AG52" s="331"/>
      <c r="AH52" s="331"/>
      <c r="AI52" s="331"/>
      <c r="AJ52" s="331"/>
      <c r="AK52" s="331"/>
      <c r="AL52" s="331"/>
      <c r="AM52" s="331"/>
      <c r="AN52" s="331"/>
      <c r="AO52" s="331"/>
    </row>
    <row r="53" spans="1:41" s="21" customFormat="1" ht="20.25" hidden="1" customHeight="1">
      <c r="A53" s="22">
        <v>48</v>
      </c>
      <c r="B53" s="46" t="str">
        <f t="shared" si="2"/>
        <v/>
      </c>
      <c r="C53" s="59"/>
      <c r="D53" s="59"/>
      <c r="E53" s="59"/>
      <c r="F53" s="59"/>
      <c r="G53" s="22" t="str">
        <f>IF(ISBLANK(E53)," ",INDEX('Lista zaw'!$A$3:$G$1925,$P53,5))</f>
        <v xml:space="preserve"> </v>
      </c>
      <c r="H53" s="56" t="str">
        <f>IF(ISBLANK(F53)," ",INDEX('Lista zaw'!$A$3:$G$1925,$P53,2))</f>
        <v xml:space="preserve"> </v>
      </c>
      <c r="I53" s="22" t="str">
        <f>IF(ISBLANK(F53)," ",INDEX('Lista zaw'!$A$3:$G$1925,$P53,3))</f>
        <v xml:space="preserve"> </v>
      </c>
      <c r="J53" s="22" t="str">
        <f>IF(ISBLANK(F53)," ",INDEX('Lista zaw'!$A$3:$G$1925,$P53,4))</f>
        <v xml:space="preserve"> </v>
      </c>
      <c r="K53" s="45"/>
      <c r="L53" s="158"/>
      <c r="M53" s="45"/>
      <c r="N53" s="46"/>
      <c r="P53" s="404" t="str">
        <f>IF(ISBLANK(F53)," ",MATCH(F53,'Lista zaw'!$A$3:$A$1925,0))</f>
        <v xml:space="preserve"> </v>
      </c>
      <c r="Q53" s="405" t="e">
        <f t="shared" ca="1" si="3"/>
        <v>#VALUE!</v>
      </c>
      <c r="R53" s="331"/>
      <c r="S53" s="331"/>
      <c r="T53" s="331"/>
      <c r="U53" s="331"/>
      <c r="V53" s="331"/>
      <c r="W53" s="331"/>
      <c r="X53" s="331"/>
      <c r="Y53" s="331"/>
      <c r="Z53" s="331"/>
      <c r="AA53" s="331"/>
      <c r="AB53" s="331"/>
      <c r="AC53" s="331"/>
      <c r="AD53" s="331"/>
      <c r="AE53" s="331"/>
      <c r="AF53" s="331"/>
      <c r="AG53" s="331"/>
      <c r="AH53" s="331"/>
      <c r="AI53" s="331"/>
      <c r="AJ53" s="331"/>
      <c r="AK53" s="331"/>
      <c r="AL53" s="331"/>
      <c r="AM53" s="331"/>
      <c r="AN53" s="331"/>
      <c r="AO53" s="331"/>
    </row>
    <row r="54" spans="1:41" s="21" customFormat="1" ht="20.25" hidden="1" customHeight="1">
      <c r="A54" s="22">
        <v>49</v>
      </c>
      <c r="B54" s="46" t="str">
        <f t="shared" si="2"/>
        <v/>
      </c>
      <c r="C54" s="46"/>
      <c r="D54" s="55"/>
      <c r="E54" s="45"/>
      <c r="F54" s="45"/>
      <c r="G54" s="22" t="str">
        <f>IF(ISBLANK(E54)," ",INDEX('Lista zaw'!$A$3:$G$1925,$P54,5))</f>
        <v xml:space="preserve"> </v>
      </c>
      <c r="H54" s="56" t="str">
        <f>IF(ISBLANK(F54)," ",INDEX('Lista zaw'!$A$3:$G$1925,$P54,2))</f>
        <v xml:space="preserve"> </v>
      </c>
      <c r="I54" s="22" t="str">
        <f>IF(ISBLANK(F54)," ",INDEX('Lista zaw'!$A$3:$G$1925,$P54,3))</f>
        <v xml:space="preserve"> </v>
      </c>
      <c r="J54" s="22" t="str">
        <f>IF(ISBLANK(F54)," ",INDEX('Lista zaw'!$A$3:$G$1925,$P54,4))</f>
        <v xml:space="preserve"> </v>
      </c>
      <c r="K54" s="45"/>
      <c r="L54" s="158"/>
      <c r="M54" s="45"/>
      <c r="N54" s="45"/>
      <c r="P54" s="404" t="str">
        <f>IF(ISBLANK(F54)," ",MATCH(F54,'Lista zaw'!$A$3:$A$1925,0))</f>
        <v xml:space="preserve"> </v>
      </c>
      <c r="Q54" s="405" t="e">
        <f t="shared" ca="1" si="3"/>
        <v>#VALUE!</v>
      </c>
      <c r="R54" s="331"/>
      <c r="S54" s="331"/>
      <c r="T54" s="331"/>
      <c r="U54" s="331"/>
      <c r="V54" s="331"/>
      <c r="W54" s="331"/>
      <c r="X54" s="331"/>
      <c r="Y54" s="331"/>
      <c r="Z54" s="331"/>
      <c r="AA54" s="331"/>
      <c r="AB54" s="331"/>
      <c r="AC54" s="331"/>
      <c r="AD54" s="331"/>
      <c r="AE54" s="331"/>
      <c r="AF54" s="331"/>
      <c r="AG54" s="331"/>
      <c r="AH54" s="331"/>
      <c r="AI54" s="331"/>
      <c r="AJ54" s="331"/>
      <c r="AK54" s="331"/>
      <c r="AL54" s="331"/>
      <c r="AM54" s="331"/>
      <c r="AN54" s="331"/>
      <c r="AO54" s="331"/>
    </row>
    <row r="55" spans="1:41" s="21" customFormat="1" ht="20.25" hidden="1" customHeight="1">
      <c r="A55" s="22">
        <v>50</v>
      </c>
      <c r="B55" s="46" t="str">
        <f t="shared" si="2"/>
        <v/>
      </c>
      <c r="C55" s="46"/>
      <c r="D55" s="55"/>
      <c r="E55" s="46"/>
      <c r="F55" s="46"/>
      <c r="G55" s="22" t="str">
        <f>IF(ISBLANK(E55)," ",INDEX('Lista zaw'!$A$3:$G$1925,$P55,5))</f>
        <v xml:space="preserve"> </v>
      </c>
      <c r="H55" s="56" t="str">
        <f>IF(ISBLANK(F55)," ",INDEX('Lista zaw'!$A$3:$G$1925,$P55,2))</f>
        <v xml:space="preserve"> </v>
      </c>
      <c r="I55" s="22" t="str">
        <f>IF(ISBLANK(F55)," ",INDEX('Lista zaw'!$A$3:$G$1925,$P55,3))</f>
        <v xml:space="preserve"> </v>
      </c>
      <c r="J55" s="22" t="str">
        <f>IF(ISBLANK(F55)," ",INDEX('Lista zaw'!$A$3:$G$1925,$P55,4))</f>
        <v xml:space="preserve"> </v>
      </c>
      <c r="K55" s="46"/>
      <c r="L55" s="157"/>
      <c r="M55" s="46"/>
      <c r="N55" s="46"/>
      <c r="P55" s="404" t="str">
        <f>IF(ISBLANK(F55)," ",MATCH(F55,'Lista zaw'!$A$3:$A$1925,0))</f>
        <v xml:space="preserve"> </v>
      </c>
      <c r="Q55" s="405" t="e">
        <f t="shared" ca="1" si="3"/>
        <v>#VALUE!</v>
      </c>
      <c r="R55" s="331"/>
      <c r="S55" s="331"/>
      <c r="T55" s="331"/>
      <c r="U55" s="331"/>
      <c r="V55" s="331"/>
      <c r="W55" s="331"/>
      <c r="X55" s="331"/>
      <c r="Y55" s="331"/>
      <c r="Z55" s="331"/>
      <c r="AA55" s="331"/>
      <c r="AB55" s="331"/>
      <c r="AC55" s="331"/>
      <c r="AD55" s="331"/>
      <c r="AE55" s="331"/>
      <c r="AF55" s="331"/>
      <c r="AG55" s="331"/>
      <c r="AH55" s="331"/>
      <c r="AI55" s="331"/>
      <c r="AJ55" s="331"/>
      <c r="AK55" s="331"/>
      <c r="AL55" s="331"/>
      <c r="AM55" s="331"/>
      <c r="AN55" s="331"/>
      <c r="AO55" s="331"/>
    </row>
    <row r="56" spans="1:41" s="21" customFormat="1" ht="20.25" hidden="1" customHeight="1">
      <c r="A56" s="22">
        <v>51</v>
      </c>
      <c r="B56" s="46" t="str">
        <f t="shared" si="2"/>
        <v/>
      </c>
      <c r="C56" s="45"/>
      <c r="D56" s="55"/>
      <c r="E56" s="46"/>
      <c r="F56" s="46"/>
      <c r="G56" s="22" t="str">
        <f>IF(ISBLANK(E56)," ",INDEX('Lista zaw'!$A$3:$G$1925,$P56,5))</f>
        <v xml:space="preserve"> </v>
      </c>
      <c r="H56" s="56" t="str">
        <f>IF(ISBLANK(F56)," ",INDEX('Lista zaw'!$A$3:$G$1925,$P56,2))</f>
        <v xml:space="preserve"> </v>
      </c>
      <c r="I56" s="22" t="str">
        <f>IF(ISBLANK(F56)," ",INDEX('Lista zaw'!$A$3:$G$1925,$P56,3))</f>
        <v xml:space="preserve"> </v>
      </c>
      <c r="J56" s="22" t="str">
        <f>IF(ISBLANK(F56)," ",INDEX('Lista zaw'!$A$3:$G$1925,$P56,4))</f>
        <v xml:space="preserve"> </v>
      </c>
      <c r="K56" s="46"/>
      <c r="L56" s="157"/>
      <c r="M56" s="46"/>
      <c r="N56" s="46"/>
      <c r="P56" s="404" t="str">
        <f>IF(ISBLANK(F56)," ",MATCH(F56,'Lista zaw'!$A$3:$A$1925,0))</f>
        <v xml:space="preserve"> </v>
      </c>
      <c r="Q56" s="405" t="e">
        <f t="shared" ca="1" si="3"/>
        <v>#VALUE!</v>
      </c>
      <c r="R56" s="331"/>
      <c r="S56" s="331"/>
      <c r="T56" s="331"/>
      <c r="U56" s="331"/>
      <c r="V56" s="331"/>
      <c r="W56" s="331"/>
      <c r="X56" s="331"/>
      <c r="Y56" s="331"/>
      <c r="Z56" s="331"/>
      <c r="AA56" s="331"/>
      <c r="AB56" s="331"/>
      <c r="AC56" s="331"/>
      <c r="AD56" s="331"/>
      <c r="AE56" s="331"/>
      <c r="AF56" s="331"/>
      <c r="AG56" s="331"/>
      <c r="AH56" s="331"/>
      <c r="AI56" s="331"/>
      <c r="AJ56" s="331"/>
      <c r="AK56" s="331"/>
      <c r="AL56" s="331"/>
      <c r="AM56" s="331"/>
      <c r="AN56" s="331"/>
      <c r="AO56" s="331"/>
    </row>
    <row r="57" spans="1:41" s="21" customFormat="1" ht="20.25" hidden="1" customHeight="1">
      <c r="A57" s="22">
        <v>52</v>
      </c>
      <c r="B57" s="46" t="str">
        <f t="shared" si="2"/>
        <v/>
      </c>
      <c r="C57" s="46"/>
      <c r="D57" s="55"/>
      <c r="E57" s="46"/>
      <c r="F57" s="46"/>
      <c r="G57" s="22" t="str">
        <f>IF(ISBLANK(E57)," ",INDEX('Lista zaw'!$A$3:$G$1925,$P57,5))</f>
        <v xml:space="preserve"> </v>
      </c>
      <c r="H57" s="56" t="str">
        <f>IF(ISBLANK(F57)," ",INDEX('Lista zaw'!$A$3:$G$1925,$P57,2))</f>
        <v xml:space="preserve"> </v>
      </c>
      <c r="I57" s="22" t="str">
        <f>IF(ISBLANK(F57)," ",INDEX('Lista zaw'!$A$3:$G$1925,$P57,3))</f>
        <v xml:space="preserve"> </v>
      </c>
      <c r="J57" s="22" t="str">
        <f>IF(ISBLANK(F57)," ",INDEX('Lista zaw'!$A$3:$G$1925,$P57,4))</f>
        <v xml:space="preserve"> </v>
      </c>
      <c r="K57" s="58"/>
      <c r="L57" s="159"/>
      <c r="M57" s="45"/>
      <c r="N57" s="45"/>
      <c r="P57" s="404" t="str">
        <f>IF(ISBLANK(F57)," ",MATCH(F57,'Lista zaw'!$A$3:$A$1925,0))</f>
        <v xml:space="preserve"> </v>
      </c>
      <c r="Q57" s="405" t="e">
        <f t="shared" ca="1" si="3"/>
        <v>#VALUE!</v>
      </c>
      <c r="R57" s="331"/>
      <c r="S57" s="331"/>
      <c r="T57" s="331"/>
      <c r="U57" s="331"/>
      <c r="V57" s="331"/>
      <c r="W57" s="331"/>
      <c r="X57" s="331"/>
      <c r="Y57" s="331"/>
      <c r="Z57" s="331"/>
      <c r="AA57" s="331"/>
      <c r="AB57" s="331"/>
      <c r="AC57" s="331"/>
      <c r="AD57" s="331"/>
      <c r="AE57" s="331"/>
      <c r="AF57" s="331"/>
      <c r="AG57" s="331"/>
      <c r="AH57" s="331"/>
      <c r="AI57" s="331"/>
      <c r="AJ57" s="331"/>
      <c r="AK57" s="331"/>
      <c r="AL57" s="331"/>
      <c r="AM57" s="331"/>
      <c r="AN57" s="331"/>
      <c r="AO57" s="331"/>
    </row>
    <row r="58" spans="1:41" s="21" customFormat="1" ht="20.25" hidden="1" customHeight="1">
      <c r="A58" s="22">
        <v>53</v>
      </c>
      <c r="B58" s="46" t="str">
        <f t="shared" si="2"/>
        <v/>
      </c>
      <c r="C58" s="46"/>
      <c r="D58" s="55"/>
      <c r="E58" s="46"/>
      <c r="F58" s="46"/>
      <c r="G58" s="22" t="str">
        <f>IF(ISBLANK(E58)," ",INDEX('Lista zaw'!$A$3:$G$1925,$P58,5))</f>
        <v xml:space="preserve"> </v>
      </c>
      <c r="H58" s="56" t="str">
        <f>IF(ISBLANK(F58)," ",INDEX('Lista zaw'!$A$3:$G$1925,$P58,2))</f>
        <v xml:space="preserve"> </v>
      </c>
      <c r="I58" s="22" t="str">
        <f>IF(ISBLANK(F58)," ",INDEX('Lista zaw'!$A$3:$G$1925,$P58,3))</f>
        <v xml:space="preserve"> </v>
      </c>
      <c r="J58" s="22" t="str">
        <f>IF(ISBLANK(F58)," ",INDEX('Lista zaw'!$A$3:$G$1925,$P58,4))</f>
        <v xml:space="preserve"> </v>
      </c>
      <c r="K58" s="46"/>
      <c r="L58" s="157"/>
      <c r="M58" s="46"/>
      <c r="N58" s="46"/>
      <c r="P58" s="404" t="str">
        <f>IF(ISBLANK(F58)," ",MATCH(F58,'Lista zaw'!$A$3:$A$1925,0))</f>
        <v xml:space="preserve"> </v>
      </c>
      <c r="Q58" s="405" t="e">
        <f t="shared" ca="1" si="3"/>
        <v>#VALUE!</v>
      </c>
      <c r="R58" s="331"/>
      <c r="S58" s="331"/>
      <c r="T58" s="331"/>
      <c r="U58" s="331"/>
      <c r="V58" s="331"/>
      <c r="W58" s="331"/>
      <c r="X58" s="331"/>
      <c r="Y58" s="331"/>
      <c r="Z58" s="331"/>
      <c r="AA58" s="331"/>
      <c r="AB58" s="331"/>
      <c r="AC58" s="331"/>
      <c r="AD58" s="331"/>
      <c r="AE58" s="331"/>
      <c r="AF58" s="331"/>
      <c r="AG58" s="331"/>
      <c r="AH58" s="331"/>
      <c r="AI58" s="331"/>
      <c r="AJ58" s="331"/>
      <c r="AK58" s="331"/>
      <c r="AL58" s="331"/>
      <c r="AM58" s="331"/>
      <c r="AN58" s="331"/>
      <c r="AO58" s="331"/>
    </row>
    <row r="59" spans="1:41" s="21" customFormat="1" ht="20.25" hidden="1" customHeight="1">
      <c r="A59" s="22">
        <v>54</v>
      </c>
      <c r="B59" s="46" t="str">
        <f t="shared" si="2"/>
        <v/>
      </c>
      <c r="C59" s="46"/>
      <c r="D59" s="55"/>
      <c r="E59" s="46"/>
      <c r="F59" s="46"/>
      <c r="G59" s="22" t="str">
        <f>IF(ISBLANK(E59)," ",INDEX('Lista zaw'!$A$3:$G$1925,$P59,5))</f>
        <v xml:space="preserve"> </v>
      </c>
      <c r="H59" s="56" t="str">
        <f>IF(ISBLANK(F59)," ",INDEX('Lista zaw'!$A$3:$G$1925,$P59,2))</f>
        <v xml:space="preserve"> </v>
      </c>
      <c r="I59" s="22" t="str">
        <f>IF(ISBLANK(F59)," ",INDEX('Lista zaw'!$A$3:$G$1925,$P59,3))</f>
        <v xml:space="preserve"> </v>
      </c>
      <c r="J59" s="22" t="str">
        <f>IF(ISBLANK(F59)," ",INDEX('Lista zaw'!$A$3:$G$1925,$P59,4))</f>
        <v xml:space="preserve"> </v>
      </c>
      <c r="K59" s="46"/>
      <c r="L59" s="157"/>
      <c r="M59" s="46"/>
      <c r="N59" s="46"/>
      <c r="P59" s="404" t="str">
        <f>IF(ISBLANK(F59)," ",MATCH(F59,'Lista zaw'!$A$3:$A$1925,0))</f>
        <v xml:space="preserve"> </v>
      </c>
      <c r="Q59" s="405" t="e">
        <f t="shared" ca="1" si="3"/>
        <v>#VALUE!</v>
      </c>
      <c r="R59" s="331"/>
      <c r="S59" s="331"/>
      <c r="T59" s="331"/>
      <c r="U59" s="331"/>
      <c r="V59" s="331"/>
      <c r="W59" s="331"/>
      <c r="X59" s="331"/>
      <c r="Y59" s="331"/>
      <c r="Z59" s="331"/>
      <c r="AA59" s="331"/>
      <c r="AB59" s="331"/>
      <c r="AC59" s="331"/>
      <c r="AD59" s="331"/>
      <c r="AE59" s="331"/>
      <c r="AF59" s="331"/>
      <c r="AG59" s="331"/>
      <c r="AH59" s="331"/>
      <c r="AI59" s="331"/>
      <c r="AJ59" s="331"/>
      <c r="AK59" s="331"/>
      <c r="AL59" s="331"/>
      <c r="AM59" s="331"/>
      <c r="AN59" s="331"/>
      <c r="AO59" s="331"/>
    </row>
    <row r="60" spans="1:41" s="21" customFormat="1" ht="20.25" hidden="1" customHeight="1">
      <c r="A60" s="22">
        <v>55</v>
      </c>
      <c r="B60" s="46" t="str">
        <f t="shared" si="2"/>
        <v/>
      </c>
      <c r="C60" s="46"/>
      <c r="D60" s="55"/>
      <c r="E60" s="46"/>
      <c r="F60" s="46"/>
      <c r="G60" s="22" t="str">
        <f>IF(ISBLANK(E60)," ",INDEX('Lista zaw'!$A$3:$G$1925,$P60,5))</f>
        <v xml:space="preserve"> </v>
      </c>
      <c r="H60" s="56" t="str">
        <f>IF(ISBLANK(F60)," ",INDEX('Lista zaw'!$A$3:$G$1925,$P60,2))</f>
        <v xml:space="preserve"> </v>
      </c>
      <c r="I60" s="22" t="str">
        <f>IF(ISBLANK(F60)," ",INDEX('Lista zaw'!$A$3:$G$1925,$P60,3))</f>
        <v xml:space="preserve"> </v>
      </c>
      <c r="J60" s="22" t="str">
        <f>IF(ISBLANK(F60)," ",INDEX('Lista zaw'!$A$3:$G$1925,$P60,4))</f>
        <v xml:space="preserve"> </v>
      </c>
      <c r="K60" s="46"/>
      <c r="L60" s="157"/>
      <c r="M60" s="46"/>
      <c r="N60" s="46"/>
      <c r="P60" s="404" t="str">
        <f>IF(ISBLANK(F60)," ",MATCH(F60,'Lista zaw'!$A$3:$A$1925,0))</f>
        <v xml:space="preserve"> </v>
      </c>
      <c r="Q60" s="405" t="e">
        <f t="shared" ca="1" si="3"/>
        <v>#VALUE!</v>
      </c>
      <c r="R60" s="331"/>
      <c r="S60" s="331"/>
      <c r="T60" s="331"/>
      <c r="U60" s="331"/>
      <c r="V60" s="331"/>
      <c r="W60" s="331"/>
      <c r="X60" s="331"/>
      <c r="Y60" s="331"/>
      <c r="Z60" s="331"/>
      <c r="AA60" s="331"/>
      <c r="AB60" s="331"/>
      <c r="AC60" s="331"/>
      <c r="AD60" s="331"/>
      <c r="AE60" s="331"/>
      <c r="AF60" s="331"/>
      <c r="AG60" s="331"/>
      <c r="AH60" s="331"/>
      <c r="AI60" s="331"/>
      <c r="AJ60" s="331"/>
      <c r="AK60" s="331"/>
      <c r="AL60" s="331"/>
      <c r="AM60" s="331"/>
      <c r="AN60" s="331"/>
      <c r="AO60" s="331"/>
    </row>
    <row r="61" spans="1:41" s="21" customFormat="1" ht="20.25" hidden="1" customHeight="1">
      <c r="A61" s="22">
        <v>56</v>
      </c>
      <c r="B61" s="46" t="str">
        <f t="shared" si="2"/>
        <v/>
      </c>
      <c r="C61" s="59"/>
      <c r="D61" s="59"/>
      <c r="E61" s="59"/>
      <c r="F61" s="59"/>
      <c r="G61" s="22" t="str">
        <f>IF(ISBLANK(E61)," ",INDEX('Lista zaw'!$A$3:$G$1925,$P61,5))</f>
        <v xml:space="preserve"> </v>
      </c>
      <c r="H61" s="56" t="str">
        <f>IF(ISBLANK(F61)," ",INDEX('Lista zaw'!$A$3:$G$1925,$P61,2))</f>
        <v xml:space="preserve"> </v>
      </c>
      <c r="I61" s="22" t="str">
        <f>IF(ISBLANK(F61)," ",INDEX('Lista zaw'!$A$3:$G$1925,$P61,3))</f>
        <v xml:space="preserve"> </v>
      </c>
      <c r="J61" s="22" t="str">
        <f>IF(ISBLANK(F61)," ",INDEX('Lista zaw'!$A$3:$G$1925,$P61,4))</f>
        <v xml:space="preserve"> </v>
      </c>
      <c r="K61" s="46"/>
      <c r="L61" s="157"/>
      <c r="M61" s="46"/>
      <c r="N61" s="46"/>
      <c r="P61" s="404" t="str">
        <f>IF(ISBLANK(F61)," ",MATCH(F61,'Lista zaw'!$A$3:$A$1925,0))</f>
        <v xml:space="preserve"> </v>
      </c>
      <c r="Q61" s="405" t="e">
        <f t="shared" ca="1" si="3"/>
        <v>#VALUE!</v>
      </c>
      <c r="R61" s="331"/>
      <c r="S61" s="331"/>
      <c r="T61" s="331"/>
      <c r="U61" s="331"/>
      <c r="V61" s="331"/>
      <c r="W61" s="331"/>
      <c r="X61" s="331"/>
      <c r="Y61" s="331"/>
      <c r="Z61" s="331"/>
      <c r="AA61" s="331"/>
      <c r="AB61" s="331"/>
      <c r="AC61" s="331"/>
      <c r="AD61" s="331"/>
      <c r="AE61" s="331"/>
      <c r="AF61" s="331"/>
      <c r="AG61" s="331"/>
      <c r="AH61" s="331"/>
      <c r="AI61" s="331"/>
      <c r="AJ61" s="331"/>
      <c r="AK61" s="331"/>
      <c r="AL61" s="331"/>
      <c r="AM61" s="331"/>
      <c r="AN61" s="331"/>
      <c r="AO61" s="331"/>
    </row>
    <row r="62" spans="1:41" s="21" customFormat="1" ht="20.25" hidden="1" customHeight="1">
      <c r="A62" s="22">
        <v>57</v>
      </c>
      <c r="B62" s="46" t="str">
        <f t="shared" si="2"/>
        <v/>
      </c>
      <c r="C62" s="59"/>
      <c r="D62" s="59"/>
      <c r="E62" s="59"/>
      <c r="F62" s="59"/>
      <c r="G62" s="22" t="str">
        <f>IF(ISBLANK(E62)," ",INDEX('Lista zaw'!$A$3:$G$1925,$P62,5))</f>
        <v xml:space="preserve"> </v>
      </c>
      <c r="H62" s="56" t="str">
        <f>IF(ISBLANK(F62)," ",INDEX('Lista zaw'!$A$3:$G$1925,$P62,2))</f>
        <v xml:space="preserve"> </v>
      </c>
      <c r="I62" s="22" t="str">
        <f>IF(ISBLANK(F62)," ",INDEX('Lista zaw'!$A$3:$G$1925,$P62,3))</f>
        <v xml:space="preserve"> </v>
      </c>
      <c r="J62" s="22" t="str">
        <f>IF(ISBLANK(F62)," ",INDEX('Lista zaw'!$A$3:$G$1925,$P62,4))</f>
        <v xml:space="preserve"> </v>
      </c>
      <c r="K62" s="46"/>
      <c r="L62" s="157"/>
      <c r="M62" s="46"/>
      <c r="N62" s="46"/>
      <c r="P62" s="404" t="str">
        <f>IF(ISBLANK(F62)," ",MATCH(F62,'Lista zaw'!$A$3:$A$1925,0))</f>
        <v xml:space="preserve"> </v>
      </c>
      <c r="Q62" s="405" t="e">
        <f t="shared" ca="1" si="3"/>
        <v>#VALUE!</v>
      </c>
      <c r="R62" s="331"/>
      <c r="S62" s="331"/>
      <c r="T62" s="331"/>
      <c r="U62" s="331"/>
      <c r="V62" s="331"/>
      <c r="W62" s="331"/>
      <c r="X62" s="331"/>
      <c r="Y62" s="331"/>
      <c r="Z62" s="331"/>
      <c r="AA62" s="331"/>
      <c r="AB62" s="331"/>
      <c r="AC62" s="331"/>
      <c r="AD62" s="331"/>
      <c r="AE62" s="331"/>
      <c r="AF62" s="331"/>
      <c r="AG62" s="331"/>
      <c r="AH62" s="331"/>
      <c r="AI62" s="331"/>
      <c r="AJ62" s="331"/>
      <c r="AK62" s="331"/>
      <c r="AL62" s="331"/>
      <c r="AM62" s="331"/>
      <c r="AN62" s="331"/>
      <c r="AO62" s="331"/>
    </row>
    <row r="63" spans="1:41" s="21" customFormat="1" ht="20.25" hidden="1" customHeight="1">
      <c r="A63" s="22">
        <v>58</v>
      </c>
      <c r="B63" s="46" t="str">
        <f t="shared" si="2"/>
        <v/>
      </c>
      <c r="C63" s="59"/>
      <c r="D63" s="59"/>
      <c r="E63" s="59"/>
      <c r="F63" s="59"/>
      <c r="G63" s="22" t="str">
        <f>IF(ISBLANK(E63)," ",INDEX('Lista zaw'!$A$3:$G$1925,$P63,5))</f>
        <v xml:space="preserve"> </v>
      </c>
      <c r="H63" s="56" t="str">
        <f>IF(ISBLANK(F63)," ",INDEX('Lista zaw'!$A$3:$G$1925,$P63,2))</f>
        <v xml:space="preserve"> </v>
      </c>
      <c r="I63" s="22" t="str">
        <f>IF(ISBLANK(F63)," ",INDEX('Lista zaw'!$A$3:$G$1925,$P63,3))</f>
        <v xml:space="preserve"> </v>
      </c>
      <c r="J63" s="22" t="str">
        <f>IF(ISBLANK(F63)," ",INDEX('Lista zaw'!$A$3:$G$1925,$P63,4))</f>
        <v xml:space="preserve"> </v>
      </c>
      <c r="K63" s="45"/>
      <c r="L63" s="158"/>
      <c r="M63" s="45"/>
      <c r="N63" s="46"/>
      <c r="P63" s="404" t="str">
        <f>IF(ISBLANK(F63)," ",MATCH(F63,'Lista zaw'!$A$3:$A$1925,0))</f>
        <v xml:space="preserve"> </v>
      </c>
      <c r="Q63" s="405" t="e">
        <f t="shared" ca="1" si="3"/>
        <v>#VALUE!</v>
      </c>
      <c r="R63" s="331"/>
      <c r="S63" s="331"/>
      <c r="T63" s="331"/>
      <c r="U63" s="331"/>
      <c r="V63" s="331"/>
      <c r="W63" s="331"/>
      <c r="X63" s="331"/>
      <c r="Y63" s="331"/>
      <c r="Z63" s="331"/>
      <c r="AA63" s="331"/>
      <c r="AB63" s="331"/>
      <c r="AC63" s="331"/>
      <c r="AD63" s="331"/>
      <c r="AE63" s="331"/>
      <c r="AF63" s="331"/>
      <c r="AG63" s="331"/>
      <c r="AH63" s="331"/>
      <c r="AI63" s="331"/>
      <c r="AJ63" s="331"/>
      <c r="AK63" s="331"/>
      <c r="AL63" s="331"/>
      <c r="AM63" s="331"/>
      <c r="AN63" s="331"/>
      <c r="AO63" s="331"/>
    </row>
    <row r="64" spans="1:41" s="21" customFormat="1" ht="20.25" hidden="1" customHeight="1">
      <c r="A64" s="22">
        <v>59</v>
      </c>
      <c r="B64" s="46" t="str">
        <f t="shared" si="2"/>
        <v/>
      </c>
      <c r="C64" s="59"/>
      <c r="D64" s="59"/>
      <c r="E64" s="59"/>
      <c r="F64" s="59"/>
      <c r="G64" s="22" t="str">
        <f>IF(ISBLANK(E64)," ",INDEX('Lista zaw'!$A$3:$G$1925,$P64,5))</f>
        <v xml:space="preserve"> </v>
      </c>
      <c r="H64" s="56" t="str">
        <f>IF(ISBLANK(F64)," ",INDEX('Lista zaw'!$A$3:$G$1925,$P64,2))</f>
        <v xml:space="preserve"> </v>
      </c>
      <c r="I64" s="22" t="str">
        <f>IF(ISBLANK(F64)," ",INDEX('Lista zaw'!$A$3:$G$1925,$P64,3))</f>
        <v xml:space="preserve"> </v>
      </c>
      <c r="J64" s="22" t="str">
        <f>IF(ISBLANK(F64)," ",INDEX('Lista zaw'!$A$3:$G$1925,$P64,4))</f>
        <v xml:space="preserve"> </v>
      </c>
      <c r="K64" s="46"/>
      <c r="L64" s="157"/>
      <c r="M64" s="46"/>
      <c r="N64" s="46"/>
      <c r="P64" s="404" t="str">
        <f>IF(ISBLANK(F64)," ",MATCH(F64,'Lista zaw'!$A$3:$A$1925,0))</f>
        <v xml:space="preserve"> </v>
      </c>
      <c r="Q64" s="405" t="e">
        <f t="shared" ca="1" si="3"/>
        <v>#VALUE!</v>
      </c>
      <c r="R64" s="331"/>
      <c r="S64" s="331"/>
      <c r="T64" s="331"/>
      <c r="U64" s="331"/>
      <c r="V64" s="331"/>
      <c r="W64" s="331"/>
      <c r="X64" s="331"/>
      <c r="Y64" s="331"/>
      <c r="Z64" s="331"/>
      <c r="AA64" s="331"/>
      <c r="AB64" s="331"/>
      <c r="AC64" s="331"/>
      <c r="AD64" s="331"/>
      <c r="AE64" s="331"/>
      <c r="AF64" s="331"/>
      <c r="AG64" s="331"/>
      <c r="AH64" s="331"/>
      <c r="AI64" s="331"/>
      <c r="AJ64" s="331"/>
      <c r="AK64" s="331"/>
      <c r="AL64" s="331"/>
      <c r="AM64" s="331"/>
      <c r="AN64" s="331"/>
      <c r="AO64" s="331"/>
    </row>
    <row r="65" spans="1:41" s="21" customFormat="1" ht="20.25" hidden="1" customHeight="1">
      <c r="A65" s="22">
        <v>60</v>
      </c>
      <c r="B65" s="46" t="str">
        <f t="shared" si="2"/>
        <v/>
      </c>
      <c r="C65" s="46"/>
      <c r="D65" s="55"/>
      <c r="E65" s="46"/>
      <c r="F65" s="46"/>
      <c r="G65" s="22" t="str">
        <f>IF(ISBLANK(E65)," ",INDEX('Lista zaw'!$A$3:$G$1925,$P65,5))</f>
        <v xml:space="preserve"> </v>
      </c>
      <c r="H65" s="56" t="str">
        <f>IF(ISBLANK(F65)," ",INDEX('Lista zaw'!$A$3:$G$1925,$P65,2))</f>
        <v xml:space="preserve"> </v>
      </c>
      <c r="I65" s="22" t="str">
        <f>IF(ISBLANK(F65)," ",INDEX('Lista zaw'!$A$3:$G$1925,$P65,3))</f>
        <v xml:space="preserve"> </v>
      </c>
      <c r="J65" s="22" t="str">
        <f>IF(ISBLANK(F65)," ",INDEX('Lista zaw'!$A$3:$G$1925,$P65,4))</f>
        <v xml:space="preserve"> </v>
      </c>
      <c r="K65" s="46"/>
      <c r="L65" s="157"/>
      <c r="M65" s="46"/>
      <c r="N65" s="46"/>
      <c r="P65" s="404" t="str">
        <f>IF(ISBLANK(F65)," ",MATCH(F65,'Lista zaw'!$A$3:$A$1925,0))</f>
        <v xml:space="preserve"> </v>
      </c>
      <c r="Q65" s="405" t="e">
        <f t="shared" ca="1" si="3"/>
        <v>#VALUE!</v>
      </c>
      <c r="R65" s="331"/>
      <c r="S65" s="331"/>
      <c r="T65" s="331"/>
      <c r="U65" s="331"/>
      <c r="V65" s="331"/>
      <c r="W65" s="331"/>
      <c r="X65" s="331"/>
      <c r="Y65" s="331"/>
      <c r="Z65" s="331"/>
      <c r="AA65" s="331"/>
      <c r="AB65" s="331"/>
      <c r="AC65" s="331"/>
      <c r="AD65" s="331"/>
      <c r="AE65" s="331"/>
      <c r="AF65" s="331"/>
      <c r="AG65" s="331"/>
      <c r="AH65" s="331"/>
      <c r="AI65" s="331"/>
      <c r="AJ65" s="331"/>
      <c r="AK65" s="331"/>
      <c r="AL65" s="331"/>
      <c r="AM65" s="331"/>
      <c r="AN65" s="331"/>
      <c r="AO65" s="331"/>
    </row>
    <row r="66" spans="1:41" s="21" customFormat="1" ht="20.25" hidden="1" customHeight="1">
      <c r="A66" s="22">
        <v>61</v>
      </c>
      <c r="B66" s="46" t="str">
        <f t="shared" si="2"/>
        <v/>
      </c>
      <c r="C66" s="45"/>
      <c r="D66" s="55"/>
      <c r="E66" s="46"/>
      <c r="F66" s="46"/>
      <c r="G66" s="22" t="str">
        <f>IF(ISBLANK(E66)," ",INDEX('Lista zaw'!$A$3:$G$1925,$P66,5))</f>
        <v xml:space="preserve"> </v>
      </c>
      <c r="H66" s="56" t="str">
        <f>IF(ISBLANK(F66)," ",INDEX('Lista zaw'!$A$3:$G$1925,$P66,2))</f>
        <v xml:space="preserve"> </v>
      </c>
      <c r="I66" s="22" t="str">
        <f>IF(ISBLANK(F66)," ",INDEX('Lista zaw'!$A$3:$G$1925,$P66,3))</f>
        <v xml:space="preserve"> </v>
      </c>
      <c r="J66" s="22" t="str">
        <f>IF(ISBLANK(F66)," ",INDEX('Lista zaw'!$A$3:$G$1925,$P66,4))</f>
        <v xml:space="preserve"> </v>
      </c>
      <c r="K66" s="46"/>
      <c r="L66" s="157"/>
      <c r="M66" s="46"/>
      <c r="N66" s="46"/>
      <c r="P66" s="404" t="str">
        <f>IF(ISBLANK(F66)," ",MATCH(F66,'Lista zaw'!$A$3:$A$1925,0))</f>
        <v xml:space="preserve"> </v>
      </c>
      <c r="Q66" s="405" t="e">
        <f t="shared" ca="1" si="3"/>
        <v>#VALUE!</v>
      </c>
      <c r="R66" s="331"/>
      <c r="S66" s="331"/>
      <c r="T66" s="331"/>
      <c r="U66" s="331"/>
      <c r="V66" s="331"/>
      <c r="W66" s="331"/>
      <c r="X66" s="331"/>
      <c r="Y66" s="331"/>
      <c r="Z66" s="331"/>
      <c r="AA66" s="331"/>
      <c r="AB66" s="331"/>
      <c r="AC66" s="331"/>
      <c r="AD66" s="331"/>
      <c r="AE66" s="331"/>
      <c r="AF66" s="331"/>
      <c r="AG66" s="331"/>
      <c r="AH66" s="331"/>
      <c r="AI66" s="331"/>
      <c r="AJ66" s="331"/>
      <c r="AK66" s="331"/>
      <c r="AL66" s="331"/>
      <c r="AM66" s="331"/>
      <c r="AN66" s="331"/>
      <c r="AO66" s="331"/>
    </row>
    <row r="67" spans="1:41" s="21" customFormat="1" ht="20.25" hidden="1" customHeight="1">
      <c r="A67" s="22">
        <v>62</v>
      </c>
      <c r="B67" s="46" t="str">
        <f t="shared" si="2"/>
        <v/>
      </c>
      <c r="C67" s="46"/>
      <c r="D67" s="55"/>
      <c r="E67" s="46"/>
      <c r="F67" s="46"/>
      <c r="G67" s="22" t="str">
        <f>IF(ISBLANK(E67)," ",INDEX('Lista zaw'!$A$3:$G$1925,$P67,5))</f>
        <v xml:space="preserve"> </v>
      </c>
      <c r="H67" s="56" t="str">
        <f>IF(ISBLANK(F67)," ",INDEX('Lista zaw'!$A$3:$G$1925,$P67,2))</f>
        <v xml:space="preserve"> </v>
      </c>
      <c r="I67" s="22" t="str">
        <f>IF(ISBLANK(F67)," ",INDEX('Lista zaw'!$A$3:$G$1925,$P67,3))</f>
        <v xml:space="preserve"> </v>
      </c>
      <c r="J67" s="22" t="str">
        <f>IF(ISBLANK(F67)," ",INDEX('Lista zaw'!$A$3:$G$1925,$P67,4))</f>
        <v xml:space="preserve"> </v>
      </c>
      <c r="K67" s="58"/>
      <c r="L67" s="159"/>
      <c r="M67" s="45"/>
      <c r="N67" s="45"/>
      <c r="P67" s="404" t="str">
        <f>IF(ISBLANK(F67)," ",MATCH(F67,'Lista zaw'!$A$3:$A$1925,0))</f>
        <v xml:space="preserve"> </v>
      </c>
      <c r="Q67" s="405" t="e">
        <f t="shared" ca="1" si="3"/>
        <v>#VALUE!</v>
      </c>
      <c r="R67" s="331"/>
      <c r="S67" s="331"/>
      <c r="T67" s="331"/>
      <c r="U67" s="331"/>
      <c r="V67" s="331"/>
      <c r="W67" s="331"/>
      <c r="X67" s="331"/>
      <c r="Y67" s="331"/>
      <c r="Z67" s="331"/>
      <c r="AA67" s="331"/>
      <c r="AB67" s="331"/>
      <c r="AC67" s="331"/>
      <c r="AD67" s="331"/>
      <c r="AE67" s="331"/>
      <c r="AF67" s="331"/>
      <c r="AG67" s="331"/>
      <c r="AH67" s="331"/>
      <c r="AI67" s="331"/>
      <c r="AJ67" s="331"/>
      <c r="AK67" s="331"/>
      <c r="AL67" s="331"/>
      <c r="AM67" s="331"/>
      <c r="AN67" s="331"/>
      <c r="AO67" s="331"/>
    </row>
    <row r="68" spans="1:41" s="21" customFormat="1" ht="20.25" hidden="1" customHeight="1">
      <c r="A68" s="22">
        <v>63</v>
      </c>
      <c r="B68" s="46" t="str">
        <f t="shared" si="2"/>
        <v/>
      </c>
      <c r="C68" s="46"/>
      <c r="D68" s="55"/>
      <c r="E68" s="46"/>
      <c r="F68" s="46"/>
      <c r="G68" s="22" t="str">
        <f>IF(ISBLANK(E68)," ",INDEX('Lista zaw'!$A$3:$G$1925,$P68,5))</f>
        <v xml:space="preserve"> </v>
      </c>
      <c r="H68" s="56" t="str">
        <f>IF(ISBLANK(F68)," ",INDEX('Lista zaw'!$A$3:$G$1925,$P68,2))</f>
        <v xml:space="preserve"> </v>
      </c>
      <c r="I68" s="22" t="str">
        <f>IF(ISBLANK(F68)," ",INDEX('Lista zaw'!$A$3:$G$1925,$P68,3))</f>
        <v xml:space="preserve"> </v>
      </c>
      <c r="J68" s="22" t="str">
        <f>IF(ISBLANK(F68)," ",INDEX('Lista zaw'!$A$3:$G$1925,$P68,4))</f>
        <v xml:space="preserve"> </v>
      </c>
      <c r="K68" s="46"/>
      <c r="L68" s="157"/>
      <c r="M68" s="46"/>
      <c r="N68" s="46"/>
      <c r="P68" s="404" t="str">
        <f>IF(ISBLANK(F68)," ",MATCH(F68,'Lista zaw'!$A$3:$A$1925,0))</f>
        <v xml:space="preserve"> </v>
      </c>
      <c r="Q68" s="405" t="e">
        <f t="shared" ca="1" si="3"/>
        <v>#VALUE!</v>
      </c>
      <c r="R68" s="331"/>
      <c r="S68" s="331"/>
      <c r="T68" s="331"/>
      <c r="U68" s="331"/>
      <c r="V68" s="331"/>
      <c r="W68" s="331"/>
      <c r="X68" s="331"/>
      <c r="Y68" s="331"/>
      <c r="Z68" s="331"/>
      <c r="AA68" s="331"/>
      <c r="AB68" s="331"/>
      <c r="AC68" s="331"/>
      <c r="AD68" s="331"/>
      <c r="AE68" s="331"/>
      <c r="AF68" s="331"/>
      <c r="AG68" s="331"/>
      <c r="AH68" s="331"/>
      <c r="AI68" s="331"/>
      <c r="AJ68" s="331"/>
      <c r="AK68" s="331"/>
      <c r="AL68" s="331"/>
      <c r="AM68" s="331"/>
      <c r="AN68" s="331"/>
      <c r="AO68" s="331"/>
    </row>
    <row r="69" spans="1:41" s="21" customFormat="1" ht="20.25" hidden="1" customHeight="1">
      <c r="A69" s="22">
        <v>64</v>
      </c>
      <c r="B69" s="46" t="str">
        <f t="shared" si="2"/>
        <v/>
      </c>
      <c r="C69" s="46"/>
      <c r="D69" s="55"/>
      <c r="E69" s="46"/>
      <c r="F69" s="46"/>
      <c r="G69" s="22" t="str">
        <f>IF(ISBLANK(E69)," ",INDEX('Lista zaw'!$A$3:$G$1925,$P69,5))</f>
        <v xml:space="preserve"> </v>
      </c>
      <c r="H69" s="56" t="str">
        <f>IF(ISBLANK(F69)," ",INDEX('Lista zaw'!$A$3:$G$1925,$P69,2))</f>
        <v xml:space="preserve"> </v>
      </c>
      <c r="I69" s="22" t="str">
        <f>IF(ISBLANK(F69)," ",INDEX('Lista zaw'!$A$3:$G$1925,$P69,3))</f>
        <v xml:space="preserve"> </v>
      </c>
      <c r="J69" s="22" t="str">
        <f>IF(ISBLANK(F69)," ",INDEX('Lista zaw'!$A$3:$G$1925,$P69,4))</f>
        <v xml:space="preserve"> </v>
      </c>
      <c r="K69" s="46"/>
      <c r="L69" s="157"/>
      <c r="M69" s="46"/>
      <c r="N69" s="46"/>
      <c r="P69" s="404" t="str">
        <f>IF(ISBLANK(F69)," ",MATCH(F69,'Lista zaw'!$A$3:$A$1925,0))</f>
        <v xml:space="preserve"> </v>
      </c>
      <c r="Q69" s="405" t="e">
        <f t="shared" ca="1" si="3"/>
        <v>#VALUE!</v>
      </c>
      <c r="R69" s="331"/>
      <c r="S69" s="331"/>
      <c r="T69" s="331"/>
      <c r="U69" s="331"/>
      <c r="V69" s="331"/>
      <c r="W69" s="331"/>
      <c r="X69" s="331"/>
      <c r="Y69" s="331"/>
      <c r="Z69" s="331"/>
      <c r="AA69" s="331"/>
      <c r="AB69" s="331"/>
      <c r="AC69" s="331"/>
      <c r="AD69" s="331"/>
      <c r="AE69" s="331"/>
      <c r="AF69" s="331"/>
      <c r="AG69" s="331"/>
      <c r="AH69" s="331"/>
      <c r="AI69" s="331"/>
      <c r="AJ69" s="331"/>
      <c r="AK69" s="331"/>
      <c r="AL69" s="331"/>
      <c r="AM69" s="331"/>
      <c r="AN69" s="331"/>
      <c r="AO69" s="331"/>
    </row>
    <row r="70" spans="1:41" s="21" customFormat="1" ht="20.25" hidden="1" customHeight="1">
      <c r="A70" s="22">
        <v>65</v>
      </c>
      <c r="B70" s="46" t="str">
        <f t="shared" ref="B70:B85" si="4">IF(F70="","",IF(AND(Q70&gt;12,Q70&lt;16),"U15",IF(AND(Q70&gt;15,Q70&lt;18),"U17",IF(AND(Q70&gt;17,Q70&lt;21),"U20",0))))</f>
        <v/>
      </c>
      <c r="C70" s="46"/>
      <c r="D70" s="55"/>
      <c r="E70" s="46"/>
      <c r="F70" s="46"/>
      <c r="G70" s="22" t="str">
        <f>IF(ISBLANK(E70)," ",INDEX('Lista zaw'!$A$3:$G$1925,$P70,5))</f>
        <v xml:space="preserve"> </v>
      </c>
      <c r="H70" s="56" t="str">
        <f>IF(ISBLANK(F70)," ",INDEX('Lista zaw'!$A$3:$G$1925,$P70,2))</f>
        <v xml:space="preserve"> </v>
      </c>
      <c r="I70" s="22" t="str">
        <f>IF(ISBLANK(F70)," ",INDEX('Lista zaw'!$A$3:$G$1925,$P70,3))</f>
        <v xml:space="preserve"> </v>
      </c>
      <c r="J70" s="22" t="str">
        <f>IF(ISBLANK(F70)," ",INDEX('Lista zaw'!$A$3:$G$1925,$P70,4))</f>
        <v xml:space="preserve"> </v>
      </c>
      <c r="K70" s="46"/>
      <c r="L70" s="157"/>
      <c r="M70" s="46"/>
      <c r="N70" s="46"/>
      <c r="P70" s="404" t="str">
        <f>IF(ISBLANK(F70)," ",MATCH(F70,'Lista zaw'!$A$3:$A$1925,0))</f>
        <v xml:space="preserve"> </v>
      </c>
      <c r="Q70" s="405" t="e">
        <f t="shared" ca="1" si="3"/>
        <v>#VALUE!</v>
      </c>
      <c r="R70" s="331"/>
      <c r="S70" s="331"/>
      <c r="T70" s="331"/>
      <c r="U70" s="331"/>
      <c r="V70" s="331"/>
      <c r="W70" s="331"/>
      <c r="X70" s="331"/>
      <c r="Y70" s="331"/>
      <c r="Z70" s="331"/>
      <c r="AA70" s="331"/>
      <c r="AB70" s="331"/>
      <c r="AC70" s="331"/>
      <c r="AD70" s="331"/>
      <c r="AE70" s="331"/>
      <c r="AF70" s="331"/>
      <c r="AG70" s="331"/>
      <c r="AH70" s="331"/>
      <c r="AI70" s="331"/>
      <c r="AJ70" s="331"/>
      <c r="AK70" s="331"/>
      <c r="AL70" s="331"/>
      <c r="AM70" s="331"/>
      <c r="AN70" s="331"/>
      <c r="AO70" s="331"/>
    </row>
    <row r="71" spans="1:41" s="21" customFormat="1" ht="20.25" hidden="1" customHeight="1">
      <c r="A71" s="22">
        <v>66</v>
      </c>
      <c r="B71" s="46" t="str">
        <f t="shared" si="4"/>
        <v/>
      </c>
      <c r="C71" s="59"/>
      <c r="D71" s="59"/>
      <c r="E71" s="59"/>
      <c r="F71" s="59"/>
      <c r="G71" s="22" t="str">
        <f>IF(ISBLANK(E71)," ",INDEX('Lista zaw'!$A$3:$G$1925,$P71,5))</f>
        <v xml:space="preserve"> </v>
      </c>
      <c r="H71" s="56" t="str">
        <f>IF(ISBLANK(F71)," ",INDEX('Lista zaw'!$A$3:$G$1925,$P71,2))</f>
        <v xml:space="preserve"> </v>
      </c>
      <c r="I71" s="22" t="str">
        <f>IF(ISBLANK(F71)," ",INDEX('Lista zaw'!$A$3:$G$1925,$P71,3))</f>
        <v xml:space="preserve"> </v>
      </c>
      <c r="J71" s="22" t="str">
        <f>IF(ISBLANK(F71)," ",INDEX('Lista zaw'!$A$3:$G$1925,$P71,4))</f>
        <v xml:space="preserve"> </v>
      </c>
      <c r="K71" s="46"/>
      <c r="L71" s="157"/>
      <c r="M71" s="46"/>
      <c r="N71" s="46"/>
      <c r="P71" s="404" t="str">
        <f>IF(ISBLANK(F71)," ",MATCH(F71,'Lista zaw'!$A$3:$A$1925,0))</f>
        <v xml:space="preserve"> </v>
      </c>
      <c r="Q71" s="405" t="e">
        <f t="shared" ref="Q71:Q101" ca="1" si="5">YEAR(TODAY())-I71</f>
        <v>#VALUE!</v>
      </c>
      <c r="R71" s="331"/>
      <c r="S71" s="331"/>
      <c r="T71" s="331"/>
      <c r="U71" s="331"/>
      <c r="V71" s="331"/>
      <c r="W71" s="331"/>
      <c r="X71" s="331"/>
      <c r="Y71" s="331"/>
      <c r="Z71" s="331"/>
      <c r="AA71" s="331"/>
      <c r="AB71" s="331"/>
      <c r="AC71" s="331"/>
      <c r="AD71" s="331"/>
      <c r="AE71" s="331"/>
      <c r="AF71" s="331"/>
      <c r="AG71" s="331"/>
      <c r="AH71" s="331"/>
      <c r="AI71" s="331"/>
      <c r="AJ71" s="331"/>
      <c r="AK71" s="331"/>
      <c r="AL71" s="331"/>
      <c r="AM71" s="331"/>
      <c r="AN71" s="331"/>
      <c r="AO71" s="331"/>
    </row>
    <row r="72" spans="1:41" s="21" customFormat="1" ht="20.25" hidden="1" customHeight="1">
      <c r="A72" s="22">
        <v>67</v>
      </c>
      <c r="B72" s="46" t="str">
        <f t="shared" si="4"/>
        <v/>
      </c>
      <c r="C72" s="59"/>
      <c r="D72" s="59"/>
      <c r="E72" s="59"/>
      <c r="F72" s="59"/>
      <c r="G72" s="22" t="str">
        <f>IF(ISBLANK(E72)," ",INDEX('Lista zaw'!$A$3:$G$1925,$P72,5))</f>
        <v xml:space="preserve"> </v>
      </c>
      <c r="H72" s="56" t="str">
        <f>IF(ISBLANK(F72)," ",INDEX('Lista zaw'!$A$3:$G$1925,$P72,2))</f>
        <v xml:space="preserve"> </v>
      </c>
      <c r="I72" s="22" t="str">
        <f>IF(ISBLANK(F72)," ",INDEX('Lista zaw'!$A$3:$G$1925,$P72,3))</f>
        <v xml:space="preserve"> </v>
      </c>
      <c r="J72" s="22" t="str">
        <f>IF(ISBLANK(F72)," ",INDEX('Lista zaw'!$A$3:$G$1925,$P72,4))</f>
        <v xml:space="preserve"> </v>
      </c>
      <c r="K72" s="46"/>
      <c r="L72" s="157"/>
      <c r="M72" s="46"/>
      <c r="N72" s="46"/>
      <c r="P72" s="404" t="str">
        <f>IF(ISBLANK(F72)," ",MATCH(F72,'Lista zaw'!$A$3:$A$1925,0))</f>
        <v xml:space="preserve"> </v>
      </c>
      <c r="Q72" s="405" t="e">
        <f t="shared" ca="1" si="5"/>
        <v>#VALUE!</v>
      </c>
      <c r="R72" s="331"/>
      <c r="S72" s="331"/>
      <c r="T72" s="331"/>
      <c r="U72" s="331"/>
      <c r="V72" s="331"/>
      <c r="W72" s="331"/>
      <c r="X72" s="331"/>
      <c r="Y72" s="331"/>
      <c r="Z72" s="331"/>
      <c r="AA72" s="331"/>
      <c r="AB72" s="331"/>
      <c r="AC72" s="331"/>
      <c r="AD72" s="331"/>
      <c r="AE72" s="331"/>
      <c r="AF72" s="331"/>
      <c r="AG72" s="331"/>
      <c r="AH72" s="331"/>
      <c r="AI72" s="331"/>
      <c r="AJ72" s="331"/>
      <c r="AK72" s="331"/>
      <c r="AL72" s="331"/>
      <c r="AM72" s="331"/>
      <c r="AN72" s="331"/>
      <c r="AO72" s="331"/>
    </row>
    <row r="73" spans="1:41" s="21" customFormat="1" ht="20.25" hidden="1" customHeight="1">
      <c r="A73" s="22">
        <v>68</v>
      </c>
      <c r="B73" s="46" t="str">
        <f t="shared" si="4"/>
        <v/>
      </c>
      <c r="C73" s="59"/>
      <c r="D73" s="59"/>
      <c r="E73" s="59"/>
      <c r="F73" s="59"/>
      <c r="G73" s="22" t="str">
        <f>IF(ISBLANK(E73)," ",INDEX('Lista zaw'!$A$3:$G$1925,$P73,5))</f>
        <v xml:space="preserve"> </v>
      </c>
      <c r="H73" s="56" t="str">
        <f>IF(ISBLANK(F73)," ",INDEX('Lista zaw'!$A$3:$G$1925,$P73,2))</f>
        <v xml:space="preserve"> </v>
      </c>
      <c r="I73" s="22" t="str">
        <f>IF(ISBLANK(F73)," ",INDEX('Lista zaw'!$A$3:$G$1925,$P73,3))</f>
        <v xml:space="preserve"> </v>
      </c>
      <c r="J73" s="22" t="str">
        <f>IF(ISBLANK(F73)," ",INDEX('Lista zaw'!$A$3:$G$1925,$P73,4))</f>
        <v xml:space="preserve"> </v>
      </c>
      <c r="K73" s="45"/>
      <c r="L73" s="158"/>
      <c r="M73" s="45"/>
      <c r="N73" s="46"/>
      <c r="P73" s="404" t="str">
        <f>IF(ISBLANK(F73)," ",MATCH(F73,'Lista zaw'!$A$3:$A$1925,0))</f>
        <v xml:space="preserve"> </v>
      </c>
      <c r="Q73" s="405" t="e">
        <f t="shared" ca="1" si="5"/>
        <v>#VALUE!</v>
      </c>
      <c r="R73" s="331"/>
      <c r="S73" s="331"/>
      <c r="T73" s="331"/>
      <c r="U73" s="331"/>
      <c r="V73" s="331"/>
      <c r="W73" s="331"/>
      <c r="X73" s="331"/>
      <c r="Y73" s="331"/>
      <c r="Z73" s="331"/>
      <c r="AA73" s="331"/>
      <c r="AB73" s="331"/>
      <c r="AC73" s="331"/>
      <c r="AD73" s="331"/>
      <c r="AE73" s="331"/>
      <c r="AF73" s="331"/>
      <c r="AG73" s="331"/>
      <c r="AH73" s="331"/>
      <c r="AI73" s="331"/>
      <c r="AJ73" s="331"/>
      <c r="AK73" s="331"/>
      <c r="AL73" s="331"/>
      <c r="AM73" s="331"/>
      <c r="AN73" s="331"/>
      <c r="AO73" s="331"/>
    </row>
    <row r="74" spans="1:41" s="21" customFormat="1" ht="20.25" hidden="1" customHeight="1">
      <c r="A74" s="22">
        <v>69</v>
      </c>
      <c r="B74" s="46" t="str">
        <f t="shared" si="4"/>
        <v/>
      </c>
      <c r="C74" s="46"/>
      <c r="D74" s="55"/>
      <c r="E74" s="45"/>
      <c r="F74" s="45"/>
      <c r="G74" s="22" t="str">
        <f>IF(ISBLANK(E74)," ",INDEX('Lista zaw'!$A$3:$G$1925,$P74,5))</f>
        <v xml:space="preserve"> </v>
      </c>
      <c r="H74" s="56" t="str">
        <f>IF(ISBLANK(F74)," ",INDEX('Lista zaw'!$A$3:$G$1925,$P74,2))</f>
        <v xml:space="preserve"> </v>
      </c>
      <c r="I74" s="22" t="str">
        <f>IF(ISBLANK(F74)," ",INDEX('Lista zaw'!$A$3:$G$1925,$P74,3))</f>
        <v xml:space="preserve"> </v>
      </c>
      <c r="J74" s="22" t="str">
        <f>IF(ISBLANK(F74)," ",INDEX('Lista zaw'!$A$3:$G$1925,$P74,4))</f>
        <v xml:space="preserve"> </v>
      </c>
      <c r="K74" s="45"/>
      <c r="L74" s="158"/>
      <c r="M74" s="45"/>
      <c r="N74" s="45"/>
      <c r="P74" s="404" t="str">
        <f>IF(ISBLANK(F74)," ",MATCH(F74,'Lista zaw'!$A$3:$A$1925,0))</f>
        <v xml:space="preserve"> </v>
      </c>
      <c r="Q74" s="405" t="e">
        <f t="shared" ca="1" si="5"/>
        <v>#VALUE!</v>
      </c>
      <c r="R74" s="331"/>
      <c r="S74" s="331"/>
      <c r="T74" s="331"/>
      <c r="U74" s="331"/>
      <c r="V74" s="331"/>
      <c r="W74" s="331"/>
      <c r="X74" s="331"/>
      <c r="Y74" s="331"/>
      <c r="Z74" s="331"/>
      <c r="AA74" s="331"/>
      <c r="AB74" s="331"/>
      <c r="AC74" s="331"/>
      <c r="AD74" s="331"/>
      <c r="AE74" s="331"/>
      <c r="AF74" s="331"/>
      <c r="AG74" s="331"/>
      <c r="AH74" s="331"/>
      <c r="AI74" s="331"/>
      <c r="AJ74" s="331"/>
      <c r="AK74" s="331"/>
      <c r="AL74" s="331"/>
      <c r="AM74" s="331"/>
      <c r="AN74" s="331"/>
      <c r="AO74" s="331"/>
    </row>
    <row r="75" spans="1:41" s="21" customFormat="1" ht="20.25" hidden="1" customHeight="1">
      <c r="A75" s="22">
        <v>70</v>
      </c>
      <c r="B75" s="46" t="str">
        <f t="shared" si="4"/>
        <v/>
      </c>
      <c r="C75" s="46"/>
      <c r="D75" s="55"/>
      <c r="E75" s="46"/>
      <c r="F75" s="46"/>
      <c r="G75" s="22" t="str">
        <f>IF(ISBLANK(E75)," ",INDEX('Lista zaw'!$A$3:$G$1925,$P75,5))</f>
        <v xml:space="preserve"> </v>
      </c>
      <c r="H75" s="56" t="str">
        <f>IF(ISBLANK(F75)," ",INDEX('Lista zaw'!$A$3:$G$1925,$P75,2))</f>
        <v xml:space="preserve"> </v>
      </c>
      <c r="I75" s="22" t="str">
        <f>IF(ISBLANK(F75)," ",INDEX('Lista zaw'!$A$3:$G$1925,$P75,3))</f>
        <v xml:space="preserve"> </v>
      </c>
      <c r="J75" s="22" t="str">
        <f>IF(ISBLANK(F75)," ",INDEX('Lista zaw'!$A$3:$G$1925,$P75,4))</f>
        <v xml:space="preserve"> </v>
      </c>
      <c r="K75" s="46"/>
      <c r="L75" s="157"/>
      <c r="M75" s="46"/>
      <c r="N75" s="46"/>
      <c r="P75" s="404" t="str">
        <f>IF(ISBLANK(F75)," ",MATCH(F75,'Lista zaw'!$A$3:$A$1925,0))</f>
        <v xml:space="preserve"> </v>
      </c>
      <c r="Q75" s="405" t="e">
        <f t="shared" ca="1" si="5"/>
        <v>#VALUE!</v>
      </c>
      <c r="R75" s="331"/>
      <c r="S75" s="331"/>
      <c r="T75" s="331"/>
      <c r="U75" s="331"/>
      <c r="V75" s="331"/>
      <c r="W75" s="331"/>
      <c r="X75" s="331"/>
      <c r="Y75" s="331"/>
      <c r="Z75" s="331"/>
      <c r="AA75" s="331"/>
      <c r="AB75" s="331"/>
      <c r="AC75" s="331"/>
      <c r="AD75" s="331"/>
      <c r="AE75" s="331"/>
      <c r="AF75" s="331"/>
      <c r="AG75" s="331"/>
      <c r="AH75" s="331"/>
      <c r="AI75" s="331"/>
      <c r="AJ75" s="331"/>
      <c r="AK75" s="331"/>
      <c r="AL75" s="331"/>
      <c r="AM75" s="331"/>
      <c r="AN75" s="331"/>
      <c r="AO75" s="331"/>
    </row>
    <row r="76" spans="1:41" s="21" customFormat="1" ht="20.25" hidden="1" customHeight="1">
      <c r="A76" s="22">
        <v>71</v>
      </c>
      <c r="B76" s="46" t="str">
        <f t="shared" si="4"/>
        <v/>
      </c>
      <c r="C76" s="45"/>
      <c r="D76" s="55"/>
      <c r="E76" s="46"/>
      <c r="F76" s="46"/>
      <c r="G76" s="22" t="str">
        <f>IF(ISBLANK(E76)," ",INDEX('Lista zaw'!$A$3:$G$1925,$P76,5))</f>
        <v xml:space="preserve"> </v>
      </c>
      <c r="H76" s="56" t="str">
        <f>IF(ISBLANK(F76)," ",INDEX('Lista zaw'!$A$3:$G$1925,$P76,2))</f>
        <v xml:space="preserve"> </v>
      </c>
      <c r="I76" s="22" t="str">
        <f>IF(ISBLANK(F76)," ",INDEX('Lista zaw'!$A$3:$G$1925,$P76,3))</f>
        <v xml:space="preserve"> </v>
      </c>
      <c r="J76" s="22" t="str">
        <f>IF(ISBLANK(F76)," ",INDEX('Lista zaw'!$A$3:$G$1925,$P76,4))</f>
        <v xml:space="preserve"> </v>
      </c>
      <c r="K76" s="46"/>
      <c r="L76" s="157"/>
      <c r="M76" s="46"/>
      <c r="N76" s="46"/>
      <c r="P76" s="404" t="str">
        <f>IF(ISBLANK(F76)," ",MATCH(F76,'Lista zaw'!$A$3:$A$1925,0))</f>
        <v xml:space="preserve"> </v>
      </c>
      <c r="Q76" s="405" t="e">
        <f t="shared" ca="1" si="5"/>
        <v>#VALUE!</v>
      </c>
      <c r="R76" s="331"/>
      <c r="S76" s="331"/>
      <c r="T76" s="331"/>
      <c r="U76" s="331"/>
      <c r="V76" s="331"/>
      <c r="W76" s="331"/>
      <c r="X76" s="331"/>
      <c r="Y76" s="331"/>
      <c r="Z76" s="331"/>
      <c r="AA76" s="331"/>
      <c r="AB76" s="331"/>
      <c r="AC76" s="331"/>
      <c r="AD76" s="331"/>
      <c r="AE76" s="331"/>
      <c r="AF76" s="331"/>
      <c r="AG76" s="331"/>
      <c r="AH76" s="331"/>
      <c r="AI76" s="331"/>
      <c r="AJ76" s="331"/>
      <c r="AK76" s="331"/>
      <c r="AL76" s="331"/>
      <c r="AM76" s="331"/>
      <c r="AN76" s="331"/>
      <c r="AO76" s="331"/>
    </row>
    <row r="77" spans="1:41" s="21" customFormat="1" ht="20.25" hidden="1" customHeight="1">
      <c r="A77" s="22">
        <v>72</v>
      </c>
      <c r="B77" s="46" t="str">
        <f t="shared" si="4"/>
        <v/>
      </c>
      <c r="C77" s="46"/>
      <c r="D77" s="55"/>
      <c r="E77" s="46"/>
      <c r="F77" s="46"/>
      <c r="G77" s="22" t="str">
        <f>IF(ISBLANK(E77)," ",INDEX('Lista zaw'!$A$3:$G$1925,$P77,5))</f>
        <v xml:space="preserve"> </v>
      </c>
      <c r="H77" s="56" t="str">
        <f>IF(ISBLANK(F77)," ",INDEX('Lista zaw'!$A$3:$G$1925,$P77,2))</f>
        <v xml:space="preserve"> </v>
      </c>
      <c r="I77" s="22" t="str">
        <f>IF(ISBLANK(F77)," ",INDEX('Lista zaw'!$A$3:$G$1925,$P77,3))</f>
        <v xml:space="preserve"> </v>
      </c>
      <c r="J77" s="22" t="str">
        <f>IF(ISBLANK(F77)," ",INDEX('Lista zaw'!$A$3:$G$1925,$P77,4))</f>
        <v xml:space="preserve"> </v>
      </c>
      <c r="K77" s="58"/>
      <c r="L77" s="159"/>
      <c r="M77" s="45"/>
      <c r="N77" s="45"/>
      <c r="P77" s="404" t="str">
        <f>IF(ISBLANK(F77)," ",MATCH(F77,'Lista zaw'!$A$3:$A$1925,0))</f>
        <v xml:space="preserve"> </v>
      </c>
      <c r="Q77" s="405" t="e">
        <f t="shared" ca="1" si="5"/>
        <v>#VALUE!</v>
      </c>
      <c r="R77" s="331"/>
      <c r="S77" s="331"/>
      <c r="T77" s="331"/>
      <c r="U77" s="331"/>
      <c r="V77" s="331"/>
      <c r="W77" s="331"/>
      <c r="X77" s="331"/>
      <c r="Y77" s="331"/>
      <c r="Z77" s="331"/>
      <c r="AA77" s="331"/>
      <c r="AB77" s="331"/>
      <c r="AC77" s="331"/>
      <c r="AD77" s="331"/>
      <c r="AE77" s="331"/>
      <c r="AF77" s="331"/>
      <c r="AG77" s="331"/>
      <c r="AH77" s="331"/>
      <c r="AI77" s="331"/>
      <c r="AJ77" s="331"/>
      <c r="AK77" s="331"/>
      <c r="AL77" s="331"/>
      <c r="AM77" s="331"/>
      <c r="AN77" s="331"/>
      <c r="AO77" s="331"/>
    </row>
    <row r="78" spans="1:41" s="21" customFormat="1" ht="20.25" hidden="1" customHeight="1">
      <c r="A78" s="22">
        <v>73</v>
      </c>
      <c r="B78" s="46" t="str">
        <f t="shared" si="4"/>
        <v/>
      </c>
      <c r="C78" s="46"/>
      <c r="D78" s="55"/>
      <c r="E78" s="46"/>
      <c r="F78" s="46"/>
      <c r="G78" s="22" t="str">
        <f>IF(ISBLANK(E78)," ",INDEX('Lista zaw'!$A$3:$G$1925,$P78,5))</f>
        <v xml:space="preserve"> </v>
      </c>
      <c r="H78" s="56" t="str">
        <f>IF(ISBLANK(F78)," ",INDEX('Lista zaw'!$A$3:$G$1925,$P78,2))</f>
        <v xml:space="preserve"> </v>
      </c>
      <c r="I78" s="22" t="str">
        <f>IF(ISBLANK(F78)," ",INDEX('Lista zaw'!$A$3:$G$1925,$P78,3))</f>
        <v xml:space="preserve"> </v>
      </c>
      <c r="J78" s="22" t="str">
        <f>IF(ISBLANK(F78)," ",INDEX('Lista zaw'!$A$3:$G$1925,$P78,4))</f>
        <v xml:space="preserve"> </v>
      </c>
      <c r="K78" s="46"/>
      <c r="L78" s="157"/>
      <c r="M78" s="46"/>
      <c r="N78" s="46"/>
      <c r="P78" s="404" t="str">
        <f>IF(ISBLANK(F78)," ",MATCH(F78,'Lista zaw'!$A$3:$A$1925,0))</f>
        <v xml:space="preserve"> </v>
      </c>
      <c r="Q78" s="405" t="e">
        <f t="shared" ca="1" si="5"/>
        <v>#VALUE!</v>
      </c>
      <c r="R78" s="331"/>
      <c r="S78" s="331"/>
      <c r="T78" s="331"/>
      <c r="U78" s="331"/>
      <c r="V78" s="331"/>
      <c r="W78" s="331"/>
      <c r="X78" s="331"/>
      <c r="Y78" s="331"/>
      <c r="Z78" s="331"/>
      <c r="AA78" s="331"/>
      <c r="AB78" s="331"/>
      <c r="AC78" s="331"/>
      <c r="AD78" s="331"/>
      <c r="AE78" s="331"/>
      <c r="AF78" s="331"/>
      <c r="AG78" s="331"/>
      <c r="AH78" s="331"/>
      <c r="AI78" s="331"/>
      <c r="AJ78" s="331"/>
      <c r="AK78" s="331"/>
      <c r="AL78" s="331"/>
      <c r="AM78" s="331"/>
      <c r="AN78" s="331"/>
      <c r="AO78" s="331"/>
    </row>
    <row r="79" spans="1:41" s="21" customFormat="1" ht="20.25" hidden="1" customHeight="1">
      <c r="A79" s="22">
        <v>74</v>
      </c>
      <c r="B79" s="46" t="str">
        <f t="shared" si="4"/>
        <v/>
      </c>
      <c r="C79" s="46"/>
      <c r="D79" s="55"/>
      <c r="E79" s="46"/>
      <c r="F79" s="46"/>
      <c r="G79" s="22" t="str">
        <f>IF(ISBLANK(E79)," ",INDEX('Lista zaw'!$A$3:$G$1925,$P79,5))</f>
        <v xml:space="preserve"> </v>
      </c>
      <c r="H79" s="56" t="str">
        <f>IF(ISBLANK(F79)," ",INDEX('Lista zaw'!$A$3:$G$1925,$P79,2))</f>
        <v xml:space="preserve"> </v>
      </c>
      <c r="I79" s="22" t="str">
        <f>IF(ISBLANK(F79)," ",INDEX('Lista zaw'!$A$3:$G$1925,$P79,3))</f>
        <v xml:space="preserve"> </v>
      </c>
      <c r="J79" s="22" t="str">
        <f>IF(ISBLANK(F79)," ",INDEX('Lista zaw'!$A$3:$G$1925,$P79,4))</f>
        <v xml:space="preserve"> </v>
      </c>
      <c r="K79" s="46"/>
      <c r="L79" s="157"/>
      <c r="M79" s="46"/>
      <c r="N79" s="46"/>
      <c r="P79" s="404" t="str">
        <f>IF(ISBLANK(F79)," ",MATCH(F79,'Lista zaw'!$A$3:$A$1925,0))</f>
        <v xml:space="preserve"> </v>
      </c>
      <c r="Q79" s="405" t="e">
        <f t="shared" ca="1" si="5"/>
        <v>#VALUE!</v>
      </c>
      <c r="R79" s="331"/>
      <c r="S79" s="331"/>
      <c r="T79" s="331"/>
      <c r="U79" s="331"/>
      <c r="V79" s="331"/>
      <c r="W79" s="331"/>
      <c r="X79" s="331"/>
      <c r="Y79" s="331"/>
      <c r="Z79" s="331"/>
      <c r="AA79" s="331"/>
      <c r="AB79" s="331"/>
      <c r="AC79" s="331"/>
      <c r="AD79" s="331"/>
      <c r="AE79" s="331"/>
      <c r="AF79" s="331"/>
      <c r="AG79" s="331"/>
      <c r="AH79" s="331"/>
      <c r="AI79" s="331"/>
      <c r="AJ79" s="331"/>
      <c r="AK79" s="331"/>
      <c r="AL79" s="331"/>
      <c r="AM79" s="331"/>
      <c r="AN79" s="331"/>
      <c r="AO79" s="331"/>
    </row>
    <row r="80" spans="1:41" s="21" customFormat="1" ht="20.25" hidden="1" customHeight="1">
      <c r="A80" s="22">
        <v>75</v>
      </c>
      <c r="B80" s="46" t="str">
        <f t="shared" si="4"/>
        <v/>
      </c>
      <c r="C80" s="46"/>
      <c r="D80" s="55"/>
      <c r="E80" s="46"/>
      <c r="F80" s="46"/>
      <c r="G80" s="22" t="str">
        <f>IF(ISBLANK(E80)," ",INDEX('Lista zaw'!$A$3:$G$1925,$P80,5))</f>
        <v xml:space="preserve"> </v>
      </c>
      <c r="H80" s="56" t="str">
        <f>IF(ISBLANK(F80)," ",INDEX('Lista zaw'!$A$3:$G$1925,$P80,2))</f>
        <v xml:space="preserve"> </v>
      </c>
      <c r="I80" s="22" t="str">
        <f>IF(ISBLANK(F80)," ",INDEX('Lista zaw'!$A$3:$G$1925,$P80,3))</f>
        <v xml:space="preserve"> </v>
      </c>
      <c r="J80" s="22" t="str">
        <f>IF(ISBLANK(F80)," ",INDEX('Lista zaw'!$A$3:$G$1925,$P80,4))</f>
        <v xml:space="preserve"> </v>
      </c>
      <c r="K80" s="46"/>
      <c r="L80" s="157"/>
      <c r="M80" s="46"/>
      <c r="N80" s="46"/>
      <c r="P80" s="404" t="str">
        <f>IF(ISBLANK(F80)," ",MATCH(F80,'Lista zaw'!$A$3:$A$1925,0))</f>
        <v xml:space="preserve"> </v>
      </c>
      <c r="Q80" s="405" t="e">
        <f t="shared" ca="1" si="5"/>
        <v>#VALUE!</v>
      </c>
      <c r="R80" s="331"/>
      <c r="S80" s="331"/>
      <c r="T80" s="331"/>
      <c r="U80" s="331"/>
      <c r="V80" s="331"/>
      <c r="W80" s="331"/>
      <c r="X80" s="331"/>
      <c r="Y80" s="331"/>
      <c r="Z80" s="331"/>
      <c r="AA80" s="331"/>
      <c r="AB80" s="331"/>
      <c r="AC80" s="331"/>
      <c r="AD80" s="331"/>
      <c r="AE80" s="331"/>
      <c r="AF80" s="331"/>
      <c r="AG80" s="331"/>
      <c r="AH80" s="331"/>
      <c r="AI80" s="331"/>
      <c r="AJ80" s="331"/>
      <c r="AK80" s="331"/>
      <c r="AL80" s="331"/>
      <c r="AM80" s="331"/>
      <c r="AN80" s="331"/>
      <c r="AO80" s="331"/>
    </row>
    <row r="81" spans="1:41" s="21" customFormat="1" ht="20.25" hidden="1" customHeight="1">
      <c r="A81" s="22">
        <v>76</v>
      </c>
      <c r="B81" s="46" t="str">
        <f t="shared" si="4"/>
        <v/>
      </c>
      <c r="C81" s="59"/>
      <c r="D81" s="59"/>
      <c r="E81" s="59"/>
      <c r="F81" s="59"/>
      <c r="G81" s="22" t="str">
        <f>IF(ISBLANK(E81)," ",INDEX('Lista zaw'!$A$3:$G$1925,$P81,5))</f>
        <v xml:space="preserve"> </v>
      </c>
      <c r="H81" s="56" t="str">
        <f>IF(ISBLANK(F81)," ",INDEX('Lista zaw'!$A$3:$G$1925,$P81,2))</f>
        <v xml:space="preserve"> </v>
      </c>
      <c r="I81" s="22" t="str">
        <f>IF(ISBLANK(F81)," ",INDEX('Lista zaw'!$A$3:$G$1925,$P81,3))</f>
        <v xml:space="preserve"> </v>
      </c>
      <c r="J81" s="22" t="str">
        <f>IF(ISBLANK(F81)," ",INDEX('Lista zaw'!$A$3:$G$1925,$P81,4))</f>
        <v xml:space="preserve"> </v>
      </c>
      <c r="K81" s="46"/>
      <c r="L81" s="157"/>
      <c r="M81" s="46"/>
      <c r="N81" s="46"/>
      <c r="P81" s="404" t="str">
        <f>IF(ISBLANK(F81)," ",MATCH(F81,'Lista zaw'!$A$3:$A$1925,0))</f>
        <v xml:space="preserve"> </v>
      </c>
      <c r="Q81" s="405" t="e">
        <f t="shared" ca="1" si="5"/>
        <v>#VALUE!</v>
      </c>
      <c r="R81" s="331"/>
      <c r="S81" s="331"/>
      <c r="T81" s="331"/>
      <c r="U81" s="331"/>
      <c r="V81" s="331"/>
      <c r="W81" s="331"/>
      <c r="X81" s="331"/>
      <c r="Y81" s="331"/>
      <c r="Z81" s="331"/>
      <c r="AA81" s="331"/>
      <c r="AB81" s="331"/>
      <c r="AC81" s="331"/>
      <c r="AD81" s="331"/>
      <c r="AE81" s="331"/>
      <c r="AF81" s="331"/>
      <c r="AG81" s="331"/>
      <c r="AH81" s="331"/>
      <c r="AI81" s="331"/>
      <c r="AJ81" s="331"/>
      <c r="AK81" s="331"/>
      <c r="AL81" s="331"/>
      <c r="AM81" s="331"/>
      <c r="AN81" s="331"/>
      <c r="AO81" s="331"/>
    </row>
    <row r="82" spans="1:41" s="21" customFormat="1" ht="20.25" hidden="1" customHeight="1">
      <c r="A82" s="22">
        <v>77</v>
      </c>
      <c r="B82" s="46" t="str">
        <f t="shared" si="4"/>
        <v/>
      </c>
      <c r="C82" s="59"/>
      <c r="D82" s="59"/>
      <c r="E82" s="59"/>
      <c r="F82" s="59"/>
      <c r="G82" s="22" t="str">
        <f>IF(ISBLANK(E82)," ",INDEX('Lista zaw'!$A$3:$G$1925,$P82,5))</f>
        <v xml:space="preserve"> </v>
      </c>
      <c r="H82" s="56" t="str">
        <f>IF(ISBLANK(F82)," ",INDEX('Lista zaw'!$A$3:$G$1925,$P82,2))</f>
        <v xml:space="preserve"> </v>
      </c>
      <c r="I82" s="22" t="str">
        <f>IF(ISBLANK(F82)," ",INDEX('Lista zaw'!$A$3:$G$1925,$P82,3))</f>
        <v xml:space="preserve"> </v>
      </c>
      <c r="J82" s="22" t="str">
        <f>IF(ISBLANK(F82)," ",INDEX('Lista zaw'!$A$3:$G$1925,$P82,4))</f>
        <v xml:space="preserve"> </v>
      </c>
      <c r="K82" s="46"/>
      <c r="L82" s="157"/>
      <c r="M82" s="46"/>
      <c r="N82" s="46"/>
      <c r="P82" s="404" t="str">
        <f>IF(ISBLANK(F82)," ",MATCH(F82,'Lista zaw'!$A$3:$A$1925,0))</f>
        <v xml:space="preserve"> </v>
      </c>
      <c r="Q82" s="405" t="e">
        <f t="shared" ca="1" si="5"/>
        <v>#VALUE!</v>
      </c>
      <c r="R82" s="331"/>
      <c r="S82" s="331"/>
      <c r="T82" s="331"/>
      <c r="U82" s="331"/>
      <c r="V82" s="331"/>
      <c r="W82" s="331"/>
      <c r="X82" s="331"/>
      <c r="Y82" s="331"/>
      <c r="Z82" s="331"/>
      <c r="AA82" s="331"/>
      <c r="AB82" s="331"/>
      <c r="AC82" s="331"/>
      <c r="AD82" s="331"/>
      <c r="AE82" s="331"/>
      <c r="AF82" s="331"/>
      <c r="AG82" s="331"/>
      <c r="AH82" s="331"/>
      <c r="AI82" s="331"/>
      <c r="AJ82" s="331"/>
      <c r="AK82" s="331"/>
      <c r="AL82" s="331"/>
      <c r="AM82" s="331"/>
      <c r="AN82" s="331"/>
      <c r="AO82" s="331"/>
    </row>
    <row r="83" spans="1:41" s="21" customFormat="1" ht="20.25" hidden="1" customHeight="1">
      <c r="A83" s="22">
        <v>78</v>
      </c>
      <c r="B83" s="46" t="str">
        <f t="shared" si="4"/>
        <v/>
      </c>
      <c r="C83" s="59"/>
      <c r="D83" s="59"/>
      <c r="E83" s="59"/>
      <c r="F83" s="59"/>
      <c r="G83" s="22" t="str">
        <f>IF(ISBLANK(E83)," ",INDEX('Lista zaw'!$A$3:$G$1925,$P83,5))</f>
        <v xml:space="preserve"> </v>
      </c>
      <c r="H83" s="56" t="str">
        <f>IF(ISBLANK(F83)," ",INDEX('Lista zaw'!$A$3:$G$1925,$P83,2))</f>
        <v xml:space="preserve"> </v>
      </c>
      <c r="I83" s="22" t="str">
        <f>IF(ISBLANK(F83)," ",INDEX('Lista zaw'!$A$3:$G$1925,$P83,3))</f>
        <v xml:space="preserve"> </v>
      </c>
      <c r="J83" s="22" t="str">
        <f>IF(ISBLANK(F83)," ",INDEX('Lista zaw'!$A$3:$G$1925,$P83,4))</f>
        <v xml:space="preserve"> </v>
      </c>
      <c r="K83" s="45"/>
      <c r="L83" s="158"/>
      <c r="M83" s="45"/>
      <c r="N83" s="46"/>
      <c r="P83" s="404" t="str">
        <f>IF(ISBLANK(F83)," ",MATCH(F83,'Lista zaw'!$A$3:$A$1925,0))</f>
        <v xml:space="preserve"> </v>
      </c>
      <c r="Q83" s="405" t="e">
        <f t="shared" ca="1" si="5"/>
        <v>#VALUE!</v>
      </c>
      <c r="R83" s="331"/>
      <c r="S83" s="331"/>
      <c r="T83" s="331"/>
      <c r="U83" s="331"/>
      <c r="V83" s="331"/>
      <c r="W83" s="331"/>
      <c r="X83" s="331"/>
      <c r="Y83" s="331"/>
      <c r="Z83" s="331"/>
      <c r="AA83" s="331"/>
      <c r="AB83" s="331"/>
      <c r="AC83" s="331"/>
      <c r="AD83" s="331"/>
      <c r="AE83" s="331"/>
      <c r="AF83" s="331"/>
      <c r="AG83" s="331"/>
      <c r="AH83" s="331"/>
      <c r="AI83" s="331"/>
      <c r="AJ83" s="331"/>
      <c r="AK83" s="331"/>
      <c r="AL83" s="331"/>
      <c r="AM83" s="331"/>
      <c r="AN83" s="331"/>
      <c r="AO83" s="331"/>
    </row>
    <row r="84" spans="1:41" s="21" customFormat="1" ht="20.25" hidden="1" customHeight="1">
      <c r="A84" s="22">
        <v>79</v>
      </c>
      <c r="B84" s="46" t="str">
        <f t="shared" si="4"/>
        <v/>
      </c>
      <c r="C84" s="59"/>
      <c r="D84" s="59"/>
      <c r="E84" s="59"/>
      <c r="F84" s="59"/>
      <c r="G84" s="22" t="str">
        <f>IF(ISBLANK(E84)," ",INDEX('Lista zaw'!$A$3:$G$1925,$P84,5))</f>
        <v xml:space="preserve"> </v>
      </c>
      <c r="H84" s="56" t="str">
        <f>IF(ISBLANK(F84)," ",INDEX('Lista zaw'!$A$3:$G$1925,$P84,2))</f>
        <v xml:space="preserve"> </v>
      </c>
      <c r="I84" s="22" t="str">
        <f>IF(ISBLANK(F84)," ",INDEX('Lista zaw'!$A$3:$G$1925,$P84,3))</f>
        <v xml:space="preserve"> </v>
      </c>
      <c r="J84" s="22" t="str">
        <f>IF(ISBLANK(F84)," ",INDEX('Lista zaw'!$A$3:$G$1925,$P84,4))</f>
        <v xml:space="preserve"> </v>
      </c>
      <c r="K84" s="46"/>
      <c r="L84" s="157"/>
      <c r="M84" s="46"/>
      <c r="N84" s="46"/>
      <c r="P84" s="404" t="str">
        <f>IF(ISBLANK(F84)," ",MATCH(F84,'Lista zaw'!$A$3:$A$1925,0))</f>
        <v xml:space="preserve"> </v>
      </c>
      <c r="Q84" s="405" t="e">
        <f t="shared" ca="1" si="5"/>
        <v>#VALUE!</v>
      </c>
      <c r="R84" s="331"/>
      <c r="S84" s="331"/>
      <c r="T84" s="331"/>
      <c r="U84" s="331"/>
      <c r="V84" s="331"/>
      <c r="W84" s="331"/>
      <c r="X84" s="331"/>
      <c r="Y84" s="331"/>
      <c r="Z84" s="331"/>
      <c r="AA84" s="331"/>
      <c r="AB84" s="331"/>
      <c r="AC84" s="331"/>
      <c r="AD84" s="331"/>
      <c r="AE84" s="331"/>
      <c r="AF84" s="331"/>
      <c r="AG84" s="331"/>
      <c r="AH84" s="331"/>
      <c r="AI84" s="331"/>
      <c r="AJ84" s="331"/>
      <c r="AK84" s="331"/>
      <c r="AL84" s="331"/>
      <c r="AM84" s="331"/>
      <c r="AN84" s="331"/>
      <c r="AO84" s="331"/>
    </row>
    <row r="85" spans="1:41" s="21" customFormat="1" ht="20.25" hidden="1" customHeight="1">
      <c r="A85" s="22">
        <v>80</v>
      </c>
      <c r="B85" s="46" t="str">
        <f t="shared" si="4"/>
        <v/>
      </c>
      <c r="C85" s="59"/>
      <c r="D85" s="59"/>
      <c r="E85" s="59"/>
      <c r="F85" s="59"/>
      <c r="G85" s="22" t="str">
        <f>IF(ISBLANK(E85)," ",INDEX('Lista zaw'!$A$3:$G$1925,$P85,5))</f>
        <v xml:space="preserve"> </v>
      </c>
      <c r="H85" s="56" t="str">
        <f>IF(ISBLANK(F85)," ",INDEX('Lista zaw'!$A$3:$G$1925,$P85,2))</f>
        <v xml:space="preserve"> </v>
      </c>
      <c r="I85" s="22" t="str">
        <f>IF(ISBLANK(F85)," ",INDEX('Lista zaw'!$A$3:$G$1925,$P85,3))</f>
        <v xml:space="preserve"> </v>
      </c>
      <c r="J85" s="22" t="str">
        <f>IF(ISBLANK(F85)," ",INDEX('Lista zaw'!$A$3:$G$1925,$P85,4))</f>
        <v xml:space="preserve"> </v>
      </c>
      <c r="K85" s="46"/>
      <c r="L85" s="157"/>
      <c r="M85" s="46"/>
      <c r="N85" s="46"/>
      <c r="P85" s="404" t="str">
        <f>IF(ISBLANK(F85)," ",MATCH(F85,'Lista zaw'!$A$3:$A$1925,0))</f>
        <v xml:space="preserve"> </v>
      </c>
      <c r="Q85" s="405" t="e">
        <f t="shared" ca="1" si="5"/>
        <v>#VALUE!</v>
      </c>
      <c r="R85" s="331"/>
      <c r="S85" s="331"/>
      <c r="T85" s="331"/>
      <c r="U85" s="331"/>
      <c r="V85" s="331"/>
      <c r="W85" s="331"/>
      <c r="X85" s="331"/>
      <c r="Y85" s="331"/>
      <c r="Z85" s="331"/>
      <c r="AA85" s="331"/>
      <c r="AB85" s="331"/>
      <c r="AC85" s="331"/>
      <c r="AD85" s="331"/>
      <c r="AE85" s="331"/>
      <c r="AF85" s="331"/>
      <c r="AG85" s="331"/>
      <c r="AH85" s="331"/>
      <c r="AI85" s="331"/>
      <c r="AJ85" s="331"/>
      <c r="AK85" s="331"/>
      <c r="AL85" s="331"/>
      <c r="AM85" s="331"/>
      <c r="AN85" s="331"/>
      <c r="AO85" s="331"/>
    </row>
    <row r="86" spans="1:41" s="21" customFormat="1" ht="35.1" hidden="1" customHeight="1">
      <c r="A86" s="23"/>
      <c r="C86" s="23"/>
      <c r="D86" s="25"/>
      <c r="E86" s="24"/>
      <c r="F86" s="24"/>
      <c r="G86" s="24"/>
      <c r="H86" s="48"/>
      <c r="I86" s="26"/>
      <c r="J86" s="26"/>
      <c r="K86" s="26"/>
      <c r="L86" s="23"/>
      <c r="M86" s="23"/>
      <c r="N86" s="23"/>
      <c r="P86" s="404" t="str">
        <f>IF(ISBLANK(F86)," ",MATCH(F86,'Lista zaw'!$A$3:$A$1925,0))</f>
        <v xml:space="preserve"> </v>
      </c>
      <c r="Q86" s="405">
        <f t="shared" ca="1" si="5"/>
        <v>2026</v>
      </c>
      <c r="R86" s="331"/>
      <c r="S86" s="331"/>
      <c r="T86" s="331"/>
      <c r="U86" s="331"/>
      <c r="V86" s="331"/>
      <c r="W86" s="331"/>
      <c r="X86" s="331"/>
      <c r="Y86" s="331"/>
      <c r="Z86" s="331"/>
      <c r="AA86" s="331"/>
      <c r="AB86" s="331"/>
      <c r="AC86" s="331"/>
      <c r="AD86" s="331"/>
      <c r="AE86" s="331"/>
      <c r="AF86" s="331"/>
      <c r="AG86" s="331"/>
      <c r="AH86" s="331"/>
      <c r="AI86" s="331"/>
      <c r="AJ86" s="331"/>
      <c r="AK86" s="331"/>
      <c r="AL86" s="331"/>
      <c r="AM86" s="331"/>
      <c r="AN86" s="331"/>
      <c r="AO86" s="331"/>
    </row>
    <row r="87" spans="1:41" s="21" customFormat="1" ht="35.1" customHeight="1">
      <c r="A87" s="23"/>
      <c r="B87" s="23"/>
      <c r="C87" s="23"/>
      <c r="D87" s="25"/>
      <c r="E87" s="24"/>
      <c r="F87" s="24"/>
      <c r="G87" s="24"/>
      <c r="H87" s="48"/>
      <c r="I87" s="26"/>
      <c r="J87" s="26"/>
      <c r="K87" s="26"/>
      <c r="L87" s="23"/>
      <c r="M87" s="23"/>
      <c r="N87" s="23"/>
      <c r="P87" s="404" t="str">
        <f>IF(ISBLANK(F87)," ",MATCH(F87,'Lista zaw'!$A$3:$A$1925,0))</f>
        <v xml:space="preserve"> </v>
      </c>
      <c r="Q87" s="405">
        <f t="shared" ca="1" si="5"/>
        <v>2026</v>
      </c>
      <c r="R87" s="331"/>
      <c r="S87" s="331"/>
      <c r="T87" s="331"/>
      <c r="U87" s="331"/>
      <c r="V87" s="331"/>
      <c r="W87" s="331"/>
      <c r="X87" s="331"/>
      <c r="Y87" s="331"/>
      <c r="Z87" s="331"/>
      <c r="AA87" s="331"/>
      <c r="AB87" s="331"/>
      <c r="AC87" s="331"/>
      <c r="AD87" s="331"/>
      <c r="AE87" s="331"/>
      <c r="AF87" s="331"/>
      <c r="AG87" s="331"/>
      <c r="AH87" s="331"/>
      <c r="AI87" s="331"/>
      <c r="AJ87" s="331"/>
      <c r="AK87" s="331"/>
      <c r="AL87" s="331"/>
      <c r="AM87" s="331"/>
      <c r="AN87" s="331"/>
      <c r="AO87" s="331"/>
    </row>
    <row r="88" spans="1:41" s="27" customFormat="1" ht="20.100000000000001" customHeight="1">
      <c r="C88" s="28"/>
      <c r="D88" s="28"/>
      <c r="E88" s="28"/>
      <c r="F88" s="28"/>
      <c r="G88" s="28"/>
      <c r="H88" s="49"/>
      <c r="I88" s="28"/>
      <c r="J88" s="28"/>
      <c r="K88" s="28"/>
      <c r="L88" s="28"/>
      <c r="M88" s="28"/>
      <c r="N88" s="28"/>
      <c r="P88" s="404" t="str">
        <f>IF(ISBLANK(F88)," ",MATCH(F88,'Lista zaw'!$A$3:$A$1925,0))</f>
        <v xml:space="preserve"> </v>
      </c>
      <c r="Q88" s="405">
        <f t="shared" ca="1" si="5"/>
        <v>2026</v>
      </c>
      <c r="R88" s="329"/>
      <c r="S88" s="329"/>
      <c r="T88" s="329"/>
      <c r="U88" s="329"/>
      <c r="V88" s="329"/>
      <c r="W88" s="329"/>
      <c r="X88" s="329"/>
      <c r="Y88" s="329"/>
      <c r="Z88" s="329"/>
      <c r="AA88" s="329"/>
      <c r="AB88" s="329"/>
      <c r="AC88" s="329"/>
      <c r="AD88" s="329"/>
      <c r="AE88" s="329"/>
      <c r="AF88" s="329"/>
      <c r="AG88" s="329"/>
      <c r="AH88" s="329"/>
      <c r="AI88" s="329"/>
      <c r="AJ88" s="329"/>
      <c r="AK88" s="329"/>
      <c r="AL88" s="329"/>
      <c r="AM88" s="329"/>
      <c r="AN88" s="329"/>
      <c r="AO88" s="329"/>
    </row>
    <row r="89" spans="1:41" ht="18">
      <c r="A89" s="29"/>
      <c r="B89" s="603" t="s">
        <v>23</v>
      </c>
      <c r="C89" s="603"/>
      <c r="D89" s="603"/>
      <c r="E89" s="603"/>
      <c r="F89" s="30"/>
      <c r="G89" s="30"/>
      <c r="H89" s="50" t="s">
        <v>17</v>
      </c>
      <c r="I89" s="30"/>
      <c r="J89" s="31" t="s">
        <v>18</v>
      </c>
      <c r="K89" s="31"/>
      <c r="L89" s="604" t="s">
        <v>19</v>
      </c>
      <c r="M89" s="605"/>
      <c r="N89" s="605"/>
      <c r="P89" s="404" t="str">
        <f>IF(ISBLANK(F89)," ",MATCH(F89,'Lista zaw'!$A$3:$A$1925,0))</f>
        <v xml:space="preserve"> </v>
      </c>
      <c r="Q89" s="405">
        <f t="shared" ca="1" si="5"/>
        <v>2026</v>
      </c>
    </row>
    <row r="90" spans="1:41" ht="18">
      <c r="A90" s="29"/>
      <c r="B90" s="29"/>
      <c r="C90" s="30"/>
      <c r="D90" s="30"/>
      <c r="E90" s="30"/>
      <c r="F90" s="30"/>
      <c r="G90" s="30"/>
      <c r="H90" s="51"/>
      <c r="I90" s="30"/>
      <c r="J90" s="30"/>
      <c r="K90" s="30"/>
      <c r="L90" s="30"/>
      <c r="M90" s="30"/>
      <c r="N90" s="30"/>
      <c r="P90" s="404" t="str">
        <f>IF(ISBLANK(F90)," ",MATCH(F90,'Lista zaw'!$A$3:$A$1925,0))</f>
        <v xml:space="preserve"> </v>
      </c>
      <c r="Q90" s="405">
        <f t="shared" ca="1" si="5"/>
        <v>2026</v>
      </c>
    </row>
    <row r="91" spans="1:41" s="35" customFormat="1" ht="33" customHeight="1">
      <c r="A91" s="32"/>
      <c r="B91" s="599"/>
      <c r="C91" s="599"/>
      <c r="D91" s="599"/>
      <c r="E91" s="599"/>
      <c r="F91" s="33"/>
      <c r="G91" s="33"/>
      <c r="H91" s="52"/>
      <c r="I91" s="33"/>
      <c r="J91" s="34"/>
      <c r="K91" s="34"/>
      <c r="L91" s="599"/>
      <c r="M91" s="599"/>
      <c r="N91" s="599"/>
      <c r="P91" s="404" t="str">
        <f>IF(ISBLANK(F91)," ",MATCH(F91,'Lista zaw'!$A$3:$A$1925,0))</f>
        <v xml:space="preserve"> </v>
      </c>
      <c r="Q91" s="405">
        <f t="shared" ca="1" si="5"/>
        <v>2026</v>
      </c>
      <c r="R91" s="328"/>
      <c r="S91" s="328"/>
      <c r="T91" s="328"/>
      <c r="U91" s="333"/>
      <c r="V91" s="333"/>
      <c r="W91" s="333"/>
      <c r="X91" s="333"/>
      <c r="Y91" s="333"/>
      <c r="Z91" s="333"/>
      <c r="AA91" s="333"/>
      <c r="AB91" s="333"/>
      <c r="AC91" s="333"/>
      <c r="AD91" s="333"/>
      <c r="AE91" s="333"/>
      <c r="AF91" s="333"/>
      <c r="AG91" s="333"/>
      <c r="AH91" s="333"/>
      <c r="AI91" s="333"/>
      <c r="AJ91" s="333"/>
      <c r="AK91" s="333"/>
      <c r="AL91" s="333"/>
      <c r="AM91" s="333"/>
      <c r="AN91" s="333"/>
      <c r="AO91" s="333"/>
    </row>
    <row r="92" spans="1:41" ht="18">
      <c r="H92" s="53"/>
      <c r="I92" s="30"/>
      <c r="J92" s="37"/>
      <c r="K92" s="37"/>
      <c r="L92" s="610"/>
      <c r="M92" s="611"/>
      <c r="N92" s="611"/>
      <c r="P92" s="404" t="str">
        <f>IF(ISBLANK(F92)," ",MATCH(F92,'Lista zaw'!$A$3:$A$1925,0))</f>
        <v xml:space="preserve"> </v>
      </c>
      <c r="Q92" s="405">
        <f t="shared" ca="1" si="5"/>
        <v>2026</v>
      </c>
    </row>
    <row r="93" spans="1:41" ht="18">
      <c r="P93" s="404" t="str">
        <f>IF(ISBLANK(F93)," ",MATCH(F93,'Lista zaw'!$A$3:$A$1925,0))</f>
        <v xml:space="preserve"> </v>
      </c>
      <c r="Q93" s="405">
        <f t="shared" ca="1" si="5"/>
        <v>2026</v>
      </c>
    </row>
    <row r="94" spans="1:41" ht="18">
      <c r="P94" s="404" t="str">
        <f>IF(ISBLANK(F94)," ",MATCH(F94,'Lista zaw'!$A$3:$A$1925,0))</f>
        <v xml:space="preserve"> </v>
      </c>
      <c r="Q94" s="405">
        <f t="shared" ca="1" si="5"/>
        <v>2026</v>
      </c>
    </row>
    <row r="95" spans="1:41" ht="63" customHeight="1">
      <c r="A95" s="606" t="s">
        <v>68</v>
      </c>
      <c r="B95" s="606"/>
      <c r="C95" s="606"/>
      <c r="D95" s="606"/>
      <c r="E95" s="606"/>
      <c r="F95" s="606"/>
      <c r="G95" s="606"/>
      <c r="H95" s="606"/>
      <c r="I95" s="606"/>
      <c r="J95" s="606"/>
      <c r="K95" s="606"/>
      <c r="L95" s="606"/>
      <c r="M95" s="606"/>
      <c r="N95" s="606"/>
      <c r="O95" s="9"/>
      <c r="P95" s="404" t="str">
        <f>IF(ISBLANK(F95)," ",MATCH(F95,'Lista zaw'!$A$3:$A$1925,0))</f>
        <v xml:space="preserve"> </v>
      </c>
      <c r="Q95" s="405">
        <f t="shared" ca="1" si="5"/>
        <v>2026</v>
      </c>
      <c r="R95" s="327"/>
      <c r="S95" s="327"/>
      <c r="T95" s="327"/>
      <c r="U95" s="327"/>
    </row>
    <row r="96" spans="1:41" ht="45.6">
      <c r="A96" s="607" t="s">
        <v>22</v>
      </c>
      <c r="B96" s="607"/>
      <c r="C96" s="607"/>
      <c r="D96" s="607"/>
      <c r="E96" s="607"/>
      <c r="F96" s="607"/>
      <c r="G96" s="607"/>
      <c r="H96" s="607"/>
      <c r="I96" s="607"/>
      <c r="J96" s="607"/>
      <c r="K96" s="607"/>
      <c r="L96" s="607"/>
      <c r="M96" s="607"/>
      <c r="N96" s="607"/>
      <c r="O96" s="9"/>
      <c r="P96" s="404" t="str">
        <f>IF(ISBLANK(F96)," ",MATCH(F96,'Lista zaw'!$A$3:$A$1925,0))</f>
        <v xml:space="preserve"> </v>
      </c>
      <c r="Q96" s="405">
        <f t="shared" ca="1" si="5"/>
        <v>2026</v>
      </c>
      <c r="R96" s="327"/>
      <c r="S96" s="327"/>
      <c r="T96" s="327"/>
      <c r="U96" s="327"/>
    </row>
    <row r="97" spans="1:41" ht="38.25" customHeight="1">
      <c r="A97" s="60"/>
      <c r="B97" s="60"/>
      <c r="C97" s="60"/>
      <c r="D97" s="608"/>
      <c r="E97" s="608"/>
      <c r="F97" s="608"/>
      <c r="G97" s="608"/>
      <c r="H97" s="608"/>
      <c r="I97" s="608"/>
      <c r="J97" s="608"/>
      <c r="K97" s="608"/>
      <c r="L97" s="608"/>
      <c r="M97" s="60"/>
      <c r="N97" s="60"/>
      <c r="O97" s="9"/>
      <c r="P97" s="404" t="str">
        <f>IF(ISBLANK(F97)," ",MATCH(F97,'Lista zaw'!$A$3:$A$1925,0))</f>
        <v xml:space="preserve"> </v>
      </c>
      <c r="Q97" s="405">
        <f t="shared" ca="1" si="5"/>
        <v>2026</v>
      </c>
      <c r="R97" s="327"/>
      <c r="S97" s="327"/>
      <c r="T97" s="327"/>
      <c r="U97" s="327"/>
    </row>
    <row r="98" spans="1:41" ht="41.25" customHeight="1">
      <c r="B98" s="38"/>
      <c r="C98" s="19"/>
      <c r="D98" s="20"/>
      <c r="E98" s="609" t="s">
        <v>51</v>
      </c>
      <c r="F98" s="609"/>
      <c r="G98" s="609"/>
      <c r="H98" s="609"/>
      <c r="I98" s="609"/>
      <c r="J98" s="609"/>
      <c r="K98" s="41"/>
      <c r="L98" s="17"/>
      <c r="M98" s="18"/>
      <c r="N98" s="39"/>
      <c r="P98" s="404" t="str">
        <f>IF(ISBLANK(F98)," ",MATCH(F98,'Lista zaw'!$A$3:$A$1925,0))</f>
        <v xml:space="preserve"> </v>
      </c>
      <c r="Q98" s="405">
        <f t="shared" ca="1" si="5"/>
        <v>2026</v>
      </c>
    </row>
    <row r="99" spans="1:41" ht="18">
      <c r="A99" s="11"/>
      <c r="B99" s="11"/>
      <c r="C99" s="12"/>
      <c r="D99" s="12"/>
      <c r="E99" s="12"/>
      <c r="F99" s="12"/>
      <c r="G99" s="12"/>
      <c r="H99" s="47"/>
      <c r="I99" s="12"/>
      <c r="J99" s="12"/>
      <c r="K99" s="12"/>
      <c r="L99" s="12"/>
      <c r="M99" s="12"/>
      <c r="N99" s="12"/>
      <c r="P99" s="404" t="str">
        <f>IF(ISBLANK(F99)," ",MATCH(F99,'Lista zaw'!$A$3:$A$1925,0))</f>
        <v xml:space="preserve"> </v>
      </c>
      <c r="Q99" s="405">
        <f t="shared" ca="1" si="5"/>
        <v>2026</v>
      </c>
    </row>
    <row r="100" spans="1:41" s="40" customFormat="1" ht="20.25" customHeight="1">
      <c r="A100" s="600" t="s">
        <v>10</v>
      </c>
      <c r="B100" s="612" t="s">
        <v>161</v>
      </c>
      <c r="C100" s="600" t="s">
        <v>11</v>
      </c>
      <c r="D100" s="42" t="s">
        <v>8</v>
      </c>
      <c r="E100" s="612" t="s">
        <v>13</v>
      </c>
      <c r="F100" s="42" t="s">
        <v>20</v>
      </c>
      <c r="G100" s="42" t="s">
        <v>5</v>
      </c>
      <c r="H100" s="600" t="s">
        <v>6</v>
      </c>
      <c r="I100" s="600" t="s">
        <v>7</v>
      </c>
      <c r="J100" s="600" t="s">
        <v>3</v>
      </c>
      <c r="K100" s="155" t="s">
        <v>52</v>
      </c>
      <c r="L100" s="600" t="s">
        <v>0</v>
      </c>
      <c r="M100" s="601" t="s">
        <v>15</v>
      </c>
      <c r="N100" s="602"/>
      <c r="P100" s="404"/>
      <c r="Q100" s="405" t="e">
        <f t="shared" ca="1" si="5"/>
        <v>#VALUE!</v>
      </c>
      <c r="R100" s="330"/>
      <c r="S100" s="330"/>
      <c r="T100" s="330"/>
      <c r="U100" s="330"/>
      <c r="V100" s="330"/>
      <c r="W100" s="330"/>
      <c r="X100" s="330"/>
      <c r="Y100" s="330"/>
      <c r="Z100" s="330"/>
      <c r="AA100" s="330"/>
      <c r="AB100" s="330"/>
      <c r="AC100" s="330"/>
      <c r="AD100" s="330"/>
      <c r="AE100" s="330"/>
      <c r="AF100" s="330"/>
      <c r="AG100" s="330"/>
      <c r="AH100" s="330"/>
      <c r="AI100" s="330"/>
      <c r="AJ100" s="330"/>
      <c r="AK100" s="330"/>
      <c r="AL100" s="330"/>
      <c r="AM100" s="330"/>
      <c r="AN100" s="330"/>
      <c r="AO100" s="330"/>
    </row>
    <row r="101" spans="1:41" s="40" customFormat="1" ht="20.25" customHeight="1">
      <c r="A101" s="600"/>
      <c r="B101" s="613"/>
      <c r="C101" s="600"/>
      <c r="D101" s="43" t="s">
        <v>16</v>
      </c>
      <c r="E101" s="613"/>
      <c r="F101" s="43" t="s">
        <v>21</v>
      </c>
      <c r="G101" s="191" t="s">
        <v>49</v>
      </c>
      <c r="H101" s="600"/>
      <c r="I101" s="600"/>
      <c r="J101" s="600"/>
      <c r="K101" s="156" t="s">
        <v>53</v>
      </c>
      <c r="L101" s="600"/>
      <c r="M101" s="44" t="s">
        <v>1</v>
      </c>
      <c r="N101" s="44" t="s">
        <v>2</v>
      </c>
      <c r="P101" s="404"/>
      <c r="Q101" s="405">
        <f t="shared" ca="1" si="5"/>
        <v>2026</v>
      </c>
      <c r="R101" s="330"/>
      <c r="S101" s="330"/>
      <c r="T101" s="330"/>
      <c r="U101" s="330"/>
      <c r="V101" s="330"/>
      <c r="W101" s="330"/>
      <c r="X101" s="330"/>
      <c r="Y101" s="330"/>
      <c r="Z101" s="330"/>
      <c r="AA101" s="330"/>
      <c r="AB101" s="330"/>
      <c r="AC101" s="330"/>
      <c r="AD101" s="330"/>
      <c r="AE101" s="330"/>
      <c r="AF101" s="330"/>
      <c r="AG101" s="330"/>
      <c r="AH101" s="330"/>
      <c r="AI101" s="330"/>
      <c r="AJ101" s="330"/>
      <c r="AK101" s="330"/>
      <c r="AL101" s="330"/>
      <c r="AM101" s="330"/>
      <c r="AN101" s="330"/>
      <c r="AO101" s="330"/>
    </row>
    <row r="102" spans="1:41" s="21" customFormat="1" ht="20.25" customHeight="1">
      <c r="A102" s="22">
        <v>23</v>
      </c>
      <c r="B102" s="46" t="str">
        <f t="shared" ref="B102:B141" ca="1" si="6">IF(F102="","",IF(AND(Q102&gt;12,Q102&lt;16),"U15",IF(AND(Q102&gt;15,Q102&lt;18),"U17",IF(AND(Q102&gt;17,Q102&lt;21),"U20",0))))</f>
        <v>U20</v>
      </c>
      <c r="C102" s="46">
        <v>1</v>
      </c>
      <c r="D102" s="55"/>
      <c r="E102" s="46" t="s">
        <v>1392</v>
      </c>
      <c r="F102" s="46">
        <v>10005075</v>
      </c>
      <c r="G102" s="22" t="str">
        <f>IF(ISBLANK(E102)," ",INDEX('Lista zaw'!$A$3:$G$1925,$P102,5))</f>
        <v>M</v>
      </c>
      <c r="H102" s="56" t="str">
        <f>IF(ISBLANK(F102)," ",INDEX('Lista zaw'!$A$3:$G$1925,$P102,2))</f>
        <v>Dądela Jakub</v>
      </c>
      <c r="I102" s="22">
        <f>IF(ISBLANK(F102)," ",INDEX('Lista zaw'!$A$3:$G$1925,$P102,3))</f>
        <v>2006</v>
      </c>
      <c r="J102" s="22" t="str">
        <f>IF(ISBLANK(F102)," ",INDEX('Lista zaw'!$A$3:$G$1925,$P102,4))</f>
        <v>LKS Omega (Kleszczów)</v>
      </c>
      <c r="K102" s="46"/>
      <c r="L102" s="46">
        <v>88.05</v>
      </c>
      <c r="M102" s="46">
        <v>90</v>
      </c>
      <c r="N102" s="46">
        <v>110</v>
      </c>
      <c r="P102" s="404">
        <f>IF(ISBLANK(F102)," ",MATCH(F102,'Lista zaw'!$A$3:$A$1925,0))</f>
        <v>624</v>
      </c>
      <c r="Q102" s="405">
        <f t="shared" ref="Q102:Q141" ca="1" si="7">YEAR(TODAY())-I102</f>
        <v>20</v>
      </c>
      <c r="R102" s="331"/>
      <c r="S102" s="397"/>
      <c r="T102" s="331"/>
      <c r="U102" s="331"/>
      <c r="V102" s="331"/>
      <c r="W102" s="331"/>
      <c r="X102" s="331"/>
      <c r="Y102" s="331"/>
      <c r="Z102" s="331"/>
      <c r="AA102" s="331"/>
      <c r="AB102" s="331"/>
      <c r="AC102" s="331"/>
      <c r="AD102" s="331"/>
      <c r="AE102" s="331"/>
      <c r="AF102" s="331"/>
      <c r="AG102" s="331"/>
      <c r="AH102" s="331"/>
      <c r="AI102" s="331"/>
      <c r="AJ102" s="331"/>
      <c r="AK102" s="331"/>
      <c r="AL102" s="331"/>
      <c r="AM102" s="331"/>
      <c r="AN102" s="331"/>
      <c r="AO102" s="331"/>
    </row>
    <row r="103" spans="1:41" s="21" customFormat="1" ht="20.25" customHeight="1">
      <c r="A103" s="22">
        <v>16</v>
      </c>
      <c r="B103" s="46" t="str">
        <f t="shared" ca="1" si="6"/>
        <v>U20</v>
      </c>
      <c r="C103" s="46">
        <v>2</v>
      </c>
      <c r="D103" s="59"/>
      <c r="E103" s="197" t="s">
        <v>1392</v>
      </c>
      <c r="F103" s="197">
        <v>10003580</v>
      </c>
      <c r="G103" s="22" t="str">
        <f>IF(ISBLANK(E103)," ",INDEX('Lista zaw'!$A$3:$G$1925,$P103,5))</f>
        <v>M</v>
      </c>
      <c r="H103" s="56" t="str">
        <f>IF(ISBLANK(F103)," ",INDEX('Lista zaw'!$A$3:$G$1925,$P103,2))</f>
        <v>Długoszewski Daniel</v>
      </c>
      <c r="I103" s="22">
        <f>IF(ISBLANK(F103)," ",INDEX('Lista zaw'!$A$3:$G$1925,$P103,3))</f>
        <v>2007</v>
      </c>
      <c r="J103" s="22" t="str">
        <f>IF(ISBLANK(F103)," ",INDEX('Lista zaw'!$A$3:$G$1925,$P103,4))</f>
        <v>LKS (Dobryszyce)</v>
      </c>
      <c r="K103" s="46"/>
      <c r="L103" s="46">
        <v>66.25</v>
      </c>
      <c r="M103" s="46">
        <v>75</v>
      </c>
      <c r="N103" s="46">
        <v>100</v>
      </c>
      <c r="P103" s="404">
        <f>IF(ISBLANK(F103)," ",MATCH(F103,'Lista zaw'!$A$3:$A$1925,0))</f>
        <v>467</v>
      </c>
      <c r="Q103" s="405">
        <f t="shared" ca="1" si="7"/>
        <v>19</v>
      </c>
      <c r="R103" s="331"/>
      <c r="S103" s="331"/>
      <c r="T103" s="331"/>
      <c r="U103" s="331"/>
      <c r="V103" s="331"/>
      <c r="W103" s="331"/>
      <c r="X103" s="331"/>
      <c r="Y103" s="331"/>
      <c r="Z103" s="331"/>
      <c r="AA103" s="331"/>
      <c r="AB103" s="331"/>
      <c r="AC103" s="331"/>
      <c r="AD103" s="331"/>
      <c r="AE103" s="331"/>
      <c r="AF103" s="331"/>
      <c r="AG103" s="331"/>
      <c r="AH103" s="331"/>
      <c r="AI103" s="331"/>
      <c r="AJ103" s="331"/>
      <c r="AK103" s="331"/>
      <c r="AL103" s="331"/>
      <c r="AM103" s="331"/>
      <c r="AN103" s="331"/>
      <c r="AO103" s="331"/>
    </row>
    <row r="104" spans="1:41" s="21" customFormat="1" ht="20.25" customHeight="1">
      <c r="A104" s="22">
        <v>19</v>
      </c>
      <c r="B104" s="46" t="str">
        <f t="shared" ca="1" si="6"/>
        <v>U20</v>
      </c>
      <c r="C104" s="46">
        <v>3</v>
      </c>
      <c r="D104" s="59"/>
      <c r="E104" s="197" t="s">
        <v>1392</v>
      </c>
      <c r="F104" s="197">
        <v>10005139</v>
      </c>
      <c r="G104" s="22" t="str">
        <f>IF(ISBLANK(E104)," ",INDEX('Lista zaw'!$A$3:$G$1925,$P104,5))</f>
        <v>M</v>
      </c>
      <c r="H104" s="56" t="str">
        <f>IF(ISBLANK(F104)," ",INDEX('Lista zaw'!$A$3:$G$1925,$P104,2))</f>
        <v>Chudek Adrian</v>
      </c>
      <c r="I104" s="22">
        <f>IF(ISBLANK(F104)," ",INDEX('Lista zaw'!$A$3:$G$1925,$P104,3))</f>
        <v>2007</v>
      </c>
      <c r="J104" s="22" t="str">
        <f>IF(ISBLANK(F104)," ",INDEX('Lista zaw'!$A$3:$G$1925,$P104,4))</f>
        <v>Olimpijczyk (Łuków)</v>
      </c>
      <c r="K104" s="45"/>
      <c r="L104" s="46">
        <v>80.55</v>
      </c>
      <c r="M104" s="46">
        <v>95</v>
      </c>
      <c r="N104" s="46">
        <v>115</v>
      </c>
      <c r="P104" s="404">
        <f>IF(ISBLANK(F104)," ",MATCH(F104,'Lista zaw'!$A$3:$A$1925,0))</f>
        <v>910</v>
      </c>
      <c r="Q104" s="405">
        <f t="shared" ca="1" si="7"/>
        <v>19</v>
      </c>
      <c r="R104" s="331"/>
      <c r="S104" s="331"/>
      <c r="T104" s="331"/>
      <c r="U104" s="331"/>
      <c r="V104" s="331"/>
      <c r="W104" s="331"/>
      <c r="X104" s="331"/>
      <c r="Y104" s="331"/>
      <c r="Z104" s="331"/>
      <c r="AA104" s="331"/>
      <c r="AB104" s="331"/>
      <c r="AC104" s="331"/>
      <c r="AD104" s="331"/>
      <c r="AE104" s="331"/>
      <c r="AF104" s="331"/>
      <c r="AG104" s="331"/>
      <c r="AH104" s="331"/>
      <c r="AI104" s="331"/>
      <c r="AJ104" s="331"/>
      <c r="AK104" s="331"/>
      <c r="AL104" s="331"/>
      <c r="AM104" s="331"/>
      <c r="AN104" s="331"/>
      <c r="AO104" s="331"/>
    </row>
    <row r="105" spans="1:41" s="21" customFormat="1" ht="20.25" customHeight="1">
      <c r="A105" s="22">
        <v>21</v>
      </c>
      <c r="B105" s="46" t="str">
        <f t="shared" ca="1" si="6"/>
        <v>U20</v>
      </c>
      <c r="C105" s="46">
        <v>4</v>
      </c>
      <c r="D105" s="59"/>
      <c r="E105" s="59" t="s">
        <v>1392</v>
      </c>
      <c r="F105" s="59">
        <v>10005254</v>
      </c>
      <c r="G105" s="22" t="str">
        <f>IF(ISBLANK(E105)," ",INDEX('Lista zaw'!$A$3:$G$1925,$P105,5))</f>
        <v>M</v>
      </c>
      <c r="H105" s="56" t="str">
        <f>IF(ISBLANK(F105)," ",INDEX('Lista zaw'!$A$3:$G$1925,$P105,2))</f>
        <v>Drechna Norbert</v>
      </c>
      <c r="I105" s="22">
        <f>IF(ISBLANK(F105)," ",INDEX('Lista zaw'!$A$3:$G$1925,$P105,3))</f>
        <v>2007</v>
      </c>
      <c r="J105" s="22" t="str">
        <f>IF(ISBLANK(F105)," ",INDEX('Lista zaw'!$A$3:$G$1925,$P105,4))</f>
        <v>LKS Omega (Kleszczów)</v>
      </c>
      <c r="K105" s="46"/>
      <c r="L105" s="46">
        <v>77.849999999999994</v>
      </c>
      <c r="M105" s="46">
        <v>88</v>
      </c>
      <c r="N105" s="46">
        <v>120</v>
      </c>
      <c r="P105" s="404">
        <f>IF(ISBLANK(F105)," ",MATCH(F105,'Lista zaw'!$A$3:$A$1925,0))</f>
        <v>625</v>
      </c>
      <c r="Q105" s="405">
        <f t="shared" ca="1" si="7"/>
        <v>19</v>
      </c>
      <c r="R105" s="331"/>
      <c r="S105" s="331"/>
      <c r="T105" s="331"/>
      <c r="U105" s="331"/>
      <c r="V105" s="331"/>
      <c r="W105" s="331"/>
      <c r="X105" s="331"/>
      <c r="Y105" s="331"/>
      <c r="Z105" s="331"/>
      <c r="AA105" s="331"/>
      <c r="AB105" s="331"/>
      <c r="AC105" s="331"/>
      <c r="AD105" s="331"/>
      <c r="AE105" s="331"/>
      <c r="AF105" s="331"/>
      <c r="AG105" s="331"/>
      <c r="AH105" s="331"/>
      <c r="AI105" s="331"/>
      <c r="AJ105" s="331"/>
      <c r="AK105" s="331"/>
      <c r="AL105" s="331"/>
      <c r="AM105" s="331"/>
      <c r="AN105" s="331"/>
      <c r="AO105" s="331"/>
    </row>
    <row r="106" spans="1:41" s="21" customFormat="1" ht="20.25" customHeight="1">
      <c r="A106" s="22">
        <v>10</v>
      </c>
      <c r="B106" s="46" t="str">
        <f t="shared" ca="1" si="6"/>
        <v>U17</v>
      </c>
      <c r="C106" s="46">
        <v>5</v>
      </c>
      <c r="D106" s="59"/>
      <c r="E106" s="59" t="s">
        <v>1392</v>
      </c>
      <c r="F106" s="197">
        <v>10005514</v>
      </c>
      <c r="G106" s="22" t="str">
        <f>IF(ISBLANK(E106)," ",INDEX('Lista zaw'!$A$3:$G$1925,$P106,5))</f>
        <v>M</v>
      </c>
      <c r="H106" s="56" t="str">
        <f>IF(ISBLANK(F106)," ",INDEX('Lista zaw'!$A$3:$G$1925,$P106,2))</f>
        <v>Chlebiecki Aleksander</v>
      </c>
      <c r="I106" s="22">
        <f>IF(ISBLANK(F106)," ",INDEX('Lista zaw'!$A$3:$G$1925,$P106,3))</f>
        <v>2009</v>
      </c>
      <c r="J106" s="22" t="str">
        <f>IF(ISBLANK(F106)," ",INDEX('Lista zaw'!$A$3:$G$1925,$P106,4))</f>
        <v>Olimpijczyk (Łuków)</v>
      </c>
      <c r="K106" s="46"/>
      <c r="L106" s="46">
        <v>53.05</v>
      </c>
      <c r="M106" s="46">
        <v>45</v>
      </c>
      <c r="N106" s="46">
        <v>50</v>
      </c>
      <c r="P106" s="404">
        <f>IF(ISBLANK(F106)," ",MATCH(F106,'Lista zaw'!$A$3:$A$1925,0))</f>
        <v>1118</v>
      </c>
      <c r="Q106" s="405">
        <f t="shared" ca="1" si="7"/>
        <v>17</v>
      </c>
      <c r="R106" s="331"/>
      <c r="S106" s="331"/>
      <c r="T106" s="331"/>
      <c r="U106" s="331"/>
      <c r="V106" s="331"/>
      <c r="W106" s="331"/>
      <c r="X106" s="331"/>
      <c r="Y106" s="331"/>
      <c r="Z106" s="331"/>
      <c r="AA106" s="331"/>
      <c r="AB106" s="331"/>
      <c r="AC106" s="331"/>
      <c r="AD106" s="331"/>
      <c r="AE106" s="331"/>
      <c r="AF106" s="331"/>
      <c r="AG106" s="331"/>
      <c r="AH106" s="331"/>
      <c r="AI106" s="331"/>
      <c r="AJ106" s="331"/>
      <c r="AK106" s="331"/>
      <c r="AL106" s="331"/>
      <c r="AM106" s="331"/>
      <c r="AN106" s="331"/>
      <c r="AO106" s="331"/>
    </row>
    <row r="107" spans="1:41" s="21" customFormat="1" ht="20.25" customHeight="1">
      <c r="A107" s="22">
        <v>2</v>
      </c>
      <c r="B107" s="46" t="str">
        <f t="shared" ca="1" si="6"/>
        <v>U17</v>
      </c>
      <c r="C107" s="46">
        <v>6</v>
      </c>
      <c r="D107" s="55"/>
      <c r="E107" s="197" t="s">
        <v>1392</v>
      </c>
      <c r="F107" s="45">
        <v>10004642</v>
      </c>
      <c r="G107" s="22" t="str">
        <f>IF(ISBLANK(E107)," ",INDEX('Lista zaw'!$A$3:$G$1925,$P107,5))</f>
        <v>M</v>
      </c>
      <c r="H107" s="56" t="str">
        <f>IF(ISBLANK(F107)," ",INDEX('Lista zaw'!$A$3:$G$1925,$P107,2))</f>
        <v>Młynarczyk Paweł</v>
      </c>
      <c r="I107" s="22">
        <f>IF(ISBLANK(F107)," ",INDEX('Lista zaw'!$A$3:$G$1925,$P107,3))</f>
        <v>2010</v>
      </c>
      <c r="J107" s="22" t="str">
        <f>IF(ISBLANK(F107)," ",INDEX('Lista zaw'!$A$3:$G$1925,$P107,4))</f>
        <v>Olimpijczyk (Łuków)</v>
      </c>
      <c r="K107" s="45"/>
      <c r="L107" s="46">
        <v>58.65</v>
      </c>
      <c r="M107" s="46">
        <v>60</v>
      </c>
      <c r="N107" s="46">
        <v>75</v>
      </c>
      <c r="P107" s="404">
        <f>IF(ISBLANK(F107)," ",MATCH(F107,'Lista zaw'!$A$3:$A$1925,0))</f>
        <v>918</v>
      </c>
      <c r="Q107" s="405">
        <f t="shared" ca="1" si="7"/>
        <v>16</v>
      </c>
      <c r="R107" s="331"/>
      <c r="S107" s="331"/>
      <c r="T107" s="331"/>
      <c r="U107" s="331"/>
      <c r="V107" s="331"/>
      <c r="W107" s="331"/>
      <c r="X107" s="331"/>
      <c r="Y107" s="331"/>
      <c r="Z107" s="331"/>
      <c r="AA107" s="331"/>
      <c r="AB107" s="331"/>
      <c r="AC107" s="331"/>
      <c r="AD107" s="331"/>
      <c r="AE107" s="331"/>
      <c r="AF107" s="331"/>
      <c r="AG107" s="331"/>
      <c r="AH107" s="331"/>
      <c r="AI107" s="331"/>
      <c r="AJ107" s="331"/>
      <c r="AK107" s="331"/>
      <c r="AL107" s="331"/>
      <c r="AM107" s="331"/>
      <c r="AN107" s="331"/>
      <c r="AO107" s="331"/>
    </row>
    <row r="108" spans="1:41" s="21" customFormat="1" ht="20.25" customHeight="1">
      <c r="A108" s="22">
        <v>12</v>
      </c>
      <c r="B108" s="46" t="str">
        <f t="shared" ca="1" si="6"/>
        <v>U17</v>
      </c>
      <c r="C108" s="46">
        <v>7</v>
      </c>
      <c r="D108" s="55"/>
      <c r="E108" s="59" t="s">
        <v>1392</v>
      </c>
      <c r="F108" s="46">
        <v>10005544</v>
      </c>
      <c r="G108" s="22" t="str">
        <f>IF(ISBLANK(E108)," ",INDEX('Lista zaw'!$A$3:$G$1925,$P108,5))</f>
        <v>M</v>
      </c>
      <c r="H108" s="56" t="str">
        <f>IF(ISBLANK(F108)," ",INDEX('Lista zaw'!$A$3:$G$1925,$P108,2))</f>
        <v>Przeździak Adam</v>
      </c>
      <c r="I108" s="22">
        <f>IF(ISBLANK(F108)," ",INDEX('Lista zaw'!$A$3:$G$1925,$P108,3))</f>
        <v>2010</v>
      </c>
      <c r="J108" s="22" t="str">
        <f>IF(ISBLANK(F108)," ",INDEX('Lista zaw'!$A$3:$G$1925,$P108,4))</f>
        <v>Olimpijczyk (Łuków)</v>
      </c>
      <c r="K108" s="45"/>
      <c r="L108" s="46">
        <v>71.400000000000006</v>
      </c>
      <c r="M108" s="46">
        <v>40</v>
      </c>
      <c r="N108" s="46">
        <v>50</v>
      </c>
      <c r="P108" s="404">
        <f>IF(ISBLANK(F108)," ",MATCH(F108,'Lista zaw'!$A$3:$A$1925,0))</f>
        <v>1119</v>
      </c>
      <c r="Q108" s="405">
        <f t="shared" ca="1" si="7"/>
        <v>16</v>
      </c>
      <c r="R108" s="331"/>
      <c r="S108" s="397"/>
      <c r="T108" s="331"/>
      <c r="U108" s="331"/>
      <c r="V108" s="331"/>
      <c r="W108" s="331"/>
      <c r="X108" s="331"/>
      <c r="Y108" s="331"/>
      <c r="Z108" s="331"/>
      <c r="AA108" s="331"/>
      <c r="AB108" s="331"/>
      <c r="AC108" s="331"/>
      <c r="AD108" s="331"/>
      <c r="AE108" s="331"/>
      <c r="AF108" s="331"/>
      <c r="AG108" s="331"/>
      <c r="AH108" s="331"/>
      <c r="AI108" s="331"/>
      <c r="AJ108" s="331"/>
      <c r="AK108" s="331"/>
      <c r="AL108" s="331"/>
      <c r="AM108" s="331"/>
      <c r="AN108" s="331"/>
      <c r="AO108" s="331"/>
    </row>
    <row r="109" spans="1:41" s="21" customFormat="1" ht="20.25" customHeight="1">
      <c r="A109" s="22">
        <v>9</v>
      </c>
      <c r="B109" s="46" t="str">
        <f t="shared" ref="B109:B130" ca="1" si="8">IF(F109="","",IF(AND(Q109&gt;12,Q109&lt;16),"U15",IF(AND(Q109&gt;15,Q109&lt;18),"U17",IF(AND(Q109&gt;17,Q109&lt;21),"U20",0))))</f>
        <v>U17</v>
      </c>
      <c r="C109" s="46">
        <v>1</v>
      </c>
      <c r="D109" s="59"/>
      <c r="E109" s="46" t="s">
        <v>1385</v>
      </c>
      <c r="F109" s="59">
        <v>10004545</v>
      </c>
      <c r="G109" s="22" t="str">
        <f>IF(ISBLANK(E109)," ",INDEX('Lista zaw'!$A$3:$G$1925,$P109,5))</f>
        <v>M</v>
      </c>
      <c r="H109" s="56" t="str">
        <f>IF(ISBLANK(F109)," ",INDEX('Lista zaw'!$A$3:$G$1925,$P109,2))</f>
        <v>Łobejko Rafał</v>
      </c>
      <c r="I109" s="22">
        <f>IF(ISBLANK(F109)," ",INDEX('Lista zaw'!$A$3:$G$1925,$P109,3))</f>
        <v>2009</v>
      </c>
      <c r="J109" s="22" t="str">
        <f>IF(ISBLANK(F109)," ",INDEX('Lista zaw'!$A$3:$G$1925,$P109,4))</f>
        <v>Olimpijczyk (Łuków)</v>
      </c>
      <c r="K109" s="45"/>
      <c r="L109" s="46">
        <v>109.35</v>
      </c>
      <c r="M109" s="46">
        <v>100</v>
      </c>
      <c r="N109" s="46">
        <v>128</v>
      </c>
      <c r="P109" s="404">
        <f>IF(ISBLANK(F109)," ",MATCH(F109,'Lista zaw'!$A$3:$A$1925,0))</f>
        <v>915</v>
      </c>
      <c r="Q109" s="405">
        <f t="shared" ref="Q109:Q130" ca="1" si="9">YEAR(TODAY())-I109</f>
        <v>17</v>
      </c>
      <c r="R109" s="331"/>
      <c r="S109" s="331"/>
      <c r="T109" s="331"/>
      <c r="U109" s="331"/>
      <c r="V109" s="331"/>
      <c r="W109" s="331"/>
      <c r="X109" s="331"/>
      <c r="Y109" s="331"/>
      <c r="Z109" s="331"/>
      <c r="AA109" s="331"/>
      <c r="AB109" s="331"/>
      <c r="AC109" s="331"/>
      <c r="AD109" s="331"/>
      <c r="AE109" s="331"/>
      <c r="AF109" s="331"/>
      <c r="AG109" s="331"/>
      <c r="AH109" s="331"/>
      <c r="AI109" s="331"/>
      <c r="AJ109" s="331"/>
      <c r="AK109" s="331"/>
      <c r="AL109" s="331"/>
      <c r="AM109" s="331"/>
      <c r="AN109" s="331"/>
      <c r="AO109" s="331"/>
    </row>
    <row r="110" spans="1:41" s="21" customFormat="1" ht="20.25" customHeight="1">
      <c r="A110" s="22">
        <v>3</v>
      </c>
      <c r="B110" s="46" t="str">
        <f t="shared" ca="1" si="8"/>
        <v>U17</v>
      </c>
      <c r="C110" s="46">
        <v>2</v>
      </c>
      <c r="D110" s="55"/>
      <c r="E110" s="45" t="s">
        <v>1385</v>
      </c>
      <c r="F110" s="46">
        <v>10005140</v>
      </c>
      <c r="G110" s="22" t="str">
        <f>IF(ISBLANK(E110)," ",INDEX('Lista zaw'!$A$3:$G$1925,$P110,5))</f>
        <v>M</v>
      </c>
      <c r="H110" s="56" t="str">
        <f>IF(ISBLANK(F110)," ",INDEX('Lista zaw'!$A$3:$G$1925,$P110,2))</f>
        <v>Wardziak-Mąka Marcel</v>
      </c>
      <c r="I110" s="22">
        <f>IF(ISBLANK(F110)," ",INDEX('Lista zaw'!$A$3:$G$1925,$P110,3))</f>
        <v>2010</v>
      </c>
      <c r="J110" s="22" t="str">
        <f>IF(ISBLANK(F110)," ",INDEX('Lista zaw'!$A$3:$G$1925,$P110,4))</f>
        <v>Olimpijczyk (Łuków)</v>
      </c>
      <c r="K110" s="45"/>
      <c r="L110" s="46">
        <v>93.25</v>
      </c>
      <c r="M110" s="46">
        <v>90</v>
      </c>
      <c r="N110" s="46">
        <v>115</v>
      </c>
      <c r="P110" s="404">
        <f>IF(ISBLANK(F110)," ",MATCH(F110,'Lista zaw'!$A$3:$A$1925,0))</f>
        <v>926</v>
      </c>
      <c r="Q110" s="405">
        <f t="shared" ca="1" si="9"/>
        <v>16</v>
      </c>
      <c r="R110" s="331"/>
      <c r="S110" s="331"/>
      <c r="T110" s="331"/>
      <c r="U110" s="331"/>
      <c r="V110" s="331"/>
      <c r="W110" s="331"/>
      <c r="X110" s="331"/>
      <c r="Y110" s="331"/>
      <c r="Z110" s="331"/>
      <c r="AA110" s="331"/>
      <c r="AB110" s="331"/>
      <c r="AC110" s="331"/>
      <c r="AD110" s="331"/>
      <c r="AE110" s="331"/>
      <c r="AF110" s="331"/>
      <c r="AG110" s="331"/>
      <c r="AH110" s="331"/>
      <c r="AI110" s="331"/>
      <c r="AJ110" s="331"/>
      <c r="AK110" s="331"/>
      <c r="AL110" s="331"/>
      <c r="AM110" s="331"/>
      <c r="AN110" s="331"/>
      <c r="AO110" s="331"/>
    </row>
    <row r="111" spans="1:41" s="21" customFormat="1" ht="20.25" customHeight="1">
      <c r="A111" s="22">
        <v>24</v>
      </c>
      <c r="B111" s="46" t="str">
        <f t="shared" ca="1" si="8"/>
        <v>U20</v>
      </c>
      <c r="C111" s="46">
        <v>3</v>
      </c>
      <c r="D111" s="55"/>
      <c r="E111" s="46" t="s">
        <v>1385</v>
      </c>
      <c r="F111" s="46">
        <v>1009</v>
      </c>
      <c r="G111" s="22" t="str">
        <f>IF(ISBLANK(E111)," ",INDEX('Lista zaw'!$A$3:$G$1925,$P111,5))</f>
        <v>M</v>
      </c>
      <c r="H111" s="56" t="str">
        <f>IF(ISBLANK(F111)," ",INDEX('Lista zaw'!$A$3:$G$1925,$P111,2))</f>
        <v>Tchurz Jan</v>
      </c>
      <c r="I111" s="22">
        <f>IF(ISBLANK(F111)," ",INDEX('Lista zaw'!$A$3:$G$1925,$P111,3))</f>
        <v>2007</v>
      </c>
      <c r="J111" s="22" t="str">
        <f>IF(ISBLANK(F111)," ",INDEX('Lista zaw'!$A$3:$G$1925,$P111,4))</f>
        <v>SKV Bonatrans Bohumín Czechy</v>
      </c>
      <c r="K111" s="46"/>
      <c r="L111" s="46">
        <v>79.05</v>
      </c>
      <c r="M111" s="46">
        <v>110</v>
      </c>
      <c r="N111" s="46">
        <v>140</v>
      </c>
      <c r="P111" s="404">
        <f>IF(ISBLANK(F111)," ",MATCH(F111,'Lista zaw'!$A$3:$A$1925,0))</f>
        <v>1122</v>
      </c>
      <c r="Q111" s="405">
        <f t="shared" ca="1" si="9"/>
        <v>19</v>
      </c>
      <c r="R111" s="331"/>
      <c r="S111" s="331"/>
      <c r="T111" s="331"/>
      <c r="U111" s="331"/>
      <c r="V111" s="331"/>
      <c r="W111" s="331"/>
      <c r="X111" s="331"/>
      <c r="Y111" s="331"/>
      <c r="Z111" s="331"/>
      <c r="AA111" s="331"/>
      <c r="AB111" s="331"/>
      <c r="AC111" s="331"/>
      <c r="AD111" s="331"/>
      <c r="AE111" s="331"/>
      <c r="AF111" s="331"/>
      <c r="AG111" s="331"/>
      <c r="AH111" s="331"/>
      <c r="AI111" s="331"/>
      <c r="AJ111" s="331"/>
      <c r="AK111" s="331"/>
      <c r="AL111" s="331"/>
      <c r="AM111" s="331"/>
      <c r="AN111" s="331"/>
      <c r="AO111" s="331"/>
    </row>
    <row r="112" spans="1:41" s="21" customFormat="1" ht="20.25" customHeight="1">
      <c r="A112" s="22">
        <v>33</v>
      </c>
      <c r="B112" s="46" t="str">
        <f t="shared" ca="1" si="8"/>
        <v>U20</v>
      </c>
      <c r="C112" s="46">
        <v>4</v>
      </c>
      <c r="D112" s="55"/>
      <c r="E112" s="46" t="s">
        <v>1385</v>
      </c>
      <c r="F112" s="46">
        <v>10005611</v>
      </c>
      <c r="G112" s="22" t="str">
        <f>IF(ISBLANK(E112)," ",INDEX('Lista zaw'!$A$3:$G$1925,$P112,5))</f>
        <v>M</v>
      </c>
      <c r="H112" s="56" t="str">
        <f>IF(ISBLANK(F112)," ",INDEX('Lista zaw'!$A$3:$G$1925,$P112,2))</f>
        <v>Goduła Maciej</v>
      </c>
      <c r="I112" s="22">
        <f>IF(ISBLANK(F112)," ",INDEX('Lista zaw'!$A$3:$G$1925,$P112,3))</f>
        <v>2007</v>
      </c>
      <c r="J112" s="22" t="str">
        <f>IF(ISBLANK(F112)," ",INDEX('Lista zaw'!$A$3:$G$1925,$P112,4))</f>
        <v>Wysoczanka Wysokie</v>
      </c>
      <c r="K112" s="46"/>
      <c r="L112" s="46">
        <v>83.45</v>
      </c>
      <c r="M112" s="46">
        <v>68</v>
      </c>
      <c r="N112" s="46">
        <v>80</v>
      </c>
      <c r="P112" s="404">
        <f>IF(ISBLANK(F112)," ",MATCH(F112,'Lista zaw'!$A$3:$A$1925,0))</f>
        <v>1125</v>
      </c>
      <c r="Q112" s="405">
        <f t="shared" ca="1" si="9"/>
        <v>19</v>
      </c>
      <c r="R112" s="331"/>
      <c r="S112" s="331"/>
      <c r="T112" s="331"/>
      <c r="U112" s="331"/>
      <c r="V112" s="331"/>
      <c r="W112" s="331"/>
      <c r="X112" s="331"/>
      <c r="Y112" s="331"/>
      <c r="Z112" s="331"/>
      <c r="AA112" s="331"/>
      <c r="AB112" s="331"/>
      <c r="AC112" s="331"/>
      <c r="AD112" s="331"/>
      <c r="AE112" s="331"/>
      <c r="AF112" s="331"/>
      <c r="AG112" s="331"/>
      <c r="AH112" s="331"/>
      <c r="AI112" s="331"/>
      <c r="AJ112" s="331"/>
      <c r="AK112" s="331"/>
      <c r="AL112" s="331"/>
      <c r="AM112" s="331"/>
      <c r="AN112" s="331"/>
      <c r="AO112" s="331"/>
    </row>
    <row r="113" spans="1:41" s="21" customFormat="1" ht="20.25" customHeight="1">
      <c r="A113" s="22">
        <v>13</v>
      </c>
      <c r="B113" s="46" t="str">
        <f t="shared" ca="1" si="8"/>
        <v>U17</v>
      </c>
      <c r="C113" s="46">
        <v>5</v>
      </c>
      <c r="D113" s="55"/>
      <c r="E113" s="46" t="s">
        <v>1385</v>
      </c>
      <c r="F113" s="46">
        <v>1007</v>
      </c>
      <c r="G113" s="22" t="str">
        <f>IF(ISBLANK(E113)," ",INDEX('Lista zaw'!$A$3:$G$1925,$P113,5))</f>
        <v>M</v>
      </c>
      <c r="H113" s="56" t="str">
        <f>IF(ISBLANK(F113)," ",INDEX('Lista zaw'!$A$3:$G$1925,$P113,2))</f>
        <v>Basista Vaclav</v>
      </c>
      <c r="I113" s="22">
        <f>IF(ISBLANK(F113)," ",INDEX('Lista zaw'!$A$3:$G$1925,$P113,3))</f>
        <v>2009</v>
      </c>
      <c r="J113" s="22" t="str">
        <f>IF(ISBLANK(F113)," ",INDEX('Lista zaw'!$A$3:$G$1925,$P113,4))</f>
        <v>SKV Bonatrans Bohumín Czechy</v>
      </c>
      <c r="K113" s="45"/>
      <c r="L113" s="46">
        <v>81.25</v>
      </c>
      <c r="M113" s="46">
        <v>80</v>
      </c>
      <c r="N113" s="46">
        <v>95</v>
      </c>
      <c r="P113" s="404">
        <f>IF(ISBLANK(F113)," ",MATCH(F113,'Lista zaw'!$A$3:$A$1925,0))</f>
        <v>1120</v>
      </c>
      <c r="Q113" s="405">
        <f t="shared" ca="1" si="9"/>
        <v>17</v>
      </c>
      <c r="R113" s="331"/>
      <c r="S113" s="331"/>
      <c r="T113" s="331"/>
      <c r="U113" s="331"/>
      <c r="V113" s="331"/>
      <c r="W113" s="331"/>
      <c r="X113" s="331"/>
      <c r="Y113" s="331"/>
      <c r="Z113" s="331"/>
      <c r="AA113" s="331"/>
      <c r="AB113" s="331"/>
      <c r="AC113" s="331"/>
      <c r="AD113" s="331"/>
      <c r="AE113" s="331"/>
      <c r="AF113" s="331"/>
      <c r="AG113" s="331"/>
      <c r="AH113" s="331"/>
      <c r="AI113" s="331"/>
      <c r="AJ113" s="331"/>
      <c r="AK113" s="331"/>
      <c r="AL113" s="331"/>
      <c r="AM113" s="331"/>
      <c r="AN113" s="331"/>
      <c r="AO113" s="331"/>
    </row>
    <row r="114" spans="1:41" s="21" customFormat="1" ht="20.25" customHeight="1">
      <c r="A114" s="22">
        <v>26</v>
      </c>
      <c r="B114" s="46" t="str">
        <f t="shared" ca="1" si="8"/>
        <v>U17</v>
      </c>
      <c r="C114" s="46">
        <v>6</v>
      </c>
      <c r="D114" s="55"/>
      <c r="E114" s="46" t="s">
        <v>1385</v>
      </c>
      <c r="F114" s="46">
        <v>10004852</v>
      </c>
      <c r="G114" s="22" t="str">
        <f>IF(ISBLANK(E114)," ",INDEX('Lista zaw'!$A$3:$G$1925,$P114,5))</f>
        <v>M</v>
      </c>
      <c r="H114" s="56" t="str">
        <f>IF(ISBLANK(F114)," ",INDEX('Lista zaw'!$A$3:$G$1925,$P114,2))</f>
        <v>Wysocki Konrad</v>
      </c>
      <c r="I114" s="22">
        <f>IF(ISBLANK(F114)," ",INDEX('Lista zaw'!$A$3:$G$1925,$P114,3))</f>
        <v>2009</v>
      </c>
      <c r="J114" s="22" t="str">
        <f>IF(ISBLANK(F114)," ",INDEX('Lista zaw'!$A$3:$G$1925,$P114,4))</f>
        <v>GLKS POM-ISKRA (Piotrowice)</v>
      </c>
      <c r="K114" s="46"/>
      <c r="L114" s="46">
        <v>70.75</v>
      </c>
      <c r="M114" s="46">
        <v>75</v>
      </c>
      <c r="N114" s="46">
        <v>100</v>
      </c>
      <c r="P114" s="404">
        <f>IF(ISBLANK(F114)," ",MATCH(F114,'Lista zaw'!$A$3:$A$1925,0))</f>
        <v>225</v>
      </c>
      <c r="Q114" s="405">
        <f t="shared" ca="1" si="9"/>
        <v>17</v>
      </c>
      <c r="R114" s="331"/>
      <c r="S114" s="331"/>
      <c r="T114" s="331"/>
      <c r="U114" s="331"/>
      <c r="V114" s="331"/>
      <c r="W114" s="331"/>
      <c r="X114" s="331"/>
      <c r="Y114" s="331"/>
      <c r="Z114" s="331"/>
      <c r="AA114" s="331"/>
      <c r="AB114" s="331"/>
      <c r="AC114" s="331"/>
      <c r="AD114" s="331"/>
      <c r="AE114" s="331"/>
      <c r="AF114" s="331"/>
      <c r="AG114" s="331"/>
      <c r="AH114" s="331"/>
      <c r="AI114" s="331"/>
      <c r="AJ114" s="331"/>
      <c r="AK114" s="331"/>
      <c r="AL114" s="331"/>
      <c r="AM114" s="331"/>
      <c r="AN114" s="331"/>
      <c r="AO114" s="331"/>
    </row>
    <row r="115" spans="1:41" s="21" customFormat="1" ht="20.25" customHeight="1">
      <c r="A115" s="22">
        <v>27</v>
      </c>
      <c r="B115" s="46" t="str">
        <f t="shared" ca="1" si="8"/>
        <v>U17</v>
      </c>
      <c r="C115" s="46">
        <v>7</v>
      </c>
      <c r="D115" s="55"/>
      <c r="E115" s="46" t="s">
        <v>1385</v>
      </c>
      <c r="F115" s="46">
        <v>10004521</v>
      </c>
      <c r="G115" s="22" t="str">
        <f>IF(ISBLANK(E115)," ",INDEX('Lista zaw'!$A$3:$G$1925,$P115,5))</f>
        <v>M</v>
      </c>
      <c r="H115" s="56" t="str">
        <f>IF(ISBLANK(F115)," ",INDEX('Lista zaw'!$A$3:$G$1925,$P115,2))</f>
        <v>Wójcik Oskar</v>
      </c>
      <c r="I115" s="22">
        <f>IF(ISBLANK(F115)," ",INDEX('Lista zaw'!$A$3:$G$1925,$P115,3))</f>
        <v>2009</v>
      </c>
      <c r="J115" s="22" t="str">
        <f>IF(ISBLANK(F115)," ",INDEX('Lista zaw'!$A$3:$G$1925,$P115,4))</f>
        <v>GLKS POM-ISKRA (Piotrowice)</v>
      </c>
      <c r="K115" s="45"/>
      <c r="L115" s="46">
        <v>71.55</v>
      </c>
      <c r="M115" s="46">
        <v>103</v>
      </c>
      <c r="N115" s="46">
        <v>125</v>
      </c>
      <c r="P115" s="404">
        <f>IF(ISBLANK(F115)," ",MATCH(F115,'Lista zaw'!$A$3:$A$1925,0))</f>
        <v>224</v>
      </c>
      <c r="Q115" s="405">
        <f t="shared" ca="1" si="9"/>
        <v>17</v>
      </c>
      <c r="R115" s="331"/>
      <c r="S115" s="331"/>
      <c r="T115" s="331"/>
      <c r="U115" s="331"/>
      <c r="V115" s="331"/>
      <c r="W115" s="331"/>
      <c r="X115" s="331"/>
      <c r="Y115" s="331"/>
      <c r="Z115" s="331"/>
      <c r="AA115" s="331"/>
      <c r="AB115" s="331"/>
      <c r="AC115" s="331"/>
      <c r="AD115" s="331"/>
      <c r="AE115" s="331"/>
      <c r="AF115" s="331"/>
      <c r="AG115" s="331"/>
      <c r="AH115" s="331"/>
      <c r="AI115" s="331"/>
      <c r="AJ115" s="331"/>
      <c r="AK115" s="331"/>
      <c r="AL115" s="331"/>
      <c r="AM115" s="331"/>
      <c r="AN115" s="331"/>
      <c r="AO115" s="331"/>
    </row>
    <row r="116" spans="1:41" s="21" customFormat="1" ht="20.25" customHeight="1">
      <c r="A116" s="22">
        <v>28</v>
      </c>
      <c r="B116" s="46" t="str">
        <f t="shared" ca="1" si="8"/>
        <v>U17</v>
      </c>
      <c r="C116" s="46">
        <v>8</v>
      </c>
      <c r="D116" s="55"/>
      <c r="E116" s="46" t="s">
        <v>1385</v>
      </c>
      <c r="F116" s="46">
        <v>10005322</v>
      </c>
      <c r="G116" s="22" t="str">
        <f>IF(ISBLANK(E116)," ",INDEX('Lista zaw'!$A$3:$G$1925,$P116,5))</f>
        <v>M</v>
      </c>
      <c r="H116" s="56" t="str">
        <f>IF(ISBLANK(F116)," ",INDEX('Lista zaw'!$A$3:$G$1925,$P116,2))</f>
        <v>Pawelec Adrian</v>
      </c>
      <c r="I116" s="22">
        <f>IF(ISBLANK(F116)," ",INDEX('Lista zaw'!$A$3:$G$1925,$P116,3))</f>
        <v>2010</v>
      </c>
      <c r="J116" s="22" t="str">
        <f>IF(ISBLANK(F116)," ",INDEX('Lista zaw'!$A$3:$G$1925,$P116,4))</f>
        <v>GLKS POM-ISKRA (Piotrowice)</v>
      </c>
      <c r="K116" s="46"/>
      <c r="L116" s="46">
        <v>64.05</v>
      </c>
      <c r="M116" s="46">
        <v>66</v>
      </c>
      <c r="N116" s="46">
        <v>78</v>
      </c>
      <c r="P116" s="404">
        <f>IF(ISBLANK(F116)," ",MATCH(F116,'Lista zaw'!$A$3:$A$1925,0))</f>
        <v>214</v>
      </c>
      <c r="Q116" s="405">
        <f t="shared" ca="1" si="9"/>
        <v>16</v>
      </c>
      <c r="R116" s="331"/>
      <c r="S116" s="331"/>
      <c r="T116" s="331"/>
      <c r="U116" s="331"/>
      <c r="V116" s="331"/>
      <c r="W116" s="331"/>
      <c r="X116" s="331"/>
      <c r="Y116" s="331"/>
      <c r="Z116" s="331"/>
      <c r="AA116" s="331"/>
      <c r="AB116" s="331"/>
      <c r="AC116" s="331"/>
      <c r="AD116" s="331"/>
      <c r="AE116" s="331"/>
      <c r="AF116" s="331"/>
      <c r="AG116" s="331"/>
      <c r="AH116" s="331"/>
      <c r="AI116" s="331"/>
      <c r="AJ116" s="331"/>
      <c r="AK116" s="331"/>
      <c r="AL116" s="331"/>
      <c r="AM116" s="331"/>
      <c r="AN116" s="331"/>
      <c r="AO116" s="331"/>
    </row>
    <row r="117" spans="1:41" s="21" customFormat="1" ht="20.25" customHeight="1">
      <c r="A117" s="22">
        <v>29</v>
      </c>
      <c r="B117" s="46" t="str">
        <f t="shared" ca="1" si="8"/>
        <v>U15</v>
      </c>
      <c r="C117" s="46">
        <v>9</v>
      </c>
      <c r="D117" s="59"/>
      <c r="E117" s="59" t="s">
        <v>1385</v>
      </c>
      <c r="F117" s="59">
        <v>10005325</v>
      </c>
      <c r="G117" s="22" t="str">
        <f>IF(ISBLANK(E117)," ",INDEX('Lista zaw'!$A$3:$G$1925,$P117,5))</f>
        <v>M</v>
      </c>
      <c r="H117" s="56" t="str">
        <f>IF(ISBLANK(F117)," ",INDEX('Lista zaw'!$A$3:$G$1925,$P117,2))</f>
        <v>Wojtyła Michał</v>
      </c>
      <c r="I117" s="22">
        <f>IF(ISBLANK(F117)," ",INDEX('Lista zaw'!$A$3:$G$1925,$P117,3))</f>
        <v>2011</v>
      </c>
      <c r="J117" s="22" t="str">
        <f>IF(ISBLANK(F117)," ",INDEX('Lista zaw'!$A$3:$G$1925,$P117,4))</f>
        <v>GLKS POM-ISKRA (Piotrowice)</v>
      </c>
      <c r="K117" s="46"/>
      <c r="L117" s="46">
        <v>78.25</v>
      </c>
      <c r="M117" s="46">
        <v>70</v>
      </c>
      <c r="N117" s="46">
        <v>85</v>
      </c>
      <c r="P117" s="404">
        <f>IF(ISBLANK(F117)," ",MATCH(F117,'Lista zaw'!$A$3:$A$1925,0))</f>
        <v>223</v>
      </c>
      <c r="Q117" s="405">
        <f t="shared" ca="1" si="9"/>
        <v>15</v>
      </c>
      <c r="R117" s="331"/>
      <c r="S117" s="331"/>
      <c r="T117" s="331"/>
      <c r="U117" s="331"/>
      <c r="V117" s="331"/>
      <c r="W117" s="331"/>
      <c r="X117" s="331"/>
      <c r="Y117" s="331"/>
      <c r="Z117" s="331"/>
      <c r="AA117" s="331"/>
      <c r="AB117" s="331"/>
      <c r="AC117" s="331"/>
      <c r="AD117" s="331"/>
      <c r="AE117" s="331"/>
      <c r="AF117" s="331"/>
      <c r="AG117" s="331"/>
      <c r="AH117" s="331"/>
      <c r="AI117" s="331"/>
      <c r="AJ117" s="331"/>
      <c r="AK117" s="331"/>
      <c r="AL117" s="331"/>
      <c r="AM117" s="331"/>
      <c r="AN117" s="331"/>
      <c r="AO117" s="331"/>
    </row>
    <row r="118" spans="1:41" s="21" customFormat="1" ht="20.25" customHeight="1">
      <c r="A118" s="22">
        <v>1</v>
      </c>
      <c r="B118" s="46" t="str">
        <f t="shared" ca="1" si="8"/>
        <v>U15</v>
      </c>
      <c r="C118" s="46">
        <v>10</v>
      </c>
      <c r="D118" s="55"/>
      <c r="E118" s="46" t="s">
        <v>1385</v>
      </c>
      <c r="F118" s="46">
        <v>10005272</v>
      </c>
      <c r="G118" s="22" t="str">
        <f>IF(ISBLANK(E118)," ",INDEX('Lista zaw'!$A$3:$G$1925,$P118,5))</f>
        <v>M</v>
      </c>
      <c r="H118" s="56" t="str">
        <f>IF(ISBLANK(F118)," ",INDEX('Lista zaw'!$A$3:$G$1925,$P118,2))</f>
        <v>Chlebiecki Leon</v>
      </c>
      <c r="I118" s="22">
        <f>IF(ISBLANK(F118)," ",INDEX('Lista zaw'!$A$3:$G$1925,$P118,3))</f>
        <v>2012</v>
      </c>
      <c r="J118" s="22" t="str">
        <f>IF(ISBLANK(F118)," ",INDEX('Lista zaw'!$A$3:$G$1925,$P118,4))</f>
        <v>Olimpijczyk (Łuków)</v>
      </c>
      <c r="K118" s="46"/>
      <c r="L118" s="46">
        <v>51.85</v>
      </c>
      <c r="M118" s="46">
        <v>58</v>
      </c>
      <c r="N118" s="46">
        <v>70</v>
      </c>
      <c r="P118" s="404">
        <f>IF(ISBLANK(F118)," ",MATCH(F118,'Lista zaw'!$A$3:$A$1925,0))</f>
        <v>909</v>
      </c>
      <c r="Q118" s="405">
        <f t="shared" ca="1" si="9"/>
        <v>14</v>
      </c>
      <c r="R118" s="331"/>
      <c r="S118" s="397"/>
      <c r="T118" s="331"/>
      <c r="U118" s="331"/>
      <c r="V118" s="331"/>
      <c r="W118" s="331"/>
      <c r="X118" s="331"/>
      <c r="Y118" s="331"/>
      <c r="Z118" s="331"/>
      <c r="AA118" s="331"/>
      <c r="AB118" s="331"/>
      <c r="AC118" s="331"/>
      <c r="AD118" s="331"/>
      <c r="AE118" s="331"/>
      <c r="AF118" s="331"/>
      <c r="AG118" s="331"/>
      <c r="AH118" s="331"/>
      <c r="AI118" s="331"/>
      <c r="AJ118" s="331"/>
      <c r="AK118" s="331"/>
      <c r="AL118" s="331"/>
      <c r="AM118" s="331"/>
      <c r="AN118" s="331"/>
      <c r="AO118" s="331"/>
    </row>
    <row r="119" spans="1:41" s="21" customFormat="1" ht="20.25" customHeight="1">
      <c r="A119" s="22">
        <v>11</v>
      </c>
      <c r="B119" s="46" t="str">
        <f t="shared" ca="1" si="8"/>
        <v>U17</v>
      </c>
      <c r="C119" s="46">
        <v>1</v>
      </c>
      <c r="D119" s="55"/>
      <c r="E119" s="46" t="s">
        <v>1396</v>
      </c>
      <c r="F119" s="46">
        <v>10004801</v>
      </c>
      <c r="G119" s="22" t="str">
        <f>IF(ISBLANK(E119)," ",INDEX('Lista zaw'!$A$3:$G$1925,$P119,5))</f>
        <v>M</v>
      </c>
      <c r="H119" s="56" t="str">
        <f>IF(ISBLANK(F119)," ",INDEX('Lista zaw'!$A$3:$G$1925,$P119,2))</f>
        <v>Kępiński Fabian</v>
      </c>
      <c r="I119" s="22">
        <f>IF(ISBLANK(F119)," ",INDEX('Lista zaw'!$A$3:$G$1925,$P119,3))</f>
        <v>2009</v>
      </c>
      <c r="J119" s="22" t="str">
        <f>IF(ISBLANK(F119)," ",INDEX('Lista zaw'!$A$3:$G$1925,$P119,4))</f>
        <v>LKS Omega (Kleszczów)</v>
      </c>
      <c r="K119" s="46"/>
      <c r="L119" s="46">
        <v>82.35</v>
      </c>
      <c r="M119" s="46">
        <v>65</v>
      </c>
      <c r="N119" s="46">
        <v>85</v>
      </c>
      <c r="P119" s="404">
        <f>IF(ISBLANK(F119)," ",MATCH(F119,'Lista zaw'!$A$3:$A$1925,0))</f>
        <v>631</v>
      </c>
      <c r="Q119" s="405">
        <f t="shared" ca="1" si="9"/>
        <v>17</v>
      </c>
      <c r="R119" s="331"/>
      <c r="S119" s="331"/>
      <c r="T119" s="331"/>
      <c r="U119" s="331"/>
      <c r="V119" s="331"/>
      <c r="W119" s="331"/>
      <c r="X119" s="331"/>
      <c r="Y119" s="331"/>
      <c r="Z119" s="331"/>
      <c r="AA119" s="331"/>
      <c r="AB119" s="331"/>
      <c r="AC119" s="331"/>
      <c r="AD119" s="331"/>
      <c r="AE119" s="331"/>
      <c r="AF119" s="331"/>
      <c r="AG119" s="331"/>
      <c r="AH119" s="331"/>
      <c r="AI119" s="331"/>
      <c r="AJ119" s="331"/>
      <c r="AK119" s="331"/>
      <c r="AL119" s="331"/>
      <c r="AM119" s="331"/>
      <c r="AN119" s="331"/>
      <c r="AO119" s="331"/>
    </row>
    <row r="120" spans="1:41" s="21" customFormat="1" ht="20.25" customHeight="1">
      <c r="A120" s="22">
        <v>4</v>
      </c>
      <c r="B120" s="46" t="str">
        <f t="shared" ca="1" si="8"/>
        <v>U17</v>
      </c>
      <c r="C120" s="46">
        <v>2</v>
      </c>
      <c r="D120" s="55"/>
      <c r="E120" s="46" t="s">
        <v>1396</v>
      </c>
      <c r="F120" s="46">
        <v>10004780</v>
      </c>
      <c r="G120" s="22" t="str">
        <f>IF(ISBLANK(E120)," ",INDEX('Lista zaw'!$A$3:$G$1925,$P120,5))</f>
        <v>M</v>
      </c>
      <c r="H120" s="56" t="str">
        <f>IF(ISBLANK(F120)," ",INDEX('Lista zaw'!$A$3:$G$1925,$P120,2))</f>
        <v>Jakubik Franciszek</v>
      </c>
      <c r="I120" s="22">
        <f>IF(ISBLANK(F120)," ",INDEX('Lista zaw'!$A$3:$G$1925,$P120,3))</f>
        <v>2010</v>
      </c>
      <c r="J120" s="22" t="str">
        <f>IF(ISBLANK(F120)," ",INDEX('Lista zaw'!$A$3:$G$1925,$P120,4))</f>
        <v>LKS Omega (Kleszczów)</v>
      </c>
      <c r="K120" s="46"/>
      <c r="L120" s="46">
        <v>96.65</v>
      </c>
      <c r="M120" s="46">
        <v>70</v>
      </c>
      <c r="N120" s="46">
        <v>100</v>
      </c>
      <c r="P120" s="404">
        <f>IF(ISBLANK(F120)," ",MATCH(F120,'Lista zaw'!$A$3:$A$1925,0))</f>
        <v>627</v>
      </c>
      <c r="Q120" s="405">
        <f t="shared" ca="1" si="9"/>
        <v>16</v>
      </c>
      <c r="R120" s="331"/>
      <c r="S120" s="331"/>
      <c r="T120" s="331"/>
      <c r="U120" s="331"/>
      <c r="V120" s="331"/>
      <c r="W120" s="331"/>
      <c r="X120" s="331"/>
      <c r="Y120" s="331"/>
      <c r="Z120" s="331"/>
      <c r="AA120" s="331"/>
      <c r="AB120" s="331"/>
      <c r="AC120" s="331"/>
      <c r="AD120" s="331"/>
      <c r="AE120" s="331"/>
      <c r="AF120" s="331"/>
      <c r="AG120" s="331"/>
      <c r="AH120" s="331"/>
      <c r="AI120" s="331"/>
      <c r="AJ120" s="331"/>
      <c r="AK120" s="331"/>
      <c r="AL120" s="331"/>
      <c r="AM120" s="331"/>
      <c r="AN120" s="331"/>
      <c r="AO120" s="331"/>
    </row>
    <row r="121" spans="1:41" s="21" customFormat="1" ht="20.25" customHeight="1">
      <c r="A121" s="22">
        <v>7</v>
      </c>
      <c r="B121" s="46" t="str">
        <f t="shared" ca="1" si="8"/>
        <v>U20</v>
      </c>
      <c r="C121" s="46">
        <v>3</v>
      </c>
      <c r="D121" s="59"/>
      <c r="E121" s="59" t="s">
        <v>1396</v>
      </c>
      <c r="F121" s="59">
        <v>10005568</v>
      </c>
      <c r="G121" s="22" t="str">
        <f>IF(ISBLANK(E121)," ",INDEX('Lista zaw'!$A$3:$G$1925,$P121,5))</f>
        <v>M</v>
      </c>
      <c r="H121" s="56" t="str">
        <f>IF(ISBLANK(F121)," ",INDEX('Lista zaw'!$A$3:$G$1925,$P121,2))</f>
        <v>Kusiak Michał</v>
      </c>
      <c r="I121" s="22">
        <f>IF(ISBLANK(F121)," ",INDEX('Lista zaw'!$A$3:$G$1925,$P121,3))</f>
        <v>2008</v>
      </c>
      <c r="J121" s="22" t="str">
        <f>IF(ISBLANK(F121)," ",INDEX('Lista zaw'!$A$3:$G$1925,$P121,4))</f>
        <v>LKS Znicz (Biłgoraj)</v>
      </c>
      <c r="K121" s="46"/>
      <c r="L121" s="46">
        <v>105.75</v>
      </c>
      <c r="M121" s="46">
        <v>80</v>
      </c>
      <c r="N121" s="46">
        <v>100</v>
      </c>
      <c r="P121" s="404">
        <f>IF(ISBLANK(F121)," ",MATCH(F121,'Lista zaw'!$A$3:$A$1925,0))</f>
        <v>1123</v>
      </c>
      <c r="Q121" s="405">
        <f t="shared" ca="1" si="9"/>
        <v>18</v>
      </c>
      <c r="R121" s="331"/>
      <c r="S121" s="331"/>
      <c r="T121" s="331"/>
      <c r="U121" s="331"/>
      <c r="V121" s="331"/>
      <c r="W121" s="331"/>
      <c r="X121" s="331"/>
      <c r="Y121" s="331"/>
      <c r="Z121" s="331"/>
      <c r="AA121" s="331"/>
      <c r="AB121" s="331"/>
      <c r="AC121" s="331"/>
      <c r="AD121" s="331"/>
      <c r="AE121" s="331"/>
      <c r="AF121" s="331"/>
      <c r="AG121" s="331"/>
      <c r="AH121" s="331"/>
      <c r="AI121" s="331"/>
      <c r="AJ121" s="331"/>
      <c r="AK121" s="331"/>
      <c r="AL121" s="331"/>
      <c r="AM121" s="331"/>
      <c r="AN121" s="331"/>
      <c r="AO121" s="331"/>
    </row>
    <row r="122" spans="1:41" s="21" customFormat="1" ht="20.25" customHeight="1">
      <c r="A122" s="22">
        <v>25</v>
      </c>
      <c r="B122" s="46" t="str">
        <f t="shared" ca="1" si="8"/>
        <v>U15</v>
      </c>
      <c r="C122" s="46">
        <v>4</v>
      </c>
      <c r="D122" s="55"/>
      <c r="E122" s="46" t="s">
        <v>1396</v>
      </c>
      <c r="F122" s="46">
        <v>10005195</v>
      </c>
      <c r="G122" s="22" t="str">
        <f>IF(ISBLANK(E122)," ",INDEX('Lista zaw'!$A$3:$G$1925,$P122,5))</f>
        <v>M</v>
      </c>
      <c r="H122" s="56" t="str">
        <f>IF(ISBLANK(F122)," ",INDEX('Lista zaw'!$A$3:$G$1925,$P122,2))</f>
        <v>Elkashef Adam</v>
      </c>
      <c r="I122" s="22">
        <f>IF(ISBLANK(F122)," ",INDEX('Lista zaw'!$A$3:$G$1925,$P122,3))</f>
        <v>2011</v>
      </c>
      <c r="J122" s="22" t="str">
        <f>IF(ISBLANK(F122)," ",INDEX('Lista zaw'!$A$3:$G$1925,$P122,4))</f>
        <v>LKS Znicz (Biłgoraj)</v>
      </c>
      <c r="K122" s="46"/>
      <c r="L122" s="46">
        <v>62.45</v>
      </c>
      <c r="M122" s="46">
        <v>70</v>
      </c>
      <c r="N122" s="46">
        <v>85</v>
      </c>
      <c r="P122" s="404">
        <f>IF(ISBLANK(F122)," ",MATCH(F122,'Lista zaw'!$A$3:$A$1925,0))</f>
        <v>704</v>
      </c>
      <c r="Q122" s="405">
        <f t="shared" ca="1" si="9"/>
        <v>15</v>
      </c>
      <c r="R122" s="331"/>
      <c r="S122" s="331"/>
      <c r="T122" s="331"/>
      <c r="U122" s="331"/>
      <c r="V122" s="331"/>
      <c r="W122" s="331"/>
      <c r="X122" s="331"/>
      <c r="Y122" s="331"/>
      <c r="Z122" s="331"/>
      <c r="AA122" s="331"/>
      <c r="AB122" s="331"/>
      <c r="AC122" s="331"/>
      <c r="AD122" s="331"/>
      <c r="AE122" s="331"/>
      <c r="AF122" s="331"/>
      <c r="AG122" s="331"/>
      <c r="AH122" s="331"/>
      <c r="AI122" s="331"/>
      <c r="AJ122" s="331"/>
      <c r="AK122" s="331"/>
      <c r="AL122" s="331"/>
      <c r="AM122" s="331"/>
      <c r="AN122" s="331"/>
      <c r="AO122" s="331"/>
    </row>
    <row r="123" spans="1:41" s="21" customFormat="1" ht="20.25" customHeight="1">
      <c r="A123" s="22">
        <v>30</v>
      </c>
      <c r="B123" s="46" t="str">
        <f t="shared" ca="1" si="8"/>
        <v>U15</v>
      </c>
      <c r="C123" s="46">
        <v>5</v>
      </c>
      <c r="D123" s="59"/>
      <c r="E123" s="46" t="s">
        <v>1396</v>
      </c>
      <c r="F123" s="59">
        <v>10005038</v>
      </c>
      <c r="G123" s="22" t="str">
        <f>IF(ISBLANK(E123)," ",INDEX('Lista zaw'!$A$3:$G$1925,$P123,5))</f>
        <v>M</v>
      </c>
      <c r="H123" s="56" t="str">
        <f>IF(ISBLANK(F123)," ",INDEX('Lista zaw'!$A$3:$G$1925,$P123,2))</f>
        <v>Bakuła Wojciech</v>
      </c>
      <c r="I123" s="22">
        <f>IF(ISBLANK(F123)," ",INDEX('Lista zaw'!$A$3:$G$1925,$P123,3))</f>
        <v>2011</v>
      </c>
      <c r="J123" s="22" t="str">
        <f>IF(ISBLANK(F123)," ",INDEX('Lista zaw'!$A$3:$G$1925,$P123,4))</f>
        <v>UKS Atleta (Ostrołęka)</v>
      </c>
      <c r="K123" s="46"/>
      <c r="L123" s="46">
        <v>72.650000000000006</v>
      </c>
      <c r="M123" s="46">
        <v>80</v>
      </c>
      <c r="N123" s="46">
        <v>100</v>
      </c>
      <c r="P123" s="404">
        <f>IF(ISBLANK(F123)," ",MATCH(F123,'Lista zaw'!$A$3:$A$1925,0))</f>
        <v>969</v>
      </c>
      <c r="Q123" s="405">
        <f t="shared" ca="1" si="9"/>
        <v>15</v>
      </c>
      <c r="R123" s="331"/>
      <c r="S123" s="331"/>
      <c r="T123" s="331"/>
      <c r="U123" s="331"/>
      <c r="V123" s="331"/>
      <c r="W123" s="331"/>
      <c r="X123" s="331"/>
      <c r="Y123" s="331"/>
      <c r="Z123" s="331"/>
      <c r="AA123" s="331"/>
      <c r="AB123" s="331"/>
      <c r="AC123" s="331"/>
      <c r="AD123" s="331"/>
      <c r="AE123" s="331"/>
      <c r="AF123" s="331"/>
      <c r="AG123" s="331"/>
      <c r="AH123" s="331"/>
      <c r="AI123" s="331"/>
      <c r="AJ123" s="331"/>
      <c r="AK123" s="331"/>
      <c r="AL123" s="331"/>
      <c r="AM123" s="331"/>
      <c r="AN123" s="331"/>
      <c r="AO123" s="331"/>
    </row>
    <row r="124" spans="1:41" s="21" customFormat="1" ht="20.25" customHeight="1">
      <c r="A124" s="22">
        <v>31</v>
      </c>
      <c r="B124" s="46" t="str">
        <f t="shared" ca="1" si="8"/>
        <v>U15</v>
      </c>
      <c r="C124" s="46">
        <v>6</v>
      </c>
      <c r="D124" s="55"/>
      <c r="E124" s="59" t="s">
        <v>1396</v>
      </c>
      <c r="F124" s="46">
        <v>10005107</v>
      </c>
      <c r="G124" s="22" t="str">
        <f>IF(ISBLANK(E124)," ",INDEX('Lista zaw'!$A$3:$G$1925,$P124,5))</f>
        <v>M</v>
      </c>
      <c r="H124" s="56" t="str">
        <f>IF(ISBLANK(F124)," ",INDEX('Lista zaw'!$A$3:$G$1925,$P124,2))</f>
        <v>Padzik Szymon</v>
      </c>
      <c r="I124" s="22">
        <f>IF(ISBLANK(F124)," ",INDEX('Lista zaw'!$A$3:$G$1925,$P124,3))</f>
        <v>2011</v>
      </c>
      <c r="J124" s="22" t="str">
        <f>IF(ISBLANK(F124)," ",INDEX('Lista zaw'!$A$3:$G$1925,$P124,4))</f>
        <v>UKS Atleta (Ostrołęka)</v>
      </c>
      <c r="K124" s="46"/>
      <c r="L124" s="46">
        <v>66.05</v>
      </c>
      <c r="M124" s="46">
        <v>80</v>
      </c>
      <c r="N124" s="46">
        <v>100</v>
      </c>
      <c r="P124" s="404">
        <f>IF(ISBLANK(F124)," ",MATCH(F124,'Lista zaw'!$A$3:$A$1925,0))</f>
        <v>983</v>
      </c>
      <c r="Q124" s="405">
        <f t="shared" ca="1" si="9"/>
        <v>15</v>
      </c>
      <c r="R124" s="331"/>
      <c r="S124" s="331"/>
      <c r="T124" s="331"/>
      <c r="U124" s="331"/>
      <c r="V124" s="331"/>
      <c r="W124" s="331"/>
      <c r="X124" s="331"/>
      <c r="Y124" s="331"/>
      <c r="Z124" s="331"/>
      <c r="AA124" s="331"/>
      <c r="AB124" s="331"/>
      <c r="AC124" s="331"/>
      <c r="AD124" s="331"/>
      <c r="AE124" s="331"/>
      <c r="AF124" s="331"/>
      <c r="AG124" s="331"/>
      <c r="AH124" s="331"/>
      <c r="AI124" s="331"/>
      <c r="AJ124" s="331"/>
      <c r="AK124" s="331"/>
      <c r="AL124" s="331"/>
      <c r="AM124" s="331"/>
      <c r="AN124" s="331"/>
      <c r="AO124" s="331"/>
    </row>
    <row r="125" spans="1:41" s="21" customFormat="1" ht="20.25" customHeight="1">
      <c r="A125" s="22">
        <v>32</v>
      </c>
      <c r="B125" s="46" t="str">
        <f t="shared" ca="1" si="8"/>
        <v>U15</v>
      </c>
      <c r="C125" s="46">
        <v>7</v>
      </c>
      <c r="D125" s="55"/>
      <c r="E125" s="46" t="s">
        <v>1396</v>
      </c>
      <c r="F125" s="46">
        <v>10005504</v>
      </c>
      <c r="G125" s="22" t="str">
        <f>IF(ISBLANK(E125)," ",INDEX('Lista zaw'!$A$3:$G$1925,$P125,5))</f>
        <v>M</v>
      </c>
      <c r="H125" s="56" t="str">
        <f>IF(ISBLANK(F125)," ",INDEX('Lista zaw'!$A$3:$G$1925,$P125,2))</f>
        <v>Krzysztoń Łukasz</v>
      </c>
      <c r="I125" s="22">
        <f>IF(ISBLANK(F125)," ",INDEX('Lista zaw'!$A$3:$G$1925,$P125,3))</f>
        <v>2011</v>
      </c>
      <c r="J125" s="22" t="str">
        <f>IF(ISBLANK(F125)," ",INDEX('Lista zaw'!$A$3:$G$1925,$P125,4))</f>
        <v>Wysoczanka Wysokie</v>
      </c>
      <c r="K125" s="46"/>
      <c r="L125" s="46">
        <v>61.45</v>
      </c>
      <c r="M125" s="46">
        <v>58</v>
      </c>
      <c r="N125" s="46">
        <v>78</v>
      </c>
      <c r="P125" s="404">
        <f>IF(ISBLANK(F125)," ",MATCH(F125,'Lista zaw'!$A$3:$A$1925,0))</f>
        <v>1124</v>
      </c>
      <c r="Q125" s="405">
        <f t="shared" ca="1" si="9"/>
        <v>15</v>
      </c>
      <c r="R125" s="331"/>
      <c r="S125" s="331"/>
      <c r="T125" s="331"/>
      <c r="U125" s="331"/>
      <c r="V125" s="331"/>
      <c r="W125" s="331"/>
      <c r="X125" s="331"/>
      <c r="Y125" s="331"/>
      <c r="Z125" s="331"/>
      <c r="AA125" s="331"/>
      <c r="AB125" s="331"/>
      <c r="AC125" s="331"/>
      <c r="AD125" s="331"/>
      <c r="AE125" s="331"/>
      <c r="AF125" s="331"/>
      <c r="AG125" s="331"/>
      <c r="AH125" s="331"/>
      <c r="AI125" s="331"/>
      <c r="AJ125" s="331"/>
      <c r="AK125" s="331"/>
      <c r="AL125" s="331"/>
      <c r="AM125" s="331"/>
      <c r="AN125" s="331"/>
      <c r="AO125" s="331"/>
    </row>
    <row r="126" spans="1:41" s="21" customFormat="1" ht="20.25" customHeight="1">
      <c r="A126" s="22">
        <v>36</v>
      </c>
      <c r="B126" s="46" t="str">
        <f t="shared" ca="1" si="8"/>
        <v>U17</v>
      </c>
      <c r="C126" s="46">
        <v>8</v>
      </c>
      <c r="D126" s="59"/>
      <c r="E126" s="59" t="s">
        <v>1396</v>
      </c>
      <c r="F126" s="59">
        <v>10005509</v>
      </c>
      <c r="G126" s="22" t="str">
        <f>IF(ISBLANK(E126)," ",INDEX('Lista zaw'!$A$3:$G$1925,$P126,5))</f>
        <v>M</v>
      </c>
      <c r="H126" s="56" t="str">
        <f>IF(ISBLANK(F126)," ",INDEX('Lista zaw'!$A$3:$G$1925,$P126,2))</f>
        <v>Sycz Witold</v>
      </c>
      <c r="I126" s="22">
        <f>IF(ISBLANK(F126)," ",INDEX('Lista zaw'!$A$3:$G$1925,$P126,3))</f>
        <v>2010</v>
      </c>
      <c r="J126" s="22" t="str">
        <f>IF(ISBLANK(F126)," ",INDEX('Lista zaw'!$A$3:$G$1925,$P126,4))</f>
        <v>LKS (Dobryszyce)</v>
      </c>
      <c r="K126" s="46"/>
      <c r="L126" s="46">
        <v>74.45</v>
      </c>
      <c r="M126" s="46">
        <v>65</v>
      </c>
      <c r="N126" s="46">
        <v>85</v>
      </c>
      <c r="P126" s="404">
        <f>IF(ISBLANK(F126)," ",MATCH(F126,'Lista zaw'!$A$3:$A$1925,0))</f>
        <v>1128</v>
      </c>
      <c r="Q126" s="405">
        <f t="shared" ca="1" si="9"/>
        <v>16</v>
      </c>
      <c r="R126" s="331"/>
      <c r="S126" s="331"/>
      <c r="T126" s="331"/>
      <c r="U126" s="331"/>
      <c r="V126" s="331"/>
      <c r="W126" s="331"/>
      <c r="X126" s="331"/>
      <c r="Y126" s="331"/>
      <c r="Z126" s="331"/>
      <c r="AA126" s="331"/>
      <c r="AB126" s="331"/>
      <c r="AC126" s="331"/>
      <c r="AD126" s="331"/>
      <c r="AE126" s="331"/>
      <c r="AF126" s="331"/>
      <c r="AG126" s="331"/>
      <c r="AH126" s="331"/>
      <c r="AI126" s="331"/>
      <c r="AJ126" s="331"/>
      <c r="AK126" s="331"/>
      <c r="AL126" s="331"/>
      <c r="AM126" s="331"/>
      <c r="AN126" s="331"/>
      <c r="AO126" s="331"/>
    </row>
    <row r="127" spans="1:41" s="21" customFormat="1" ht="20.25" customHeight="1">
      <c r="A127" s="22">
        <v>15</v>
      </c>
      <c r="B127" s="46" t="str">
        <f t="shared" ca="1" si="8"/>
        <v>U15</v>
      </c>
      <c r="C127" s="46">
        <v>9</v>
      </c>
      <c r="D127" s="55"/>
      <c r="E127" s="59" t="s">
        <v>1396</v>
      </c>
      <c r="F127" s="45">
        <v>10005671</v>
      </c>
      <c r="G127" s="22" t="str">
        <f>IF(ISBLANK(E127)," ",INDEX('Lista zaw'!$A$3:$G$1925,$P127,5))</f>
        <v>M</v>
      </c>
      <c r="H127" s="56" t="str">
        <f>IF(ISBLANK(F127)," ",INDEX('Lista zaw'!$A$3:$G$1925,$P127,2))</f>
        <v>Wasieczko Tomasz</v>
      </c>
      <c r="I127" s="22">
        <f>IF(ISBLANK(F127)," ",INDEX('Lista zaw'!$A$3:$G$1925,$P127,3))</f>
        <v>2011</v>
      </c>
      <c r="J127" s="22" t="str">
        <f>IF(ISBLANK(F127)," ",INDEX('Lista zaw'!$A$3:$G$1925,$P127,4))</f>
        <v>LKS Znicz (Biłgoraj)</v>
      </c>
      <c r="K127" s="46"/>
      <c r="L127" s="46">
        <v>49.35</v>
      </c>
      <c r="M127" s="46">
        <v>47</v>
      </c>
      <c r="N127" s="46">
        <v>65</v>
      </c>
      <c r="P127" s="404">
        <f>IF(ISBLANK(F127)," ",MATCH(F127,'Lista zaw'!$A$3:$A$1925,0))</f>
        <v>1121</v>
      </c>
      <c r="Q127" s="405">
        <f t="shared" ca="1" si="9"/>
        <v>15</v>
      </c>
      <c r="R127" s="331"/>
      <c r="S127" s="331"/>
      <c r="T127" s="331"/>
      <c r="U127" s="331"/>
      <c r="V127" s="331"/>
      <c r="W127" s="331"/>
      <c r="X127" s="331"/>
      <c r="Y127" s="331"/>
      <c r="Z127" s="331"/>
      <c r="AA127" s="331"/>
      <c r="AB127" s="331"/>
      <c r="AC127" s="331"/>
      <c r="AD127" s="331"/>
      <c r="AE127" s="331"/>
      <c r="AF127" s="331"/>
      <c r="AG127" s="331"/>
      <c r="AH127" s="331"/>
      <c r="AI127" s="331"/>
      <c r="AJ127" s="331"/>
      <c r="AK127" s="331"/>
      <c r="AL127" s="331"/>
      <c r="AM127" s="331"/>
      <c r="AN127" s="331"/>
      <c r="AO127" s="331"/>
    </row>
    <row r="128" spans="1:41" s="21" customFormat="1" ht="20.25" customHeight="1">
      <c r="A128" s="22">
        <v>35</v>
      </c>
      <c r="B128" s="46" t="str">
        <f t="shared" ca="1" si="8"/>
        <v>U15</v>
      </c>
      <c r="C128" s="46">
        <v>10</v>
      </c>
      <c r="D128" s="55"/>
      <c r="E128" s="46" t="s">
        <v>1396</v>
      </c>
      <c r="F128" s="46">
        <v>10005566</v>
      </c>
      <c r="G128" s="22" t="str">
        <f>IF(ISBLANK(E128)," ",INDEX('Lista zaw'!$A$3:$G$1925,$P128,5))</f>
        <v>M</v>
      </c>
      <c r="H128" s="56" t="str">
        <f>IF(ISBLANK(F128)," ",INDEX('Lista zaw'!$A$3:$G$1925,$P128,2))</f>
        <v>Flis Dawid</v>
      </c>
      <c r="I128" s="22">
        <f>IF(ISBLANK(F128)," ",INDEX('Lista zaw'!$A$3:$G$1925,$P128,3))</f>
        <v>2012</v>
      </c>
      <c r="J128" s="22" t="str">
        <f>IF(ISBLANK(F128)," ",INDEX('Lista zaw'!$A$3:$G$1925,$P128,4))</f>
        <v>LKS Znicz (Biłgoraj)</v>
      </c>
      <c r="K128" s="46"/>
      <c r="L128" s="46">
        <v>46.25</v>
      </c>
      <c r="M128" s="46">
        <v>40</v>
      </c>
      <c r="N128" s="46">
        <v>50</v>
      </c>
      <c r="P128" s="404">
        <f>IF(ISBLANK(F128)," ",MATCH(F128,'Lista zaw'!$A$3:$A$1925,0))</f>
        <v>1127</v>
      </c>
      <c r="Q128" s="405">
        <f t="shared" ca="1" si="9"/>
        <v>14</v>
      </c>
      <c r="R128" s="331"/>
      <c r="S128" s="331"/>
      <c r="T128" s="331"/>
      <c r="U128" s="331"/>
      <c r="V128" s="331"/>
      <c r="W128" s="331"/>
      <c r="X128" s="331"/>
      <c r="Y128" s="331"/>
      <c r="Z128" s="331"/>
      <c r="AA128" s="331"/>
      <c r="AB128" s="331"/>
      <c r="AC128" s="331"/>
      <c r="AD128" s="331"/>
      <c r="AE128" s="331"/>
      <c r="AF128" s="331"/>
      <c r="AG128" s="331"/>
      <c r="AH128" s="331"/>
      <c r="AI128" s="331"/>
      <c r="AJ128" s="331"/>
      <c r="AK128" s="331"/>
      <c r="AL128" s="331"/>
      <c r="AM128" s="331"/>
      <c r="AN128" s="331"/>
      <c r="AO128" s="331"/>
    </row>
    <row r="129" spans="1:41" s="21" customFormat="1" ht="20.25" customHeight="1">
      <c r="A129" s="22">
        <v>5</v>
      </c>
      <c r="B129" s="46" t="str">
        <f t="shared" ca="1" si="8"/>
        <v>U15</v>
      </c>
      <c r="C129" s="46">
        <v>11</v>
      </c>
      <c r="D129" s="55"/>
      <c r="E129" s="59" t="s">
        <v>1396</v>
      </c>
      <c r="F129" s="46">
        <v>1004</v>
      </c>
      <c r="G129" s="22" t="str">
        <f>IF(ISBLANK(E129)," ",INDEX('Lista zaw'!$A$3:$G$1925,$P129,5))</f>
        <v>M</v>
      </c>
      <c r="H129" s="56" t="str">
        <f>IF(ISBLANK(F129)," ",INDEX('Lista zaw'!$A$3:$G$1925,$P129,2))</f>
        <v>Sztwiertnia Valdemar</v>
      </c>
      <c r="I129" s="22">
        <f>IF(ISBLANK(F129)," ",INDEX('Lista zaw'!$A$3:$G$1925,$P129,3))</f>
        <v>2013</v>
      </c>
      <c r="J129" s="22" t="str">
        <f>IF(ISBLANK(F129)," ",INDEX('Lista zaw'!$A$3:$G$1925,$P129,4))</f>
        <v>SKV Bonatrans Bohumín Czechy</v>
      </c>
      <c r="K129" s="46"/>
      <c r="L129" s="46">
        <v>67.349999999999994</v>
      </c>
      <c r="M129" s="46">
        <v>20</v>
      </c>
      <c r="N129" s="46">
        <v>30</v>
      </c>
      <c r="P129" s="404">
        <f>IF(ISBLANK(F129)," ",MATCH(F129,'Lista zaw'!$A$3:$A$1925,0))</f>
        <v>1117</v>
      </c>
      <c r="Q129" s="405">
        <f t="shared" ca="1" si="9"/>
        <v>13</v>
      </c>
      <c r="R129" s="331"/>
      <c r="S129" s="334"/>
      <c r="T129" s="331"/>
      <c r="U129" s="331"/>
      <c r="V129" s="331"/>
      <c r="W129" s="331"/>
      <c r="X129" s="331"/>
      <c r="Y129" s="331"/>
      <c r="Z129" s="331"/>
      <c r="AA129" s="331"/>
      <c r="AB129" s="331"/>
      <c r="AC129" s="331"/>
      <c r="AD129" s="331"/>
      <c r="AE129" s="331"/>
      <c r="AF129" s="331"/>
      <c r="AG129" s="331"/>
      <c r="AH129" s="331"/>
      <c r="AI129" s="331"/>
      <c r="AJ129" s="331"/>
      <c r="AK129" s="331"/>
      <c r="AL129" s="331"/>
      <c r="AM129" s="331"/>
      <c r="AN129" s="331"/>
      <c r="AO129" s="331"/>
    </row>
    <row r="130" spans="1:41" s="21" customFormat="1" ht="20.25" customHeight="1">
      <c r="A130" s="22">
        <v>34</v>
      </c>
      <c r="B130" s="46" t="str">
        <f t="shared" ca="1" si="8"/>
        <v>U15</v>
      </c>
      <c r="C130" s="46">
        <v>12</v>
      </c>
      <c r="D130" s="59"/>
      <c r="E130" s="46" t="s">
        <v>1396</v>
      </c>
      <c r="F130" s="197">
        <v>1013</v>
      </c>
      <c r="G130" s="22" t="str">
        <f>IF(ISBLANK(E130)," ",INDEX('Lista zaw'!$A$3:$G$1925,$P130,5))</f>
        <v>M</v>
      </c>
      <c r="H130" s="56" t="str">
        <f>IF(ISBLANK(F130)," ",INDEX('Lista zaw'!$A$3:$G$1925,$P130,2))</f>
        <v>Sobstyl Alan</v>
      </c>
      <c r="I130" s="22">
        <f>IF(ISBLANK(F130)," ",INDEX('Lista zaw'!$A$3:$G$1925,$P130,3))</f>
        <v>2013</v>
      </c>
      <c r="J130" s="22" t="str">
        <f>IF(ISBLANK(F130)," ",INDEX('Lista zaw'!$A$3:$G$1925,$P130,4))</f>
        <v>Wysoczanka Wysokie</v>
      </c>
      <c r="K130" s="46"/>
      <c r="L130" s="46">
        <v>46.25</v>
      </c>
      <c r="M130" s="46">
        <v>20</v>
      </c>
      <c r="N130" s="46">
        <v>25</v>
      </c>
      <c r="P130" s="404">
        <f>IF(ISBLANK(F130)," ",MATCH(F130,'Lista zaw'!$A$3:$A$1925,0))</f>
        <v>1126</v>
      </c>
      <c r="Q130" s="405">
        <f t="shared" ca="1" si="9"/>
        <v>13</v>
      </c>
      <c r="R130" s="331"/>
      <c r="S130" s="331"/>
      <c r="T130" s="331"/>
      <c r="U130" s="331"/>
      <c r="V130" s="331"/>
      <c r="W130" s="331"/>
      <c r="X130" s="331"/>
      <c r="Y130" s="331"/>
      <c r="Z130" s="331"/>
      <c r="AA130" s="331"/>
      <c r="AB130" s="331"/>
      <c r="AC130" s="331"/>
      <c r="AD130" s="331"/>
      <c r="AE130" s="331"/>
      <c r="AF130" s="331"/>
      <c r="AG130" s="331"/>
      <c r="AH130" s="331"/>
      <c r="AI130" s="331"/>
      <c r="AJ130" s="331"/>
      <c r="AK130" s="331"/>
      <c r="AL130" s="331"/>
      <c r="AM130" s="331"/>
      <c r="AN130" s="331"/>
      <c r="AO130" s="331"/>
    </row>
    <row r="131" spans="1:41" s="21" customFormat="1" ht="20.25" customHeight="1">
      <c r="A131" s="22">
        <v>37</v>
      </c>
      <c r="B131" s="46">
        <f t="shared" ca="1" si="6"/>
        <v>0</v>
      </c>
      <c r="C131" s="46"/>
      <c r="D131" s="55" t="s">
        <v>1374</v>
      </c>
      <c r="E131" s="45" t="s">
        <v>1393</v>
      </c>
      <c r="F131" s="45">
        <v>10002301</v>
      </c>
      <c r="G131" s="22" t="str">
        <f>IF(ISBLANK(E131)," ",INDEX('Lista zaw'!$A$3:$G$1925,$P131,5))</f>
        <v>M</v>
      </c>
      <c r="H131" s="56" t="str">
        <f>IF(ISBLANK(F131)," ",INDEX('Lista zaw'!$A$3:$G$1925,$P131,2))</f>
        <v>Barański Patryk</v>
      </c>
      <c r="I131" s="22">
        <f>IF(ISBLANK(F131)," ",INDEX('Lista zaw'!$A$3:$G$1925,$P131,3))</f>
        <v>2004</v>
      </c>
      <c r="J131" s="22" t="str">
        <f>IF(ISBLANK(F131)," ",INDEX('Lista zaw'!$A$3:$G$1925,$P131,4))</f>
        <v>LKS (Dobryszyce)</v>
      </c>
      <c r="K131" s="45"/>
      <c r="L131" s="46"/>
      <c r="M131" s="46"/>
      <c r="N131" s="46"/>
      <c r="P131" s="404">
        <f>IF(ISBLANK(F131)," ",MATCH(F131,'Lista zaw'!$A$3:$A$1925,0))</f>
        <v>463</v>
      </c>
      <c r="Q131" s="405">
        <f t="shared" ca="1" si="7"/>
        <v>22</v>
      </c>
      <c r="R131" s="331"/>
      <c r="S131" s="331"/>
      <c r="T131" s="331"/>
      <c r="U131" s="331"/>
      <c r="V131" s="331"/>
      <c r="W131" s="331"/>
      <c r="X131" s="331"/>
      <c r="Y131" s="331"/>
      <c r="Z131" s="331"/>
      <c r="AA131" s="331"/>
      <c r="AB131" s="331"/>
      <c r="AC131" s="331"/>
      <c r="AD131" s="331"/>
      <c r="AE131" s="331"/>
      <c r="AF131" s="331"/>
      <c r="AG131" s="331"/>
      <c r="AH131" s="331"/>
      <c r="AI131" s="331"/>
      <c r="AJ131" s="331"/>
      <c r="AK131" s="331"/>
      <c r="AL131" s="331"/>
      <c r="AM131" s="331"/>
      <c r="AN131" s="331"/>
      <c r="AO131" s="331"/>
    </row>
    <row r="132" spans="1:41" s="21" customFormat="1" ht="20.25" customHeight="1">
      <c r="A132" s="22">
        <v>38</v>
      </c>
      <c r="B132" s="46">
        <f t="shared" ca="1" si="6"/>
        <v>0</v>
      </c>
      <c r="C132" s="46"/>
      <c r="D132" s="55" t="s">
        <v>1374</v>
      </c>
      <c r="E132" s="46" t="s">
        <v>1393</v>
      </c>
      <c r="F132" s="46">
        <v>10002888</v>
      </c>
      <c r="G132" s="22" t="str">
        <f>IF(ISBLANK(E132)," ",INDEX('Lista zaw'!$A$3:$G$1925,$P132,5))</f>
        <v>M</v>
      </c>
      <c r="H132" s="56" t="str">
        <f>IF(ISBLANK(F132)," ",INDEX('Lista zaw'!$A$3:$G$1925,$P132,2))</f>
        <v>Burza Krystian</v>
      </c>
      <c r="I132" s="22">
        <f>IF(ISBLANK(F132)," ",INDEX('Lista zaw'!$A$3:$G$1925,$P132,3))</f>
        <v>2005</v>
      </c>
      <c r="J132" s="22" t="str">
        <f>IF(ISBLANK(F132)," ",INDEX('Lista zaw'!$A$3:$G$1925,$P132,4))</f>
        <v>LKS (Dobryszyce)</v>
      </c>
      <c r="K132" s="46"/>
      <c r="L132" s="46"/>
      <c r="M132" s="46"/>
      <c r="N132" s="46"/>
      <c r="P132" s="404">
        <f>IF(ISBLANK(F132)," ",MATCH(F132,'Lista zaw'!$A$3:$A$1925,0))</f>
        <v>465</v>
      </c>
      <c r="Q132" s="405">
        <f t="shared" ca="1" si="7"/>
        <v>21</v>
      </c>
      <c r="R132" s="331"/>
      <c r="S132" s="331"/>
      <c r="T132" s="331"/>
      <c r="U132" s="331"/>
      <c r="V132" s="331"/>
      <c r="W132" s="331"/>
      <c r="X132" s="331"/>
      <c r="Y132" s="331"/>
      <c r="Z132" s="331"/>
      <c r="AA132" s="331"/>
      <c r="AB132" s="331"/>
      <c r="AC132" s="331"/>
      <c r="AD132" s="331"/>
      <c r="AE132" s="331"/>
      <c r="AF132" s="331"/>
      <c r="AG132" s="331"/>
      <c r="AH132" s="331"/>
      <c r="AI132" s="331"/>
      <c r="AJ132" s="331"/>
      <c r="AK132" s="331"/>
      <c r="AL132" s="331"/>
      <c r="AM132" s="331"/>
      <c r="AN132" s="331"/>
      <c r="AO132" s="331"/>
    </row>
    <row r="133" spans="1:41" s="21" customFormat="1" ht="20.25" customHeight="1">
      <c r="A133" s="22">
        <v>39</v>
      </c>
      <c r="B133" s="46">
        <f t="shared" ca="1" si="6"/>
        <v>0</v>
      </c>
      <c r="C133" s="46"/>
      <c r="D133" s="55" t="s">
        <v>1374</v>
      </c>
      <c r="E133" s="46" t="s">
        <v>1393</v>
      </c>
      <c r="F133" s="46">
        <v>10002781</v>
      </c>
      <c r="G133" s="22" t="str">
        <f>IF(ISBLANK(E133)," ",INDEX('Lista zaw'!$A$3:$G$1925,$P133,5))</f>
        <v>M</v>
      </c>
      <c r="H133" s="56" t="str">
        <f>IF(ISBLANK(F133)," ",INDEX('Lista zaw'!$A$3:$G$1925,$P133,2))</f>
        <v>Majsy Dawid</v>
      </c>
      <c r="I133" s="22">
        <f>IF(ISBLANK(F133)," ",INDEX('Lista zaw'!$A$3:$G$1925,$P133,3))</f>
        <v>2005</v>
      </c>
      <c r="J133" s="22" t="str">
        <f>IF(ISBLANK(F133)," ",INDEX('Lista zaw'!$A$3:$G$1925,$P133,4))</f>
        <v>LKS (Dobryszyce)</v>
      </c>
      <c r="K133" s="45"/>
      <c r="L133" s="46"/>
      <c r="M133" s="46"/>
      <c r="N133" s="46"/>
      <c r="P133" s="404">
        <f>IF(ISBLANK(F133)," ",MATCH(F133,'Lista zaw'!$A$3:$A$1925,0))</f>
        <v>473</v>
      </c>
      <c r="Q133" s="405">
        <f t="shared" ca="1" si="7"/>
        <v>21</v>
      </c>
      <c r="R133" s="331"/>
      <c r="S133" s="331"/>
      <c r="T133" s="331"/>
      <c r="U133" s="331"/>
      <c r="V133" s="331"/>
      <c r="W133" s="331"/>
      <c r="X133" s="331"/>
      <c r="Y133" s="331"/>
      <c r="Z133" s="331"/>
      <c r="AA133" s="331"/>
      <c r="AB133" s="331"/>
      <c r="AC133" s="331"/>
      <c r="AD133" s="331"/>
      <c r="AE133" s="331"/>
      <c r="AF133" s="331"/>
      <c r="AG133" s="331"/>
      <c r="AH133" s="331"/>
      <c r="AI133" s="331"/>
      <c r="AJ133" s="331"/>
      <c r="AK133" s="331"/>
      <c r="AL133" s="331"/>
      <c r="AM133" s="331"/>
      <c r="AN133" s="331"/>
      <c r="AO133" s="331"/>
    </row>
    <row r="134" spans="1:41" s="21" customFormat="1" ht="20.25" customHeight="1">
      <c r="A134" s="22">
        <v>40</v>
      </c>
      <c r="B134" s="46" t="str">
        <f t="shared" ca="1" si="6"/>
        <v>U17</v>
      </c>
      <c r="C134" s="46"/>
      <c r="D134" s="55" t="s">
        <v>1374</v>
      </c>
      <c r="E134" s="45" t="s">
        <v>1393</v>
      </c>
      <c r="F134" s="59">
        <v>10004361</v>
      </c>
      <c r="G134" s="22" t="str">
        <f>IF(ISBLANK(E134)," ",INDEX('Lista zaw'!$A$3:$G$1925,$P134,5))</f>
        <v>M</v>
      </c>
      <c r="H134" s="56" t="str">
        <f>IF(ISBLANK(F134)," ",INDEX('Lista zaw'!$A$3:$G$1925,$P134,2))</f>
        <v>Leśniewski Oskar</v>
      </c>
      <c r="I134" s="22">
        <f>IF(ISBLANK(F134)," ",INDEX('Lista zaw'!$A$3:$G$1925,$P134,3))</f>
        <v>2009</v>
      </c>
      <c r="J134" s="22" t="str">
        <f>IF(ISBLANK(F134)," ",INDEX('Lista zaw'!$A$3:$G$1925,$P134,4))</f>
        <v>LKS (Dobryszyce)</v>
      </c>
      <c r="K134" s="45"/>
      <c r="L134" s="46"/>
      <c r="M134" s="46"/>
      <c r="N134" s="46"/>
      <c r="P134" s="404">
        <f>IF(ISBLANK(F134)," ",MATCH(F134,'Lista zaw'!$A$3:$A$1925,0))</f>
        <v>434</v>
      </c>
      <c r="Q134" s="405">
        <f t="shared" ca="1" si="7"/>
        <v>17</v>
      </c>
      <c r="R134" s="331"/>
      <c r="S134" s="331"/>
      <c r="T134" s="331"/>
      <c r="U134" s="331"/>
      <c r="V134" s="331"/>
      <c r="W134" s="331"/>
      <c r="X134" s="331"/>
      <c r="Y134" s="331"/>
      <c r="Z134" s="331"/>
      <c r="AA134" s="331"/>
      <c r="AB134" s="331"/>
      <c r="AC134" s="331"/>
      <c r="AD134" s="331"/>
      <c r="AE134" s="331"/>
      <c r="AF134" s="331"/>
      <c r="AG134" s="331"/>
      <c r="AH134" s="331"/>
      <c r="AI134" s="331"/>
      <c r="AJ134" s="331"/>
      <c r="AK134" s="331"/>
      <c r="AL134" s="331"/>
      <c r="AM134" s="331"/>
      <c r="AN134" s="331"/>
      <c r="AO134" s="331"/>
    </row>
    <row r="135" spans="1:41" s="21" customFormat="1" ht="20.25" customHeight="1">
      <c r="A135" s="22">
        <v>41</v>
      </c>
      <c r="B135" s="46">
        <f t="shared" ca="1" si="6"/>
        <v>0</v>
      </c>
      <c r="C135" s="46"/>
      <c r="D135" s="55" t="s">
        <v>1374</v>
      </c>
      <c r="E135" s="46" t="s">
        <v>1393</v>
      </c>
      <c r="F135" s="46">
        <v>10005431</v>
      </c>
      <c r="G135" s="22" t="str">
        <f>IF(ISBLANK(E135)," ",INDEX('Lista zaw'!$A$3:$G$1925,$P135,5))</f>
        <v>M</v>
      </c>
      <c r="H135" s="56" t="str">
        <f>IF(ISBLANK(F135)," ",INDEX('Lista zaw'!$A$3:$G$1925,$P135,2))</f>
        <v>Sałek Kacper</v>
      </c>
      <c r="I135" s="22">
        <f>IF(ISBLANK(F135)," ",INDEX('Lista zaw'!$A$3:$G$1925,$P135,3))</f>
        <v>2003</v>
      </c>
      <c r="J135" s="22" t="str">
        <f>IF(ISBLANK(F135)," ",INDEX('Lista zaw'!$A$3:$G$1925,$P135,4))</f>
        <v>LKS (Dobryszyce)</v>
      </c>
      <c r="K135" s="46"/>
      <c r="L135" s="46"/>
      <c r="M135" s="46"/>
      <c r="N135" s="46"/>
      <c r="P135" s="404">
        <f>IF(ISBLANK(F135)," ",MATCH(F135,'Lista zaw'!$A$3:$A$1925,0))</f>
        <v>478</v>
      </c>
      <c r="Q135" s="405">
        <f t="shared" ca="1" si="7"/>
        <v>23</v>
      </c>
      <c r="R135" s="331"/>
      <c r="S135" s="331"/>
      <c r="T135" s="331"/>
      <c r="U135" s="331"/>
      <c r="V135" s="331"/>
      <c r="W135" s="331"/>
      <c r="X135" s="331"/>
      <c r="Y135" s="331"/>
      <c r="Z135" s="331"/>
      <c r="AA135" s="331"/>
      <c r="AB135" s="331"/>
      <c r="AC135" s="331"/>
      <c r="AD135" s="331"/>
      <c r="AE135" s="331"/>
      <c r="AF135" s="331"/>
      <c r="AG135" s="331"/>
      <c r="AH135" s="331"/>
      <c r="AI135" s="331"/>
      <c r="AJ135" s="331"/>
      <c r="AK135" s="331"/>
      <c r="AL135" s="331"/>
      <c r="AM135" s="331"/>
      <c r="AN135" s="331"/>
      <c r="AO135" s="331"/>
    </row>
    <row r="136" spans="1:41" s="21" customFormat="1" ht="20.25" customHeight="1">
      <c r="A136" s="22">
        <v>42</v>
      </c>
      <c r="B136" s="46">
        <f t="shared" ca="1" si="6"/>
        <v>0</v>
      </c>
      <c r="C136" s="46"/>
      <c r="D136" s="55" t="s">
        <v>1374</v>
      </c>
      <c r="E136" s="46" t="s">
        <v>1393</v>
      </c>
      <c r="F136" s="46">
        <v>10000284</v>
      </c>
      <c r="G136" s="22" t="str">
        <f>IF(ISBLANK(E136)," ",INDEX('Lista zaw'!$A$3:$G$1925,$P136,5))</f>
        <v>M</v>
      </c>
      <c r="H136" s="56" t="str">
        <f>IF(ISBLANK(F136)," ",INDEX('Lista zaw'!$A$3:$G$1925,$P136,2))</f>
        <v>Oporski Łukasz</v>
      </c>
      <c r="I136" s="22">
        <f>IF(ISBLANK(F136)," ",INDEX('Lista zaw'!$A$3:$G$1925,$P136,3))</f>
        <v>1988</v>
      </c>
      <c r="J136" s="22" t="str">
        <f>IF(ISBLANK(F136)," ",INDEX('Lista zaw'!$A$3:$G$1925,$P136,4))</f>
        <v>KS (Raszyn)</v>
      </c>
      <c r="K136" s="45"/>
      <c r="L136" s="46"/>
      <c r="M136" s="46"/>
      <c r="N136" s="46"/>
      <c r="P136" s="404">
        <f>IF(ISBLANK(F136)," ",MATCH(F136,'Lista zaw'!$A$3:$A$1925,0))</f>
        <v>306</v>
      </c>
      <c r="Q136" s="405">
        <f t="shared" ca="1" si="7"/>
        <v>38</v>
      </c>
      <c r="R136" s="331"/>
      <c r="S136" s="331"/>
      <c r="T136" s="331"/>
      <c r="U136" s="331"/>
      <c r="V136" s="331"/>
      <c r="W136" s="331"/>
      <c r="X136" s="331"/>
      <c r="Y136" s="331"/>
      <c r="Z136" s="331"/>
      <c r="AA136" s="331"/>
      <c r="AB136" s="331"/>
      <c r="AC136" s="331"/>
      <c r="AD136" s="331"/>
      <c r="AE136" s="331"/>
      <c r="AF136" s="331"/>
      <c r="AG136" s="331"/>
      <c r="AH136" s="331"/>
      <c r="AI136" s="331"/>
      <c r="AJ136" s="331"/>
      <c r="AK136" s="331"/>
      <c r="AL136" s="331"/>
      <c r="AM136" s="331"/>
      <c r="AN136" s="331"/>
      <c r="AO136" s="331"/>
    </row>
    <row r="137" spans="1:41" s="21" customFormat="1" ht="20.25" customHeight="1">
      <c r="A137" s="22">
        <v>43</v>
      </c>
      <c r="B137" s="46">
        <f t="shared" ca="1" si="6"/>
        <v>0</v>
      </c>
      <c r="C137" s="46"/>
      <c r="D137" s="55" t="s">
        <v>1374</v>
      </c>
      <c r="E137" s="45" t="s">
        <v>1393</v>
      </c>
      <c r="F137" s="59">
        <v>10000796</v>
      </c>
      <c r="G137" s="22" t="str">
        <f>IF(ISBLANK(E137)," ",INDEX('Lista zaw'!$A$3:$G$1925,$P137,5))</f>
        <v>M</v>
      </c>
      <c r="H137" s="56" t="str">
        <f>IF(ISBLANK(F137)," ",INDEX('Lista zaw'!$A$3:$G$1925,$P137,2))</f>
        <v>Sosnowski Piotr</v>
      </c>
      <c r="I137" s="22">
        <f>IF(ISBLANK(F137)," ",INDEX('Lista zaw'!$A$3:$G$1925,$P137,3))</f>
        <v>2000</v>
      </c>
      <c r="J137" s="22" t="str">
        <f>IF(ISBLANK(F137)," ",INDEX('Lista zaw'!$A$3:$G$1925,$P137,4))</f>
        <v>KS (Raszyn)</v>
      </c>
      <c r="K137" s="46"/>
      <c r="L137" s="46"/>
      <c r="M137" s="46"/>
      <c r="N137" s="46"/>
      <c r="P137" s="404">
        <f>IF(ISBLANK(F137)," ",MATCH(F137,'Lista zaw'!$A$3:$A$1925,0))</f>
        <v>311</v>
      </c>
      <c r="Q137" s="405">
        <f t="shared" ca="1" si="7"/>
        <v>26</v>
      </c>
      <c r="R137" s="331"/>
      <c r="S137" s="331"/>
      <c r="T137" s="331"/>
      <c r="U137" s="331"/>
      <c r="V137" s="331"/>
      <c r="W137" s="331"/>
      <c r="X137" s="331"/>
      <c r="Y137" s="331"/>
      <c r="Z137" s="331"/>
      <c r="AA137" s="331"/>
      <c r="AB137" s="331"/>
      <c r="AC137" s="331"/>
      <c r="AD137" s="331"/>
      <c r="AE137" s="331"/>
      <c r="AF137" s="331"/>
      <c r="AG137" s="331"/>
      <c r="AH137" s="331"/>
      <c r="AI137" s="331"/>
      <c r="AJ137" s="331"/>
      <c r="AK137" s="331"/>
      <c r="AL137" s="331"/>
      <c r="AM137" s="331"/>
      <c r="AN137" s="331"/>
      <c r="AO137" s="331"/>
    </row>
    <row r="138" spans="1:41" s="21" customFormat="1" ht="20.25" customHeight="1">
      <c r="A138" s="22">
        <v>44</v>
      </c>
      <c r="B138" s="46">
        <f t="shared" ca="1" si="6"/>
        <v>0</v>
      </c>
      <c r="C138" s="46"/>
      <c r="D138" s="55" t="s">
        <v>1374</v>
      </c>
      <c r="E138" s="46" t="s">
        <v>1393</v>
      </c>
      <c r="F138" s="59">
        <v>10003942</v>
      </c>
      <c r="G138" s="22" t="str">
        <f>IF(ISBLANK(E138)," ",INDEX('Lista zaw'!$A$3:$G$1925,$P138,5))</f>
        <v>M</v>
      </c>
      <c r="H138" s="56" t="str">
        <f>IF(ISBLANK(F138)," ",INDEX('Lista zaw'!$A$3:$G$1925,$P138,2))</f>
        <v>Widzyk Mateusz</v>
      </c>
      <c r="I138" s="22">
        <f>IF(ISBLANK(F138)," ",INDEX('Lista zaw'!$A$3:$G$1925,$P138,3))</f>
        <v>1990</v>
      </c>
      <c r="J138" s="22" t="str">
        <f>IF(ISBLANK(F138)," ",INDEX('Lista zaw'!$A$3:$G$1925,$P138,4))</f>
        <v>KS (Raszyn)</v>
      </c>
      <c r="K138" s="46"/>
      <c r="L138" s="46"/>
      <c r="M138" s="46"/>
      <c r="N138" s="46"/>
      <c r="P138" s="404">
        <f>IF(ISBLANK(F138)," ",MATCH(F138,'Lista zaw'!$A$3:$A$1925,0))</f>
        <v>314</v>
      </c>
      <c r="Q138" s="405">
        <f t="shared" ca="1" si="7"/>
        <v>36</v>
      </c>
      <c r="R138" s="331"/>
      <c r="S138" s="331"/>
      <c r="T138" s="331"/>
      <c r="U138" s="331"/>
      <c r="V138" s="331"/>
      <c r="W138" s="331"/>
      <c r="X138" s="331"/>
      <c r="Y138" s="331"/>
      <c r="Z138" s="331"/>
      <c r="AA138" s="331"/>
      <c r="AB138" s="331"/>
      <c r="AC138" s="331"/>
      <c r="AD138" s="331"/>
      <c r="AE138" s="331"/>
      <c r="AF138" s="331"/>
      <c r="AG138" s="331"/>
      <c r="AH138" s="331"/>
      <c r="AI138" s="331"/>
      <c r="AJ138" s="331"/>
      <c r="AK138" s="331"/>
      <c r="AL138" s="331"/>
      <c r="AM138" s="331"/>
      <c r="AN138" s="331"/>
      <c r="AO138" s="331"/>
    </row>
    <row r="139" spans="1:41" s="21" customFormat="1" ht="20.25" customHeight="1">
      <c r="A139" s="22">
        <v>45</v>
      </c>
      <c r="B139" s="46" t="str">
        <f t="shared" ca="1" si="6"/>
        <v>U20</v>
      </c>
      <c r="C139" s="46"/>
      <c r="D139" s="55" t="s">
        <v>1374</v>
      </c>
      <c r="E139" s="46" t="s">
        <v>1393</v>
      </c>
      <c r="F139" s="59">
        <v>10002913</v>
      </c>
      <c r="G139" s="22" t="str">
        <f>IF(ISBLANK(E139)," ",INDEX('Lista zaw'!$A$3:$G$1925,$P139,5))</f>
        <v>M</v>
      </c>
      <c r="H139" s="56" t="str">
        <f>IF(ISBLANK(F139)," ",INDEX('Lista zaw'!$A$3:$G$1925,$P139,2))</f>
        <v>Zamośny Karol</v>
      </c>
      <c r="I139" s="22">
        <f>IF(ISBLANK(F139)," ",INDEX('Lista zaw'!$A$3:$G$1925,$P139,3))</f>
        <v>2006</v>
      </c>
      <c r="J139" s="22" t="str">
        <f>IF(ISBLANK(F139)," ",INDEX('Lista zaw'!$A$3:$G$1925,$P139,4))</f>
        <v>KS (Raszyn)</v>
      </c>
      <c r="K139" s="45"/>
      <c r="L139" s="46"/>
      <c r="M139" s="46"/>
      <c r="N139" s="46"/>
      <c r="P139" s="404">
        <f>IF(ISBLANK(F139)," ",MATCH(F139,'Lista zaw'!$A$3:$A$1925,0))</f>
        <v>315</v>
      </c>
      <c r="Q139" s="405">
        <f t="shared" ca="1" si="7"/>
        <v>20</v>
      </c>
      <c r="R139" s="331"/>
      <c r="S139" s="331"/>
      <c r="T139" s="331"/>
      <c r="U139" s="331"/>
      <c r="V139" s="331"/>
      <c r="W139" s="331"/>
      <c r="X139" s="331"/>
      <c r="Y139" s="331"/>
      <c r="Z139" s="331"/>
      <c r="AA139" s="331"/>
      <c r="AB139" s="331"/>
      <c r="AC139" s="331"/>
      <c r="AD139" s="331"/>
      <c r="AE139" s="331"/>
      <c r="AF139" s="331"/>
      <c r="AG139" s="331"/>
      <c r="AH139" s="331"/>
      <c r="AI139" s="331"/>
      <c r="AJ139" s="331"/>
      <c r="AK139" s="331"/>
      <c r="AL139" s="331"/>
      <c r="AM139" s="331"/>
      <c r="AN139" s="331"/>
      <c r="AO139" s="331"/>
    </row>
    <row r="140" spans="1:41" s="21" customFormat="1" ht="20.25" customHeight="1">
      <c r="A140" s="22">
        <v>46</v>
      </c>
      <c r="B140" s="46" t="str">
        <f t="shared" ca="1" si="6"/>
        <v>U20</v>
      </c>
      <c r="C140" s="46"/>
      <c r="D140" s="55" t="s">
        <v>1374</v>
      </c>
      <c r="E140" s="45" t="s">
        <v>1393</v>
      </c>
      <c r="F140" s="59">
        <v>10003271</v>
      </c>
      <c r="G140" s="22" t="str">
        <f>IF(ISBLANK(E140)," ",INDEX('Lista zaw'!$A$3:$G$1925,$P140,5))</f>
        <v>M</v>
      </c>
      <c r="H140" s="56" t="str">
        <f>IF(ISBLANK(F140)," ",INDEX('Lista zaw'!$A$3:$G$1925,$P140,2))</f>
        <v>Borkowski Błażej</v>
      </c>
      <c r="I140" s="22">
        <f>IF(ISBLANK(F140)," ",INDEX('Lista zaw'!$A$3:$G$1925,$P140,3))</f>
        <v>2007</v>
      </c>
      <c r="J140" s="22" t="str">
        <f>IF(ISBLANK(F140)," ",INDEX('Lista zaw'!$A$3:$G$1925,$P140,4))</f>
        <v>Olimpijczyk (Łuków)</v>
      </c>
      <c r="K140" s="45"/>
      <c r="L140" s="46">
        <v>70.45</v>
      </c>
      <c r="M140" s="46">
        <v>115</v>
      </c>
      <c r="N140" s="46">
        <v>140</v>
      </c>
      <c r="P140" s="404">
        <f>IF(ISBLANK(F140)," ",MATCH(F140,'Lista zaw'!$A$3:$A$1925,0))</f>
        <v>908</v>
      </c>
      <c r="Q140" s="405">
        <f t="shared" ca="1" si="7"/>
        <v>19</v>
      </c>
      <c r="R140" s="331"/>
      <c r="S140" s="331"/>
      <c r="T140" s="331"/>
      <c r="U140" s="331"/>
      <c r="V140" s="331"/>
      <c r="W140" s="331"/>
      <c r="X140" s="331"/>
      <c r="Y140" s="331"/>
      <c r="Z140" s="331"/>
      <c r="AA140" s="331"/>
      <c r="AB140" s="331"/>
      <c r="AC140" s="331"/>
      <c r="AD140" s="331"/>
      <c r="AE140" s="331"/>
      <c r="AF140" s="331"/>
      <c r="AG140" s="331"/>
      <c r="AH140" s="331"/>
      <c r="AI140" s="331"/>
      <c r="AJ140" s="331"/>
      <c r="AK140" s="331"/>
      <c r="AL140" s="331"/>
      <c r="AM140" s="331"/>
      <c r="AN140" s="331"/>
      <c r="AO140" s="331"/>
    </row>
    <row r="141" spans="1:41" s="21" customFormat="1" ht="20.25" customHeight="1">
      <c r="A141" s="22">
        <v>47</v>
      </c>
      <c r="B141" s="46" t="str">
        <f t="shared" ca="1" si="6"/>
        <v>U17</v>
      </c>
      <c r="C141" s="46"/>
      <c r="D141" s="55" t="s">
        <v>1374</v>
      </c>
      <c r="E141" s="46" t="s">
        <v>1393</v>
      </c>
      <c r="F141" s="46">
        <v>10004553</v>
      </c>
      <c r="G141" s="22" t="str">
        <f>IF(ISBLANK(E141)," ",INDEX('Lista zaw'!$A$3:$G$1925,$P141,5))</f>
        <v>M</v>
      </c>
      <c r="H141" s="56" t="str">
        <f>IF(ISBLANK(F141)," ",INDEX('Lista zaw'!$A$3:$G$1925,$P141,2))</f>
        <v>Śledź Krystian</v>
      </c>
      <c r="I141" s="22">
        <f>IF(ISBLANK(F141)," ",INDEX('Lista zaw'!$A$3:$G$1925,$P141,3))</f>
        <v>2009</v>
      </c>
      <c r="J141" s="22" t="str">
        <f>IF(ISBLANK(F141)," ",INDEX('Lista zaw'!$A$3:$G$1925,$P141,4))</f>
        <v>Olimpijczyk (Łuków)</v>
      </c>
      <c r="K141" s="46"/>
      <c r="L141" s="46">
        <v>67.95</v>
      </c>
      <c r="M141" s="46">
        <v>90</v>
      </c>
      <c r="N141" s="46">
        <v>110</v>
      </c>
      <c r="P141" s="404">
        <f>IF(ISBLANK(F141)," ",MATCH(F141,'Lista zaw'!$A$3:$A$1925,0))</f>
        <v>924</v>
      </c>
      <c r="Q141" s="405">
        <f t="shared" ca="1" si="7"/>
        <v>17</v>
      </c>
      <c r="R141" s="331"/>
      <c r="S141" s="331"/>
      <c r="T141" s="331"/>
      <c r="U141" s="331"/>
      <c r="V141" s="331"/>
      <c r="W141" s="331"/>
      <c r="X141" s="331"/>
      <c r="Y141" s="331"/>
      <c r="Z141" s="331"/>
      <c r="AA141" s="331"/>
      <c r="AB141" s="331"/>
      <c r="AC141" s="331"/>
      <c r="AD141" s="331"/>
      <c r="AE141" s="331"/>
      <c r="AF141" s="331"/>
      <c r="AG141" s="331"/>
      <c r="AH141" s="331"/>
      <c r="AI141" s="331"/>
      <c r="AJ141" s="331"/>
      <c r="AK141" s="331"/>
      <c r="AL141" s="331"/>
      <c r="AM141" s="331"/>
      <c r="AN141" s="331"/>
      <c r="AO141" s="331"/>
    </row>
    <row r="142" spans="1:41" s="21" customFormat="1" ht="20.25" customHeight="1">
      <c r="A142" s="22">
        <v>48</v>
      </c>
      <c r="B142" s="46">
        <f t="shared" ref="B142:B193" ca="1" si="10">IF(F142="","",IF(AND(Q142&gt;12,Q142&lt;16),"U15",IF(AND(Q142&gt;15,Q142&lt;18),"U17",IF(AND(Q142&gt;17,Q142&lt;21),"U20",0))))</f>
        <v>0</v>
      </c>
      <c r="C142" s="46"/>
      <c r="D142" s="55" t="s">
        <v>1374</v>
      </c>
      <c r="E142" s="46" t="s">
        <v>1394</v>
      </c>
      <c r="F142" s="46">
        <v>10002848</v>
      </c>
      <c r="G142" s="22" t="str">
        <f>IF(ISBLANK(E142)," ",INDEX('Lista zaw'!$A$3:$G$1925,$P142,5))</f>
        <v>M</v>
      </c>
      <c r="H142" s="56" t="str">
        <f>IF(ISBLANK(F142)," ",INDEX('Lista zaw'!$A$3:$G$1925,$P142,2))</f>
        <v>Gugała Marek Mateusz</v>
      </c>
      <c r="I142" s="22">
        <f>IF(ISBLANK(F142)," ",INDEX('Lista zaw'!$A$3:$G$1925,$P142,3))</f>
        <v>2005</v>
      </c>
      <c r="J142" s="22" t="str">
        <f>IF(ISBLANK(F142)," ",INDEX('Lista zaw'!$A$3:$G$1925,$P142,4))</f>
        <v>CLKS Mazovia (Ciechanów)</v>
      </c>
      <c r="K142" s="46"/>
      <c r="L142" s="46"/>
      <c r="M142" s="46"/>
      <c r="N142" s="46"/>
      <c r="P142" s="404">
        <f>IF(ISBLANK(F142)," ",MATCH(F142,'Lista zaw'!$A$3:$A$1925,0))</f>
        <v>75</v>
      </c>
      <c r="Q142" s="405">
        <f t="shared" ref="Q142:Q190" ca="1" si="11">YEAR(TODAY())-I142</f>
        <v>21</v>
      </c>
      <c r="R142" s="331"/>
      <c r="S142" s="331"/>
      <c r="T142" s="331"/>
      <c r="U142" s="331"/>
      <c r="V142" s="331"/>
      <c r="W142" s="331"/>
      <c r="X142" s="331"/>
      <c r="Y142" s="331"/>
      <c r="Z142" s="331"/>
      <c r="AA142" s="331"/>
      <c r="AB142" s="331"/>
      <c r="AC142" s="331"/>
      <c r="AD142" s="331"/>
      <c r="AE142" s="331"/>
      <c r="AF142" s="331"/>
      <c r="AG142" s="331"/>
      <c r="AH142" s="331"/>
      <c r="AI142" s="331"/>
      <c r="AJ142" s="331"/>
      <c r="AK142" s="331"/>
      <c r="AL142" s="331"/>
      <c r="AM142" s="331"/>
      <c r="AN142" s="331"/>
      <c r="AO142" s="331"/>
    </row>
    <row r="143" spans="1:41" s="21" customFormat="1" ht="20.25" customHeight="1">
      <c r="A143" s="22">
        <v>49</v>
      </c>
      <c r="B143" s="46">
        <f t="shared" ca="1" si="10"/>
        <v>0</v>
      </c>
      <c r="C143" s="46"/>
      <c r="D143" s="55" t="s">
        <v>1374</v>
      </c>
      <c r="E143" s="46" t="s">
        <v>1394</v>
      </c>
      <c r="F143" s="46">
        <v>10002140</v>
      </c>
      <c r="G143" s="22" t="str">
        <f>IF(ISBLANK(E143)," ",INDEX('Lista zaw'!$A$3:$G$1925,$P143,5))</f>
        <v>M</v>
      </c>
      <c r="H143" s="56" t="str">
        <f>IF(ISBLANK(F143)," ",INDEX('Lista zaw'!$A$3:$G$1925,$P143,2))</f>
        <v>Jaworski Michał</v>
      </c>
      <c r="I143" s="22">
        <f>IF(ISBLANK(F143)," ",INDEX('Lista zaw'!$A$3:$G$1925,$P143,3))</f>
        <v>2004</v>
      </c>
      <c r="J143" s="22" t="str">
        <f>IF(ISBLANK(F143)," ",INDEX('Lista zaw'!$A$3:$G$1925,$P143,4))</f>
        <v>CLKS Mazovia (Ciechanów)</v>
      </c>
      <c r="K143" s="46"/>
      <c r="L143" s="46"/>
      <c r="M143" s="46"/>
      <c r="N143" s="46"/>
      <c r="P143" s="404">
        <f>IF(ISBLANK(F143)," ",MATCH(F143,'Lista zaw'!$A$3:$A$1925,0))</f>
        <v>77</v>
      </c>
      <c r="Q143" s="405">
        <f t="shared" ca="1" si="11"/>
        <v>22</v>
      </c>
      <c r="R143" s="331"/>
      <c r="S143" s="331"/>
      <c r="T143" s="331"/>
      <c r="U143" s="331"/>
      <c r="V143" s="331"/>
      <c r="W143" s="331"/>
      <c r="X143" s="331"/>
      <c r="Y143" s="331"/>
      <c r="Z143" s="331"/>
      <c r="AA143" s="331"/>
      <c r="AB143" s="331"/>
      <c r="AC143" s="331"/>
      <c r="AD143" s="331"/>
      <c r="AE143" s="331"/>
      <c r="AF143" s="331"/>
      <c r="AG143" s="331"/>
      <c r="AH143" s="331"/>
      <c r="AI143" s="331"/>
      <c r="AJ143" s="331"/>
      <c r="AK143" s="331"/>
      <c r="AL143" s="331"/>
      <c r="AM143" s="331"/>
      <c r="AN143" s="331"/>
      <c r="AO143" s="331"/>
    </row>
    <row r="144" spans="1:41" s="21" customFormat="1" ht="20.25" customHeight="1">
      <c r="A144" s="22">
        <v>50</v>
      </c>
      <c r="B144" s="46" t="str">
        <f t="shared" ca="1" si="10"/>
        <v>U17</v>
      </c>
      <c r="C144" s="46"/>
      <c r="D144" s="55" t="s">
        <v>1374</v>
      </c>
      <c r="E144" s="45" t="s">
        <v>1393</v>
      </c>
      <c r="F144" s="59">
        <v>10004811</v>
      </c>
      <c r="G144" s="22" t="str">
        <f>IF(ISBLANK(E144)," ",INDEX('Lista zaw'!$A$3:$G$1925,$P144,5))</f>
        <v>M</v>
      </c>
      <c r="H144" s="56" t="str">
        <f>IF(ISBLANK(F144)," ",INDEX('Lista zaw'!$A$3:$G$1925,$P144,2))</f>
        <v>Kwiatkowski Igor</v>
      </c>
      <c r="I144" s="22">
        <f>IF(ISBLANK(F144)," ",INDEX('Lista zaw'!$A$3:$G$1925,$P144,3))</f>
        <v>2010</v>
      </c>
      <c r="J144" s="22" t="str">
        <f>IF(ISBLANK(F144)," ",INDEX('Lista zaw'!$A$3:$G$1925,$P144,4))</f>
        <v>CLKS Mazovia (Ciechanów)</v>
      </c>
      <c r="K144" s="46"/>
      <c r="L144" s="46"/>
      <c r="M144" s="46"/>
      <c r="N144" s="46"/>
      <c r="P144" s="404">
        <f>IF(ISBLANK(F144)," ",MATCH(F144,'Lista zaw'!$A$3:$A$1925,0))</f>
        <v>82</v>
      </c>
      <c r="Q144" s="405">
        <f t="shared" ca="1" si="11"/>
        <v>16</v>
      </c>
      <c r="R144" s="331"/>
      <c r="S144" s="331"/>
      <c r="T144" s="331"/>
      <c r="U144" s="331"/>
      <c r="V144" s="331"/>
      <c r="W144" s="331"/>
      <c r="X144" s="331"/>
      <c r="Y144" s="331"/>
      <c r="Z144" s="331"/>
      <c r="AA144" s="331"/>
      <c r="AB144" s="331"/>
      <c r="AC144" s="331"/>
      <c r="AD144" s="331"/>
      <c r="AE144" s="331"/>
      <c r="AF144" s="331"/>
      <c r="AG144" s="331"/>
      <c r="AH144" s="331"/>
      <c r="AI144" s="331"/>
      <c r="AJ144" s="331"/>
      <c r="AK144" s="331"/>
      <c r="AL144" s="331"/>
      <c r="AM144" s="331"/>
      <c r="AN144" s="331"/>
      <c r="AO144" s="331"/>
    </row>
    <row r="145" spans="1:41" s="21" customFormat="1" ht="20.25" customHeight="1">
      <c r="A145" s="22">
        <v>51</v>
      </c>
      <c r="B145" s="46" t="str">
        <f t="shared" ca="1" si="10"/>
        <v>U20</v>
      </c>
      <c r="C145" s="46"/>
      <c r="D145" s="55" t="s">
        <v>1374</v>
      </c>
      <c r="E145" s="46" t="s">
        <v>1393</v>
      </c>
      <c r="F145" s="59">
        <v>10004074</v>
      </c>
      <c r="G145" s="22" t="str">
        <f>IF(ISBLANK(E145)," ",INDEX('Lista zaw'!$A$3:$G$1925,$P145,5))</f>
        <v>M</v>
      </c>
      <c r="H145" s="56" t="str">
        <f>IF(ISBLANK(F145)," ",INDEX('Lista zaw'!$A$3:$G$1925,$P145,2))</f>
        <v>Krygier Kacper</v>
      </c>
      <c r="I145" s="22">
        <f>IF(ISBLANK(F145)," ",INDEX('Lista zaw'!$A$3:$G$1925,$P145,3))</f>
        <v>2007</v>
      </c>
      <c r="J145" s="22" t="str">
        <f>IF(ISBLANK(F145)," ",INDEX('Lista zaw'!$A$3:$G$1925,$P145,4))</f>
        <v>CLKS Mazovia (Ciechanów)</v>
      </c>
      <c r="K145" s="46"/>
      <c r="L145" s="46"/>
      <c r="M145" s="46"/>
      <c r="N145" s="46"/>
      <c r="P145" s="404">
        <f>IF(ISBLANK(F145)," ",MATCH(F145,'Lista zaw'!$A$3:$A$1925,0))</f>
        <v>372</v>
      </c>
      <c r="Q145" s="405">
        <f t="shared" ca="1" si="11"/>
        <v>19</v>
      </c>
      <c r="R145" s="331"/>
      <c r="S145" s="331"/>
      <c r="T145" s="331"/>
      <c r="U145" s="331"/>
      <c r="V145" s="331"/>
      <c r="W145" s="331"/>
      <c r="X145" s="331"/>
      <c r="Y145" s="331"/>
      <c r="Z145" s="331"/>
      <c r="AA145" s="331"/>
      <c r="AB145" s="331"/>
      <c r="AC145" s="331"/>
      <c r="AD145" s="331"/>
      <c r="AE145" s="331"/>
      <c r="AF145" s="331"/>
      <c r="AG145" s="331"/>
      <c r="AH145" s="331"/>
      <c r="AI145" s="331"/>
      <c r="AJ145" s="331"/>
      <c r="AK145" s="331"/>
      <c r="AL145" s="331"/>
      <c r="AM145" s="331"/>
      <c r="AN145" s="331"/>
      <c r="AO145" s="331"/>
    </row>
    <row r="146" spans="1:41" s="21" customFormat="1" ht="20.25" customHeight="1">
      <c r="A146" s="22">
        <v>52</v>
      </c>
      <c r="B146" s="46" t="str">
        <f t="shared" ca="1" si="10"/>
        <v>U20</v>
      </c>
      <c r="C146" s="46"/>
      <c r="D146" s="55" t="s">
        <v>1374</v>
      </c>
      <c r="E146" s="46" t="s">
        <v>1393</v>
      </c>
      <c r="F146" s="59">
        <v>10003874</v>
      </c>
      <c r="G146" s="22" t="str">
        <f>IF(ISBLANK(E146)," ",INDEX('Lista zaw'!$A$3:$G$1925,$P146,5))</f>
        <v>M</v>
      </c>
      <c r="H146" s="56" t="str">
        <f>IF(ISBLANK(F146)," ",INDEX('Lista zaw'!$A$3:$G$1925,$P146,2))</f>
        <v>Andrzejewski Kamil</v>
      </c>
      <c r="I146" s="22">
        <f>IF(ISBLANK(F146)," ",INDEX('Lista zaw'!$A$3:$G$1925,$P146,3))</f>
        <v>2008</v>
      </c>
      <c r="J146" s="22" t="str">
        <f>IF(ISBLANK(F146)," ",INDEX('Lista zaw'!$A$3:$G$1925,$P146,4))</f>
        <v>CLKS Mazovia (Ciechanów)</v>
      </c>
      <c r="K146" s="46"/>
      <c r="L146" s="46"/>
      <c r="M146" s="46"/>
      <c r="N146" s="46"/>
      <c r="P146" s="404">
        <f>IF(ISBLANK(F146)," ",MATCH(F146,'Lista zaw'!$A$3:$A$1925,0))</f>
        <v>426</v>
      </c>
      <c r="Q146" s="405">
        <f t="shared" ca="1" si="11"/>
        <v>18</v>
      </c>
      <c r="R146" s="331"/>
      <c r="S146" s="331"/>
      <c r="T146" s="331"/>
      <c r="U146" s="331"/>
      <c r="V146" s="331"/>
      <c r="W146" s="331"/>
      <c r="X146" s="331"/>
      <c r="Y146" s="331"/>
      <c r="Z146" s="331"/>
      <c r="AA146" s="331"/>
      <c r="AB146" s="331"/>
      <c r="AC146" s="331"/>
      <c r="AD146" s="331"/>
      <c r="AE146" s="331"/>
      <c r="AF146" s="331"/>
      <c r="AG146" s="331"/>
      <c r="AH146" s="331"/>
      <c r="AI146" s="331"/>
      <c r="AJ146" s="331"/>
      <c r="AK146" s="331"/>
      <c r="AL146" s="331"/>
      <c r="AM146" s="331"/>
      <c r="AN146" s="331"/>
      <c r="AO146" s="331"/>
    </row>
    <row r="147" spans="1:41" s="21" customFormat="1" ht="20.25" customHeight="1">
      <c r="A147" s="22">
        <v>54</v>
      </c>
      <c r="B147" s="46">
        <f t="shared" ca="1" si="10"/>
        <v>0</v>
      </c>
      <c r="C147" s="46"/>
      <c r="D147" s="55" t="s">
        <v>1374</v>
      </c>
      <c r="E147" s="45" t="s">
        <v>1393</v>
      </c>
      <c r="F147" s="46">
        <v>10000737</v>
      </c>
      <c r="G147" s="22" t="str">
        <f>IF(ISBLANK(E147)," ",INDEX('Lista zaw'!$A$3:$G$1925,$P147,5))</f>
        <v>M</v>
      </c>
      <c r="H147" s="56" t="str">
        <f>IF(ISBLANK(F147)," ",INDEX('Lista zaw'!$A$3:$G$1925,$P147,2))</f>
        <v>Bera Sławomir</v>
      </c>
      <c r="I147" s="22">
        <f>IF(ISBLANK(F147)," ",INDEX('Lista zaw'!$A$3:$G$1925,$P147,3))</f>
        <v>1977</v>
      </c>
      <c r="J147" s="22" t="str">
        <f>IF(ISBLANK(F147)," ",INDEX('Lista zaw'!$A$3:$G$1925,$P147,4))</f>
        <v>UMLKS (Radomsko)</v>
      </c>
      <c r="K147" s="46"/>
      <c r="L147" s="46"/>
      <c r="M147" s="46"/>
      <c r="N147" s="46"/>
      <c r="P147" s="404">
        <f>IF(ISBLANK(F147)," ",MATCH(F147,'Lista zaw'!$A$3:$A$1925,0))</f>
        <v>1073</v>
      </c>
      <c r="Q147" s="405">
        <f t="shared" ca="1" si="11"/>
        <v>49</v>
      </c>
      <c r="R147" s="331"/>
      <c r="S147" s="331"/>
      <c r="T147" s="331"/>
      <c r="U147" s="331"/>
      <c r="V147" s="331"/>
      <c r="W147" s="331"/>
      <c r="X147" s="331"/>
      <c r="Y147" s="331"/>
      <c r="Z147" s="331"/>
      <c r="AA147" s="331"/>
      <c r="AB147" s="331"/>
      <c r="AC147" s="331"/>
      <c r="AD147" s="331"/>
      <c r="AE147" s="331"/>
      <c r="AF147" s="331"/>
      <c r="AG147" s="331"/>
      <c r="AH147" s="331"/>
      <c r="AI147" s="331"/>
      <c r="AJ147" s="331"/>
      <c r="AK147" s="331"/>
      <c r="AL147" s="331"/>
      <c r="AM147" s="331"/>
      <c r="AN147" s="331"/>
      <c r="AO147" s="331"/>
    </row>
    <row r="148" spans="1:41" s="21" customFormat="1" ht="20.25" customHeight="1">
      <c r="A148" s="22">
        <v>55</v>
      </c>
      <c r="B148" s="46">
        <f t="shared" ca="1" si="10"/>
        <v>0</v>
      </c>
      <c r="C148" s="46"/>
      <c r="D148" s="55" t="s">
        <v>1374</v>
      </c>
      <c r="E148" s="46" t="s">
        <v>1393</v>
      </c>
      <c r="F148" s="46">
        <v>10000738</v>
      </c>
      <c r="G148" s="22" t="str">
        <f>IF(ISBLANK(E148)," ",INDEX('Lista zaw'!$A$3:$G$1925,$P148,5))</f>
        <v>M</v>
      </c>
      <c r="H148" s="56" t="str">
        <f>IF(ISBLANK(F148)," ",INDEX('Lista zaw'!$A$3:$G$1925,$P148,2))</f>
        <v>Bębenik Bartosz</v>
      </c>
      <c r="I148" s="22">
        <f>IF(ISBLANK(F148)," ",INDEX('Lista zaw'!$A$3:$G$1925,$P148,3))</f>
        <v>1997</v>
      </c>
      <c r="J148" s="22" t="str">
        <f>IF(ISBLANK(F148)," ",INDEX('Lista zaw'!$A$3:$G$1925,$P148,4))</f>
        <v>UMLKS (Radomsko)</v>
      </c>
      <c r="K148" s="46"/>
      <c r="L148" s="46"/>
      <c r="M148" s="46"/>
      <c r="N148" s="46"/>
      <c r="P148" s="404">
        <f>IF(ISBLANK(F148)," ",MATCH(F148,'Lista zaw'!$A$3:$A$1925,0))</f>
        <v>1074</v>
      </c>
      <c r="Q148" s="405">
        <f t="shared" ca="1" si="11"/>
        <v>29</v>
      </c>
      <c r="R148" s="331"/>
      <c r="S148" s="331"/>
      <c r="T148" s="331"/>
      <c r="U148" s="331"/>
      <c r="V148" s="331"/>
      <c r="W148" s="331"/>
      <c r="X148" s="331"/>
      <c r="Y148" s="331"/>
      <c r="Z148" s="331"/>
      <c r="AA148" s="331"/>
      <c r="AB148" s="331"/>
      <c r="AC148" s="331"/>
      <c r="AD148" s="331"/>
      <c r="AE148" s="331"/>
      <c r="AF148" s="331"/>
      <c r="AG148" s="331"/>
      <c r="AH148" s="331"/>
      <c r="AI148" s="331"/>
      <c r="AJ148" s="331"/>
      <c r="AK148" s="331"/>
      <c r="AL148" s="331"/>
      <c r="AM148" s="331"/>
      <c r="AN148" s="331"/>
      <c r="AO148" s="331"/>
    </row>
    <row r="149" spans="1:41" s="21" customFormat="1" ht="20.25" customHeight="1">
      <c r="A149" s="22">
        <v>56</v>
      </c>
      <c r="B149" s="46">
        <f t="shared" ca="1" si="10"/>
        <v>0</v>
      </c>
      <c r="C149" s="46"/>
      <c r="D149" s="55" t="s">
        <v>1374</v>
      </c>
      <c r="E149" s="46" t="s">
        <v>1393</v>
      </c>
      <c r="F149" s="46">
        <v>10000743</v>
      </c>
      <c r="G149" s="22" t="str">
        <f>IF(ISBLANK(E149)," ",INDEX('Lista zaw'!$A$3:$G$1925,$P149,5))</f>
        <v>M</v>
      </c>
      <c r="H149" s="56" t="str">
        <f>IF(ISBLANK(F149)," ",INDEX('Lista zaw'!$A$3:$G$1925,$P149,2))</f>
        <v>Leśniewski Rafał</v>
      </c>
      <c r="I149" s="22">
        <f>IF(ISBLANK(F149)," ",INDEX('Lista zaw'!$A$3:$G$1925,$P149,3))</f>
        <v>1989</v>
      </c>
      <c r="J149" s="22" t="str">
        <f>IF(ISBLANK(F149)," ",INDEX('Lista zaw'!$A$3:$G$1925,$P149,4))</f>
        <v>UMLKS (Radomsko)</v>
      </c>
      <c r="K149" s="46"/>
      <c r="L149" s="46"/>
      <c r="M149" s="46"/>
      <c r="N149" s="46"/>
      <c r="P149" s="404">
        <f>IF(ISBLANK(F149)," ",MATCH(F149,'Lista zaw'!$A$3:$A$1925,0))</f>
        <v>1077</v>
      </c>
      <c r="Q149" s="405">
        <f t="shared" ca="1" si="11"/>
        <v>37</v>
      </c>
      <c r="R149" s="331"/>
      <c r="S149" s="331"/>
      <c r="T149" s="331"/>
      <c r="U149" s="331"/>
      <c r="V149" s="331"/>
      <c r="W149" s="331"/>
      <c r="X149" s="331"/>
      <c r="Y149" s="331"/>
      <c r="Z149" s="331"/>
      <c r="AA149" s="331"/>
      <c r="AB149" s="331"/>
      <c r="AC149" s="331"/>
      <c r="AD149" s="331"/>
      <c r="AE149" s="331"/>
      <c r="AF149" s="331"/>
      <c r="AG149" s="331"/>
      <c r="AH149" s="331"/>
      <c r="AI149" s="331"/>
      <c r="AJ149" s="331"/>
      <c r="AK149" s="331"/>
      <c r="AL149" s="331"/>
      <c r="AM149" s="331"/>
      <c r="AN149" s="331"/>
      <c r="AO149" s="331"/>
    </row>
    <row r="150" spans="1:41" s="21" customFormat="1" ht="20.25" customHeight="1">
      <c r="A150" s="22">
        <v>57</v>
      </c>
      <c r="B150" s="46">
        <f t="shared" ca="1" si="10"/>
        <v>0</v>
      </c>
      <c r="C150" s="46"/>
      <c r="D150" s="55" t="s">
        <v>1374</v>
      </c>
      <c r="E150" s="46" t="s">
        <v>1393</v>
      </c>
      <c r="F150" s="197">
        <v>10002210</v>
      </c>
      <c r="G150" s="22" t="str">
        <f>IF(ISBLANK(E150)," ",INDEX('Lista zaw'!$A$3:$G$1925,$P150,5))</f>
        <v>M</v>
      </c>
      <c r="H150" s="56" t="str">
        <f>IF(ISBLANK(F150)," ",INDEX('Lista zaw'!$A$3:$G$1925,$P150,2))</f>
        <v>Radka Kacper</v>
      </c>
      <c r="I150" s="22">
        <f>IF(ISBLANK(F150)," ",INDEX('Lista zaw'!$A$3:$G$1925,$P150,3))</f>
        <v>2004</v>
      </c>
      <c r="J150" s="22" t="str">
        <f>IF(ISBLANK(F150)," ",INDEX('Lista zaw'!$A$3:$G$1925,$P150,4))</f>
        <v>UMLKS (Radomsko)</v>
      </c>
      <c r="K150" s="45"/>
      <c r="L150" s="45"/>
      <c r="M150" s="45"/>
      <c r="N150" s="45"/>
      <c r="P150" s="404">
        <f>IF(ISBLANK(F150)," ",MATCH(F150,'Lista zaw'!$A$3:$A$1925,0))</f>
        <v>1078</v>
      </c>
      <c r="Q150" s="405">
        <f t="shared" ca="1" si="11"/>
        <v>22</v>
      </c>
      <c r="R150" s="331"/>
      <c r="S150" s="331"/>
      <c r="T150" s="331"/>
      <c r="U150" s="331"/>
      <c r="V150" s="331"/>
      <c r="W150" s="331"/>
      <c r="X150" s="331"/>
      <c r="Y150" s="331"/>
      <c r="Z150" s="331"/>
      <c r="AA150" s="331"/>
      <c r="AB150" s="331"/>
      <c r="AC150" s="331"/>
      <c r="AD150" s="331"/>
      <c r="AE150" s="331"/>
      <c r="AF150" s="331"/>
      <c r="AG150" s="331"/>
      <c r="AH150" s="331"/>
      <c r="AI150" s="331"/>
      <c r="AJ150" s="331"/>
      <c r="AK150" s="331"/>
      <c r="AL150" s="331"/>
      <c r="AM150" s="331"/>
      <c r="AN150" s="331"/>
      <c r="AO150" s="331"/>
    </row>
    <row r="151" spans="1:41" s="21" customFormat="1" ht="20.25" customHeight="1">
      <c r="A151" s="22">
        <v>58</v>
      </c>
      <c r="B151" s="46">
        <f t="shared" ca="1" si="10"/>
        <v>0</v>
      </c>
      <c r="C151" s="46"/>
      <c r="D151" s="59"/>
      <c r="E151" s="59"/>
      <c r="F151" s="59">
        <v>1111</v>
      </c>
      <c r="G151" s="22" t="str">
        <f>IF(ISBLANK(E151)," ",INDEX('Lista zaw'!$A$3:$G$1925,$P151,5))</f>
        <v xml:space="preserve"> </v>
      </c>
      <c r="H151" s="56" t="str">
        <f>IF(ISBLANK(F151)," ",INDEX('Lista zaw'!$A$3:$G$1925,$P151,2))</f>
        <v>Navahran Tsimafei</v>
      </c>
      <c r="I151" s="22">
        <f>IF(ISBLANK(F151)," ",INDEX('Lista zaw'!$A$3:$G$1925,$P151,3))</f>
        <v>2002</v>
      </c>
      <c r="J151" s="22" t="str">
        <f>IF(ISBLANK(F151)," ",INDEX('Lista zaw'!$A$3:$G$1925,$P151,4))</f>
        <v>KS Klimat (Łapy)</v>
      </c>
      <c r="K151" s="46"/>
      <c r="L151" s="46">
        <v>101.75</v>
      </c>
      <c r="M151" s="46">
        <v>130</v>
      </c>
      <c r="N151" s="46">
        <v>150</v>
      </c>
      <c r="P151" s="404">
        <f>IF(ISBLANK(F151)," ",MATCH(F151,'Lista zaw'!$A$3:$A$1925,0))</f>
        <v>1130</v>
      </c>
      <c r="Q151" s="405">
        <f t="shared" ca="1" si="11"/>
        <v>24</v>
      </c>
      <c r="R151" s="331"/>
      <c r="S151" s="331"/>
      <c r="T151" s="331"/>
      <c r="U151" s="331"/>
      <c r="V151" s="331"/>
      <c r="W151" s="331"/>
      <c r="X151" s="331"/>
      <c r="Y151" s="331"/>
      <c r="Z151" s="331"/>
      <c r="AA151" s="331"/>
      <c r="AB151" s="331"/>
      <c r="AC151" s="331"/>
      <c r="AD151" s="331"/>
      <c r="AE151" s="331"/>
      <c r="AF151" s="331"/>
      <c r="AG151" s="331"/>
      <c r="AH151" s="331"/>
      <c r="AI151" s="331"/>
      <c r="AJ151" s="331"/>
      <c r="AK151" s="331"/>
      <c r="AL151" s="331"/>
      <c r="AM151" s="331"/>
      <c r="AN151" s="331"/>
      <c r="AO151" s="331"/>
    </row>
    <row r="152" spans="1:41" s="21" customFormat="1" ht="20.25" customHeight="1">
      <c r="A152" s="22">
        <v>59</v>
      </c>
      <c r="B152" s="46" t="str">
        <f t="shared" si="10"/>
        <v/>
      </c>
      <c r="C152" s="45"/>
      <c r="D152" s="59"/>
      <c r="E152" s="59"/>
      <c r="F152" s="59"/>
      <c r="G152" s="22" t="str">
        <f>IF(ISBLANK(E152)," ",INDEX('Lista zaw'!$A$3:$G$1925,$P152,5))</f>
        <v xml:space="preserve"> </v>
      </c>
      <c r="H152" s="56" t="str">
        <f>IF(ISBLANK(F152)," ",INDEX('Lista zaw'!$A$3:$G$1925,$P152,2))</f>
        <v xml:space="preserve"> </v>
      </c>
      <c r="I152" s="22" t="str">
        <f>IF(ISBLANK(F152)," ",INDEX('Lista zaw'!$A$3:$G$1925,$P152,3))</f>
        <v xml:space="preserve"> </v>
      </c>
      <c r="J152" s="22" t="str">
        <f>IF(ISBLANK(F152)," ",INDEX('Lista zaw'!$A$3:$G$1925,$P152,4))</f>
        <v xml:space="preserve"> </v>
      </c>
      <c r="K152" s="46"/>
      <c r="L152" s="46"/>
      <c r="M152" s="46"/>
      <c r="N152" s="46"/>
      <c r="P152" s="404" t="str">
        <f>IF(ISBLANK(F152)," ",MATCH(F152,'Lista zaw'!$A$3:$A$1925,0))</f>
        <v xml:space="preserve"> </v>
      </c>
      <c r="Q152" s="405" t="e">
        <f t="shared" ca="1" si="11"/>
        <v>#VALUE!</v>
      </c>
      <c r="R152" s="331"/>
      <c r="S152" s="331"/>
      <c r="T152" s="331"/>
      <c r="U152" s="331"/>
      <c r="V152" s="331"/>
      <c r="W152" s="331"/>
      <c r="X152" s="331"/>
      <c r="Y152" s="331"/>
      <c r="Z152" s="331"/>
      <c r="AA152" s="331"/>
      <c r="AB152" s="331"/>
      <c r="AC152" s="331"/>
      <c r="AD152" s="331"/>
      <c r="AE152" s="331"/>
      <c r="AF152" s="331"/>
      <c r="AG152" s="331"/>
      <c r="AH152" s="331"/>
      <c r="AI152" s="331"/>
      <c r="AJ152" s="331"/>
      <c r="AK152" s="331"/>
      <c r="AL152" s="331"/>
      <c r="AM152" s="331"/>
      <c r="AN152" s="331"/>
      <c r="AO152" s="331"/>
    </row>
    <row r="153" spans="1:41" s="21" customFormat="1" ht="20.25" customHeight="1">
      <c r="A153" s="22">
        <v>60</v>
      </c>
      <c r="B153" s="46" t="str">
        <f t="shared" si="10"/>
        <v/>
      </c>
      <c r="C153" s="46"/>
      <c r="D153" s="59"/>
      <c r="E153" s="59"/>
      <c r="F153" s="59"/>
      <c r="G153" s="22" t="str">
        <f>IF(ISBLANK(E153)," ",INDEX('Lista zaw'!$A$3:$G$1925,$P153,5))</f>
        <v xml:space="preserve"> </v>
      </c>
      <c r="H153" s="56" t="str">
        <f>IF(ISBLANK(F153)," ",INDEX('Lista zaw'!$A$3:$G$1925,$P153,2))</f>
        <v xml:space="preserve"> </v>
      </c>
      <c r="I153" s="22" t="str">
        <f>IF(ISBLANK(F153)," ",INDEX('Lista zaw'!$A$3:$G$1925,$P153,3))</f>
        <v xml:space="preserve"> </v>
      </c>
      <c r="J153" s="22" t="str">
        <f>IF(ISBLANK(F153)," ",INDEX('Lista zaw'!$A$3:$G$1925,$P153,4))</f>
        <v xml:space="preserve"> </v>
      </c>
      <c r="K153" s="58"/>
      <c r="L153" s="58"/>
      <c r="M153" s="45"/>
      <c r="N153" s="45"/>
      <c r="P153" s="404" t="str">
        <f>IF(ISBLANK(F153)," ",MATCH(F153,'Lista zaw'!$A$3:$A$1925,0))</f>
        <v xml:space="preserve"> </v>
      </c>
      <c r="Q153" s="405" t="e">
        <f t="shared" ca="1" si="11"/>
        <v>#VALUE!</v>
      </c>
      <c r="R153" s="331"/>
      <c r="S153" s="331"/>
      <c r="T153" s="331"/>
      <c r="U153" s="331"/>
      <c r="V153" s="331"/>
      <c r="W153" s="331"/>
      <c r="X153" s="331"/>
      <c r="Y153" s="331"/>
      <c r="Z153" s="331"/>
      <c r="AA153" s="331"/>
      <c r="AB153" s="331"/>
      <c r="AC153" s="331"/>
      <c r="AD153" s="331"/>
      <c r="AE153" s="331"/>
      <c r="AF153" s="331"/>
      <c r="AG153" s="331"/>
      <c r="AH153" s="331"/>
      <c r="AI153" s="331"/>
      <c r="AJ153" s="331"/>
      <c r="AK153" s="331"/>
      <c r="AL153" s="331"/>
      <c r="AM153" s="331"/>
      <c r="AN153" s="331"/>
      <c r="AO153" s="331"/>
    </row>
    <row r="154" spans="1:41" s="21" customFormat="1" ht="20.25" customHeight="1">
      <c r="A154" s="22">
        <v>61</v>
      </c>
      <c r="B154" s="46" t="str">
        <f t="shared" si="10"/>
        <v/>
      </c>
      <c r="C154" s="46"/>
      <c r="D154" s="55"/>
      <c r="E154" s="46"/>
      <c r="F154" s="46"/>
      <c r="G154" s="22" t="str">
        <f>IF(ISBLANK(E154)," ",INDEX('Lista zaw'!$A$3:$G$1925,$P154,5))</f>
        <v xml:space="preserve"> </v>
      </c>
      <c r="H154" s="56" t="str">
        <f>IF(ISBLANK(F154)," ",INDEX('Lista zaw'!$A$3:$G$1925,$P154,2))</f>
        <v xml:space="preserve"> </v>
      </c>
      <c r="I154" s="22" t="str">
        <f>IF(ISBLANK(F154)," ",INDEX('Lista zaw'!$A$3:$G$1925,$P154,3))</f>
        <v xml:space="preserve"> </v>
      </c>
      <c r="J154" s="22" t="str">
        <f>IF(ISBLANK(F154)," ",INDEX('Lista zaw'!$A$3:$G$1925,$P154,4))</f>
        <v xml:space="preserve"> </v>
      </c>
      <c r="K154" s="46"/>
      <c r="L154" s="57"/>
      <c r="M154" s="46"/>
      <c r="N154" s="46"/>
      <c r="P154" s="404" t="str">
        <f>IF(ISBLANK(F154)," ",MATCH(F154,'Lista zaw'!$A$3:$A$1925,0))</f>
        <v xml:space="preserve"> </v>
      </c>
      <c r="Q154" s="405" t="e">
        <f t="shared" ca="1" si="11"/>
        <v>#VALUE!</v>
      </c>
      <c r="R154" s="331"/>
      <c r="S154" s="331"/>
      <c r="T154" s="331"/>
      <c r="U154" s="331"/>
      <c r="V154" s="331"/>
      <c r="W154" s="331"/>
      <c r="X154" s="331"/>
      <c r="Y154" s="331"/>
      <c r="Z154" s="331"/>
      <c r="AA154" s="331"/>
      <c r="AB154" s="331"/>
      <c r="AC154" s="331"/>
      <c r="AD154" s="331"/>
      <c r="AE154" s="331"/>
      <c r="AF154" s="331"/>
      <c r="AG154" s="331"/>
      <c r="AH154" s="331"/>
      <c r="AI154" s="331"/>
      <c r="AJ154" s="331"/>
      <c r="AK154" s="331"/>
      <c r="AL154" s="331"/>
      <c r="AM154" s="331"/>
      <c r="AN154" s="331"/>
      <c r="AO154" s="331"/>
    </row>
    <row r="155" spans="1:41" s="21" customFormat="1" ht="20.25" customHeight="1">
      <c r="A155" s="22">
        <v>62</v>
      </c>
      <c r="B155" s="46" t="str">
        <f t="shared" si="10"/>
        <v/>
      </c>
      <c r="C155" s="46"/>
      <c r="D155" s="55"/>
      <c r="E155" s="46"/>
      <c r="F155" s="46"/>
      <c r="G155" s="22" t="str">
        <f>IF(ISBLANK(E155)," ",INDEX('Lista zaw'!$A$3:$G$1925,$P155,5))</f>
        <v xml:space="preserve"> </v>
      </c>
      <c r="H155" s="56" t="str">
        <f>IF(ISBLANK(F155)," ",INDEX('Lista zaw'!$A$3:$G$1925,$P155,2))</f>
        <v xml:space="preserve"> </v>
      </c>
      <c r="I155" s="22" t="str">
        <f>IF(ISBLANK(F155)," ",INDEX('Lista zaw'!$A$3:$G$1925,$P155,3))</f>
        <v xml:space="preserve"> </v>
      </c>
      <c r="J155" s="22" t="str">
        <f>IF(ISBLANK(F155)," ",INDEX('Lista zaw'!$A$3:$G$1925,$P155,4))</f>
        <v xml:space="preserve"> </v>
      </c>
      <c r="K155" s="46"/>
      <c r="L155" s="46"/>
      <c r="M155" s="46"/>
      <c r="N155" s="46"/>
      <c r="P155" s="404" t="str">
        <f>IF(ISBLANK(F155)," ",MATCH(F155,'Lista zaw'!$A$3:$A$1925,0))</f>
        <v xml:space="preserve"> </v>
      </c>
      <c r="Q155" s="405" t="e">
        <f t="shared" ca="1" si="11"/>
        <v>#VALUE!</v>
      </c>
      <c r="R155" s="331"/>
      <c r="S155" s="331"/>
      <c r="T155" s="331"/>
      <c r="U155" s="331"/>
      <c r="V155" s="331"/>
      <c r="W155" s="331"/>
      <c r="X155" s="331"/>
      <c r="Y155" s="331"/>
      <c r="Z155" s="331"/>
      <c r="AA155" s="331"/>
      <c r="AB155" s="331"/>
      <c r="AC155" s="331"/>
      <c r="AD155" s="331"/>
      <c r="AE155" s="331"/>
      <c r="AF155" s="331"/>
      <c r="AG155" s="331"/>
      <c r="AH155" s="331"/>
      <c r="AI155" s="331"/>
      <c r="AJ155" s="331"/>
      <c r="AK155" s="331"/>
      <c r="AL155" s="331"/>
      <c r="AM155" s="331"/>
      <c r="AN155" s="331"/>
      <c r="AO155" s="331"/>
    </row>
    <row r="156" spans="1:41" s="21" customFormat="1" ht="20.25" customHeight="1">
      <c r="A156" s="22">
        <v>63</v>
      </c>
      <c r="B156" s="46" t="str">
        <f t="shared" si="10"/>
        <v/>
      </c>
      <c r="C156" s="46"/>
      <c r="D156" s="55"/>
      <c r="E156" s="46"/>
      <c r="F156" s="46"/>
      <c r="G156" s="22" t="str">
        <f>IF(ISBLANK(E156)," ",INDEX('Lista zaw'!$A$3:$G$1925,$P156,5))</f>
        <v xml:space="preserve"> </v>
      </c>
      <c r="H156" s="56" t="str">
        <f>IF(ISBLANK(F156)," ",INDEX('Lista zaw'!$A$3:$G$1925,$P156,2))</f>
        <v xml:space="preserve"> </v>
      </c>
      <c r="I156" s="22" t="str">
        <f>IF(ISBLANK(F156)," ",INDEX('Lista zaw'!$A$3:$G$1925,$P156,3))</f>
        <v xml:space="preserve"> </v>
      </c>
      <c r="J156" s="22" t="str">
        <f>IF(ISBLANK(F156)," ",INDEX('Lista zaw'!$A$3:$G$1925,$P156,4))</f>
        <v xml:space="preserve"> </v>
      </c>
      <c r="K156" s="46"/>
      <c r="L156" s="46"/>
      <c r="M156" s="46"/>
      <c r="N156" s="46"/>
      <c r="P156" s="404" t="str">
        <f>IF(ISBLANK(F156)," ",MATCH(F156,'Lista zaw'!$A$3:$A$1925,0))</f>
        <v xml:space="preserve"> </v>
      </c>
      <c r="Q156" s="405" t="e">
        <f t="shared" ca="1" si="11"/>
        <v>#VALUE!</v>
      </c>
      <c r="R156" s="331"/>
      <c r="S156" s="331"/>
      <c r="T156" s="331"/>
      <c r="U156" s="331"/>
      <c r="V156" s="331"/>
      <c r="W156" s="331"/>
      <c r="X156" s="331"/>
      <c r="Y156" s="331"/>
      <c r="Z156" s="331"/>
      <c r="AA156" s="331"/>
      <c r="AB156" s="331"/>
      <c r="AC156" s="331"/>
      <c r="AD156" s="331"/>
      <c r="AE156" s="331"/>
      <c r="AF156" s="331"/>
      <c r="AG156" s="331"/>
      <c r="AH156" s="331"/>
      <c r="AI156" s="331"/>
      <c r="AJ156" s="331"/>
      <c r="AK156" s="331"/>
      <c r="AL156" s="331"/>
      <c r="AM156" s="331"/>
      <c r="AN156" s="331"/>
      <c r="AO156" s="331"/>
    </row>
    <row r="157" spans="1:41" s="21" customFormat="1" ht="20.25" customHeight="1">
      <c r="A157" s="22">
        <v>64</v>
      </c>
      <c r="B157" s="46" t="str">
        <f t="shared" si="10"/>
        <v/>
      </c>
      <c r="C157" s="59"/>
      <c r="D157" s="59"/>
      <c r="E157" s="59"/>
      <c r="F157" s="59"/>
      <c r="G157" s="22" t="str">
        <f>IF(ISBLANK(E157)," ",INDEX('Lista zaw'!$A$3:$G$1925,$P157,5))</f>
        <v xml:space="preserve"> </v>
      </c>
      <c r="H157" s="56" t="str">
        <f>IF(ISBLANK(F157)," ",INDEX('Lista zaw'!$A$3:$G$1925,$P157,2))</f>
        <v xml:space="preserve"> </v>
      </c>
      <c r="I157" s="22" t="str">
        <f>IF(ISBLANK(F157)," ",INDEX('Lista zaw'!$A$3:$G$1925,$P157,3))</f>
        <v xml:space="preserve"> </v>
      </c>
      <c r="J157" s="22" t="str">
        <f>IF(ISBLANK(F157)," ",INDEX('Lista zaw'!$A$3:$G$1925,$P157,4))</f>
        <v xml:space="preserve"> </v>
      </c>
      <c r="K157" s="46"/>
      <c r="L157" s="46"/>
      <c r="M157" s="46"/>
      <c r="N157" s="46"/>
      <c r="P157" s="404" t="str">
        <f>IF(ISBLANK(F157)," ",MATCH(F157,'Lista zaw'!$A$3:$A$1925,0))</f>
        <v xml:space="preserve"> </v>
      </c>
      <c r="Q157" s="405" t="e">
        <f t="shared" ca="1" si="11"/>
        <v>#VALUE!</v>
      </c>
      <c r="R157" s="331"/>
      <c r="S157" s="331"/>
      <c r="T157" s="331"/>
      <c r="U157" s="331"/>
      <c r="V157" s="331"/>
      <c r="W157" s="331"/>
      <c r="X157" s="331"/>
      <c r="Y157" s="331"/>
      <c r="Z157" s="331"/>
      <c r="AA157" s="331"/>
      <c r="AB157" s="331"/>
      <c r="AC157" s="331"/>
      <c r="AD157" s="331"/>
      <c r="AE157" s="331"/>
      <c r="AF157" s="331"/>
      <c r="AG157" s="331"/>
      <c r="AH157" s="331"/>
      <c r="AI157" s="331"/>
      <c r="AJ157" s="331"/>
      <c r="AK157" s="331"/>
      <c r="AL157" s="331"/>
      <c r="AM157" s="331"/>
      <c r="AN157" s="331"/>
      <c r="AO157" s="331"/>
    </row>
    <row r="158" spans="1:41" s="21" customFormat="1" ht="20.25" customHeight="1">
      <c r="A158" s="22">
        <v>65</v>
      </c>
      <c r="B158" s="46" t="str">
        <f t="shared" si="10"/>
        <v/>
      </c>
      <c r="C158" s="59"/>
      <c r="D158" s="59"/>
      <c r="E158" s="59"/>
      <c r="F158" s="59"/>
      <c r="G158" s="22" t="str">
        <f>IF(ISBLANK(E158)," ",INDEX('Lista zaw'!$A$3:$G$1925,$P158,5))</f>
        <v xml:space="preserve"> </v>
      </c>
      <c r="H158" s="56" t="str">
        <f>IF(ISBLANK(F158)," ",INDEX('Lista zaw'!$A$3:$G$1925,$P158,2))</f>
        <v xml:space="preserve"> </v>
      </c>
      <c r="I158" s="22" t="str">
        <f>IF(ISBLANK(F158)," ",INDEX('Lista zaw'!$A$3:$G$1925,$P158,3))</f>
        <v xml:space="preserve"> </v>
      </c>
      <c r="J158" s="22" t="str">
        <f>IF(ISBLANK(F158)," ",INDEX('Lista zaw'!$A$3:$G$1925,$P158,4))</f>
        <v xml:space="preserve"> </v>
      </c>
      <c r="K158" s="46"/>
      <c r="L158" s="46"/>
      <c r="M158" s="46"/>
      <c r="N158" s="46"/>
      <c r="P158" s="404" t="str">
        <f>IF(ISBLANK(F158)," ",MATCH(F158,'Lista zaw'!$A$3:$A$1925,0))</f>
        <v xml:space="preserve"> </v>
      </c>
      <c r="Q158" s="405" t="e">
        <f t="shared" ca="1" si="11"/>
        <v>#VALUE!</v>
      </c>
      <c r="R158" s="331"/>
      <c r="S158" s="331"/>
      <c r="T158" s="331"/>
      <c r="U158" s="331"/>
      <c r="V158" s="331"/>
      <c r="W158" s="331"/>
      <c r="X158" s="331"/>
      <c r="Y158" s="331"/>
      <c r="Z158" s="331"/>
      <c r="AA158" s="331"/>
      <c r="AB158" s="331"/>
      <c r="AC158" s="331"/>
      <c r="AD158" s="331"/>
      <c r="AE158" s="331"/>
      <c r="AF158" s="331"/>
      <c r="AG158" s="331"/>
      <c r="AH158" s="331"/>
      <c r="AI158" s="331"/>
      <c r="AJ158" s="331"/>
      <c r="AK158" s="331"/>
      <c r="AL158" s="331"/>
      <c r="AM158" s="331"/>
      <c r="AN158" s="331"/>
      <c r="AO158" s="331"/>
    </row>
    <row r="159" spans="1:41" s="21" customFormat="1" ht="20.25" customHeight="1">
      <c r="A159" s="22">
        <v>66</v>
      </c>
      <c r="B159" s="46" t="str">
        <f t="shared" si="10"/>
        <v/>
      </c>
      <c r="C159" s="59"/>
      <c r="D159" s="59"/>
      <c r="E159" s="59"/>
      <c r="F159" s="59"/>
      <c r="G159" s="22" t="str">
        <f>IF(ISBLANK(E159)," ",INDEX('Lista zaw'!$A$3:$G$1925,$P159,5))</f>
        <v xml:space="preserve"> </v>
      </c>
      <c r="H159" s="56" t="str">
        <f>IF(ISBLANK(F159)," ",INDEX('Lista zaw'!$A$3:$G$1925,$P159,2))</f>
        <v xml:space="preserve"> </v>
      </c>
      <c r="I159" s="22" t="str">
        <f>IF(ISBLANK(F159)," ",INDEX('Lista zaw'!$A$3:$G$1925,$P159,3))</f>
        <v xml:space="preserve"> </v>
      </c>
      <c r="J159" s="22" t="str">
        <f>IF(ISBLANK(F159)," ",INDEX('Lista zaw'!$A$3:$G$1925,$P159,4))</f>
        <v xml:space="preserve"> </v>
      </c>
      <c r="K159" s="45"/>
      <c r="L159" s="45"/>
      <c r="M159" s="45"/>
      <c r="N159" s="46"/>
      <c r="P159" s="404" t="str">
        <f>IF(ISBLANK(F159)," ",MATCH(F159,'Lista zaw'!$A$3:$A$1925,0))</f>
        <v xml:space="preserve"> </v>
      </c>
      <c r="Q159" s="405" t="e">
        <f t="shared" ca="1" si="11"/>
        <v>#VALUE!</v>
      </c>
      <c r="R159" s="331"/>
      <c r="S159" s="331"/>
      <c r="T159" s="331"/>
      <c r="U159" s="331"/>
      <c r="V159" s="331"/>
      <c r="W159" s="331"/>
      <c r="X159" s="331"/>
      <c r="Y159" s="331"/>
      <c r="Z159" s="331"/>
      <c r="AA159" s="331"/>
      <c r="AB159" s="331"/>
      <c r="AC159" s="331"/>
      <c r="AD159" s="331"/>
      <c r="AE159" s="331"/>
      <c r="AF159" s="331"/>
      <c r="AG159" s="331"/>
      <c r="AH159" s="331"/>
      <c r="AI159" s="331"/>
      <c r="AJ159" s="331"/>
      <c r="AK159" s="331"/>
      <c r="AL159" s="331"/>
      <c r="AM159" s="331"/>
      <c r="AN159" s="331"/>
      <c r="AO159" s="331"/>
    </row>
    <row r="160" spans="1:41" s="21" customFormat="1" ht="20.25" customHeight="1">
      <c r="A160" s="22">
        <v>67</v>
      </c>
      <c r="B160" s="46" t="str">
        <f t="shared" si="10"/>
        <v/>
      </c>
      <c r="C160" s="59"/>
      <c r="D160" s="59"/>
      <c r="E160" s="59"/>
      <c r="F160" s="59"/>
      <c r="G160" s="22" t="str">
        <f>IF(ISBLANK(E160)," ",INDEX('Lista zaw'!$A$3:$G$1925,$P160,5))</f>
        <v xml:space="preserve"> </v>
      </c>
      <c r="H160" s="56" t="str">
        <f>IF(ISBLANK(F160)," ",INDEX('Lista zaw'!$A$3:$G$1925,$P160,2))</f>
        <v xml:space="preserve"> </v>
      </c>
      <c r="I160" s="22" t="str">
        <f>IF(ISBLANK(F160)," ",INDEX('Lista zaw'!$A$3:$G$1925,$P160,3))</f>
        <v xml:space="preserve"> </v>
      </c>
      <c r="J160" s="22" t="str">
        <f>IF(ISBLANK(F160)," ",INDEX('Lista zaw'!$A$3:$G$1925,$P160,4))</f>
        <v xml:space="preserve"> </v>
      </c>
      <c r="K160" s="46"/>
      <c r="L160" s="46"/>
      <c r="M160" s="46"/>
      <c r="N160" s="46"/>
      <c r="P160" s="404" t="str">
        <f>IF(ISBLANK(F160)," ",MATCH(F160,'Lista zaw'!$A$3:$A$1925,0))</f>
        <v xml:space="preserve"> </v>
      </c>
      <c r="Q160" s="405" t="e">
        <f t="shared" ca="1" si="11"/>
        <v>#VALUE!</v>
      </c>
      <c r="R160" s="331"/>
      <c r="S160" s="331"/>
      <c r="T160" s="331"/>
      <c r="U160" s="331"/>
      <c r="V160" s="331"/>
      <c r="W160" s="331"/>
      <c r="X160" s="331"/>
      <c r="Y160" s="331"/>
      <c r="Z160" s="331"/>
      <c r="AA160" s="331"/>
      <c r="AB160" s="331"/>
      <c r="AC160" s="331"/>
      <c r="AD160" s="331"/>
      <c r="AE160" s="331"/>
      <c r="AF160" s="331"/>
      <c r="AG160" s="331"/>
      <c r="AH160" s="331"/>
      <c r="AI160" s="331"/>
      <c r="AJ160" s="331"/>
      <c r="AK160" s="331"/>
      <c r="AL160" s="331"/>
      <c r="AM160" s="331"/>
      <c r="AN160" s="331"/>
      <c r="AO160" s="331"/>
    </row>
    <row r="161" spans="1:41" s="21" customFormat="1" ht="20.25" customHeight="1">
      <c r="A161" s="22">
        <v>68</v>
      </c>
      <c r="B161" s="46" t="str">
        <f t="shared" si="10"/>
        <v/>
      </c>
      <c r="C161" s="59"/>
      <c r="D161" s="59"/>
      <c r="E161" s="59"/>
      <c r="F161" s="59"/>
      <c r="G161" s="22" t="str">
        <f>IF(ISBLANK(E161)," ",INDEX('Lista zaw'!$A$3:$G$1925,$P161,5))</f>
        <v xml:space="preserve"> </v>
      </c>
      <c r="H161" s="56" t="str">
        <f>IF(ISBLANK(F161)," ",INDEX('Lista zaw'!$A$3:$G$1925,$P161,2))</f>
        <v xml:space="preserve"> </v>
      </c>
      <c r="I161" s="22" t="str">
        <f>IF(ISBLANK(F161)," ",INDEX('Lista zaw'!$A$3:$G$1925,$P161,3))</f>
        <v xml:space="preserve"> </v>
      </c>
      <c r="J161" s="22" t="str">
        <f>IF(ISBLANK(F161)," ",INDEX('Lista zaw'!$A$3:$G$1925,$P161,4))</f>
        <v xml:space="preserve"> </v>
      </c>
      <c r="K161" s="46"/>
      <c r="L161" s="46"/>
      <c r="M161" s="46"/>
      <c r="N161" s="46"/>
      <c r="P161" s="404" t="str">
        <f>IF(ISBLANK(F161)," ",MATCH(F161,'Lista zaw'!$A$3:$A$1925,0))</f>
        <v xml:space="preserve"> </v>
      </c>
      <c r="Q161" s="405" t="e">
        <f t="shared" ca="1" si="11"/>
        <v>#VALUE!</v>
      </c>
      <c r="R161" s="331"/>
      <c r="S161" s="331"/>
      <c r="T161" s="331"/>
      <c r="U161" s="331"/>
      <c r="V161" s="331"/>
      <c r="W161" s="331"/>
      <c r="X161" s="331"/>
      <c r="Y161" s="331"/>
      <c r="Z161" s="331"/>
      <c r="AA161" s="331"/>
      <c r="AB161" s="331"/>
      <c r="AC161" s="331"/>
      <c r="AD161" s="331"/>
      <c r="AE161" s="331"/>
      <c r="AF161" s="331"/>
      <c r="AG161" s="331"/>
      <c r="AH161" s="331"/>
      <c r="AI161" s="331"/>
      <c r="AJ161" s="331"/>
      <c r="AK161" s="331"/>
      <c r="AL161" s="331"/>
      <c r="AM161" s="331"/>
      <c r="AN161" s="331"/>
      <c r="AO161" s="331"/>
    </row>
    <row r="162" spans="1:41" s="21" customFormat="1" ht="20.25" customHeight="1">
      <c r="A162" s="22">
        <v>69</v>
      </c>
      <c r="B162" s="46" t="str">
        <f t="shared" si="10"/>
        <v/>
      </c>
      <c r="C162" s="59"/>
      <c r="D162" s="59"/>
      <c r="E162" s="59"/>
      <c r="F162" s="59"/>
      <c r="G162" s="22" t="str">
        <f>IF(ISBLANK(E162)," ",INDEX('Lista zaw'!$A$3:$G$1925,$P162,5))</f>
        <v xml:space="preserve"> </v>
      </c>
      <c r="H162" s="56" t="str">
        <f>IF(ISBLANK(F162)," ",INDEX('Lista zaw'!$A$3:$G$1925,$P162,2))</f>
        <v xml:space="preserve"> </v>
      </c>
      <c r="I162" s="22" t="str">
        <f>IF(ISBLANK(F162)," ",INDEX('Lista zaw'!$A$3:$G$1925,$P162,3))</f>
        <v xml:space="preserve"> </v>
      </c>
      <c r="J162" s="22" t="str">
        <f>IF(ISBLANK(F162)," ",INDEX('Lista zaw'!$A$3:$G$1925,$P162,4))</f>
        <v xml:space="preserve"> </v>
      </c>
      <c r="K162" s="46"/>
      <c r="L162" s="46"/>
      <c r="M162" s="46"/>
      <c r="N162" s="46"/>
      <c r="P162" s="404" t="str">
        <f>IF(ISBLANK(F162)," ",MATCH(F162,'Lista zaw'!$A$3:$A$1925,0))</f>
        <v xml:space="preserve"> </v>
      </c>
      <c r="Q162" s="405" t="e">
        <f t="shared" ca="1" si="11"/>
        <v>#VALUE!</v>
      </c>
      <c r="R162" s="331"/>
      <c r="S162" s="331"/>
      <c r="T162" s="331"/>
      <c r="U162" s="331"/>
      <c r="V162" s="331"/>
      <c r="W162" s="331"/>
      <c r="X162" s="331"/>
      <c r="Y162" s="331"/>
      <c r="Z162" s="331"/>
      <c r="AA162" s="331"/>
      <c r="AB162" s="331"/>
      <c r="AC162" s="331"/>
      <c r="AD162" s="331"/>
      <c r="AE162" s="331"/>
      <c r="AF162" s="331"/>
      <c r="AG162" s="331"/>
      <c r="AH162" s="331"/>
      <c r="AI162" s="331"/>
      <c r="AJ162" s="331"/>
      <c r="AK162" s="331"/>
      <c r="AL162" s="331"/>
      <c r="AM162" s="331"/>
      <c r="AN162" s="331"/>
      <c r="AO162" s="331"/>
    </row>
    <row r="163" spans="1:41" s="21" customFormat="1" ht="20.25" customHeight="1">
      <c r="A163" s="22">
        <v>70</v>
      </c>
      <c r="B163" s="46" t="str">
        <f t="shared" si="10"/>
        <v/>
      </c>
      <c r="C163" s="59"/>
      <c r="D163" s="59"/>
      <c r="E163" s="59"/>
      <c r="F163" s="59"/>
      <c r="G163" s="22" t="str">
        <f>IF(ISBLANK(E163)," ",INDEX('Lista zaw'!$A$3:$G$1925,$P163,5))</f>
        <v xml:space="preserve"> </v>
      </c>
      <c r="H163" s="56" t="str">
        <f>IF(ISBLANK(F163)," ",INDEX('Lista zaw'!$A$3:$G$1925,$P163,2))</f>
        <v xml:space="preserve"> </v>
      </c>
      <c r="I163" s="22" t="str">
        <f>IF(ISBLANK(F163)," ",INDEX('Lista zaw'!$A$3:$G$1925,$P163,3))</f>
        <v xml:space="preserve"> </v>
      </c>
      <c r="J163" s="22" t="str">
        <f>IF(ISBLANK(F163)," ",INDEX('Lista zaw'!$A$3:$G$1925,$P163,4))</f>
        <v xml:space="preserve"> </v>
      </c>
      <c r="K163" s="46"/>
      <c r="L163" s="46"/>
      <c r="M163" s="46"/>
      <c r="N163" s="46"/>
      <c r="P163" s="404" t="str">
        <f>IF(ISBLANK(F163)," ",MATCH(F163,'Lista zaw'!$A$3:$A$1925,0))</f>
        <v xml:space="preserve"> </v>
      </c>
      <c r="Q163" s="405" t="e">
        <f t="shared" ca="1" si="11"/>
        <v>#VALUE!</v>
      </c>
      <c r="R163" s="331"/>
      <c r="S163" s="331"/>
      <c r="T163" s="331"/>
      <c r="U163" s="331"/>
      <c r="V163" s="331"/>
      <c r="W163" s="331"/>
      <c r="X163" s="331"/>
      <c r="Y163" s="331"/>
      <c r="Z163" s="331"/>
      <c r="AA163" s="331"/>
      <c r="AB163" s="331"/>
      <c r="AC163" s="331"/>
      <c r="AD163" s="331"/>
      <c r="AE163" s="331"/>
      <c r="AF163" s="331"/>
      <c r="AG163" s="331"/>
      <c r="AH163" s="331"/>
      <c r="AI163" s="331"/>
      <c r="AJ163" s="331"/>
      <c r="AK163" s="331"/>
      <c r="AL163" s="331"/>
      <c r="AM163" s="331"/>
      <c r="AN163" s="331"/>
      <c r="AO163" s="331"/>
    </row>
    <row r="164" spans="1:41" s="21" customFormat="1" ht="20.25" customHeight="1">
      <c r="A164" s="22">
        <v>71</v>
      </c>
      <c r="B164" s="46" t="str">
        <f t="shared" si="10"/>
        <v/>
      </c>
      <c r="C164" s="59"/>
      <c r="D164" s="59"/>
      <c r="E164" s="59"/>
      <c r="F164" s="59"/>
      <c r="G164" s="22" t="str">
        <f>IF(ISBLANK(E164)," ",INDEX('Lista zaw'!$A$3:$G$1925,$P164,5))</f>
        <v xml:space="preserve"> </v>
      </c>
      <c r="H164" s="56" t="str">
        <f>IF(ISBLANK(F164)," ",INDEX('Lista zaw'!$A$3:$G$1925,$P164,2))</f>
        <v xml:space="preserve"> </v>
      </c>
      <c r="I164" s="22" t="str">
        <f>IF(ISBLANK(F164)," ",INDEX('Lista zaw'!$A$3:$G$1925,$P164,3))</f>
        <v xml:space="preserve"> </v>
      </c>
      <c r="J164" s="22" t="str">
        <f>IF(ISBLANK(F164)," ",INDEX('Lista zaw'!$A$3:$G$1925,$P164,4))</f>
        <v xml:space="preserve"> </v>
      </c>
      <c r="K164" s="46"/>
      <c r="L164" s="46"/>
      <c r="M164" s="46"/>
      <c r="N164" s="46"/>
      <c r="P164" s="404" t="str">
        <f>IF(ISBLANK(F164)," ",MATCH(F164,'Lista zaw'!$A$3:$A$1925,0))</f>
        <v xml:space="preserve"> </v>
      </c>
      <c r="Q164" s="405" t="e">
        <f t="shared" ca="1" si="11"/>
        <v>#VALUE!</v>
      </c>
      <c r="R164" s="331"/>
      <c r="S164" s="331"/>
      <c r="T164" s="331"/>
      <c r="U164" s="331"/>
      <c r="V164" s="331"/>
      <c r="W164" s="331"/>
      <c r="X164" s="331"/>
      <c r="Y164" s="331"/>
      <c r="Z164" s="331"/>
      <c r="AA164" s="331"/>
      <c r="AB164" s="331"/>
      <c r="AC164" s="331"/>
      <c r="AD164" s="331"/>
      <c r="AE164" s="331"/>
      <c r="AF164" s="331"/>
      <c r="AG164" s="331"/>
      <c r="AH164" s="331"/>
      <c r="AI164" s="331"/>
      <c r="AJ164" s="331"/>
      <c r="AK164" s="331"/>
      <c r="AL164" s="331"/>
      <c r="AM164" s="331"/>
      <c r="AN164" s="331"/>
      <c r="AO164" s="331"/>
    </row>
    <row r="165" spans="1:41" s="21" customFormat="1" ht="20.25" customHeight="1">
      <c r="A165" s="22">
        <v>72</v>
      </c>
      <c r="B165" s="46" t="str">
        <f t="shared" si="10"/>
        <v/>
      </c>
      <c r="C165" s="59"/>
      <c r="D165" s="59"/>
      <c r="E165" s="59"/>
      <c r="F165" s="59"/>
      <c r="G165" s="22" t="str">
        <f>IF(ISBLANK(E165)," ",INDEX('Lista zaw'!$A$3:$G$1925,$P165,5))</f>
        <v xml:space="preserve"> </v>
      </c>
      <c r="H165" s="56" t="str">
        <f>IF(ISBLANK(F165)," ",INDEX('Lista zaw'!$A$3:$G$1925,$P165,2))</f>
        <v xml:space="preserve"> </v>
      </c>
      <c r="I165" s="22" t="str">
        <f>IF(ISBLANK(F165)," ",INDEX('Lista zaw'!$A$3:$G$1925,$P165,3))</f>
        <v xml:space="preserve"> </v>
      </c>
      <c r="J165" s="22" t="str">
        <f>IF(ISBLANK(F165)," ",INDEX('Lista zaw'!$A$3:$G$1925,$P165,4))</f>
        <v xml:space="preserve"> </v>
      </c>
      <c r="K165" s="46"/>
      <c r="L165" s="46"/>
      <c r="M165" s="46"/>
      <c r="N165" s="46"/>
      <c r="P165" s="404" t="str">
        <f>IF(ISBLANK(F165)," ",MATCH(F165,'Lista zaw'!$A$3:$A$1925,0))</f>
        <v xml:space="preserve"> </v>
      </c>
      <c r="Q165" s="405" t="e">
        <f t="shared" ca="1" si="11"/>
        <v>#VALUE!</v>
      </c>
      <c r="R165" s="331"/>
      <c r="S165" s="331"/>
      <c r="T165" s="331"/>
      <c r="U165" s="331"/>
      <c r="V165" s="331"/>
      <c r="W165" s="331"/>
      <c r="X165" s="331"/>
      <c r="Y165" s="331"/>
      <c r="Z165" s="331"/>
      <c r="AA165" s="331"/>
      <c r="AB165" s="331"/>
      <c r="AC165" s="331"/>
      <c r="AD165" s="331"/>
      <c r="AE165" s="331"/>
      <c r="AF165" s="331"/>
      <c r="AG165" s="331"/>
      <c r="AH165" s="331"/>
      <c r="AI165" s="331"/>
      <c r="AJ165" s="331"/>
      <c r="AK165" s="331"/>
      <c r="AL165" s="331"/>
      <c r="AM165" s="331"/>
      <c r="AN165" s="331"/>
      <c r="AO165" s="331"/>
    </row>
    <row r="166" spans="1:41" s="21" customFormat="1" ht="20.25" customHeight="1">
      <c r="A166" s="22">
        <v>73</v>
      </c>
      <c r="B166" s="46" t="str">
        <f t="shared" si="10"/>
        <v/>
      </c>
      <c r="C166" s="59"/>
      <c r="D166" s="59"/>
      <c r="E166" s="59"/>
      <c r="F166" s="59"/>
      <c r="G166" s="22" t="str">
        <f>IF(ISBLANK(E166)," ",INDEX('Lista zaw'!$A$3:$G$1925,$P166,5))</f>
        <v xml:space="preserve"> </v>
      </c>
      <c r="H166" s="56" t="str">
        <f>IF(ISBLANK(F166)," ",INDEX('Lista zaw'!$A$3:$G$1925,$P166,2))</f>
        <v xml:space="preserve"> </v>
      </c>
      <c r="I166" s="22" t="str">
        <f>IF(ISBLANK(F166)," ",INDEX('Lista zaw'!$A$3:$G$1925,$P166,3))</f>
        <v xml:space="preserve"> </v>
      </c>
      <c r="J166" s="22" t="str">
        <f>IF(ISBLANK(F166)," ",INDEX('Lista zaw'!$A$3:$G$1925,$P166,4))</f>
        <v xml:space="preserve"> </v>
      </c>
      <c r="K166" s="46"/>
      <c r="L166" s="46"/>
      <c r="M166" s="46"/>
      <c r="N166" s="46"/>
      <c r="P166" s="404" t="str">
        <f>IF(ISBLANK(F166)," ",MATCH(F166,'Lista zaw'!$A$3:$A$1925,0))</f>
        <v xml:space="preserve"> </v>
      </c>
      <c r="Q166" s="405" t="e">
        <f t="shared" ca="1" si="11"/>
        <v>#VALUE!</v>
      </c>
      <c r="R166" s="331"/>
      <c r="S166" s="331"/>
      <c r="T166" s="331"/>
      <c r="U166" s="331"/>
      <c r="V166" s="331"/>
      <c r="W166" s="331"/>
      <c r="X166" s="331"/>
      <c r="Y166" s="331"/>
      <c r="Z166" s="331"/>
      <c r="AA166" s="331"/>
      <c r="AB166" s="331"/>
      <c r="AC166" s="331"/>
      <c r="AD166" s="331"/>
      <c r="AE166" s="331"/>
      <c r="AF166" s="331"/>
      <c r="AG166" s="331"/>
      <c r="AH166" s="331"/>
      <c r="AI166" s="331"/>
      <c r="AJ166" s="331"/>
      <c r="AK166" s="331"/>
      <c r="AL166" s="331"/>
      <c r="AM166" s="331"/>
      <c r="AN166" s="331"/>
      <c r="AO166" s="331"/>
    </row>
    <row r="167" spans="1:41" s="21" customFormat="1" ht="20.25" customHeight="1">
      <c r="A167" s="22">
        <v>74</v>
      </c>
      <c r="B167" s="46" t="str">
        <f t="shared" si="10"/>
        <v/>
      </c>
      <c r="C167" s="59"/>
      <c r="D167" s="59"/>
      <c r="E167" s="59"/>
      <c r="F167" s="59"/>
      <c r="G167" s="22" t="str">
        <f>IF(ISBLANK(E167)," ",INDEX('Lista zaw'!$A$3:$G$1925,$P167,5))</f>
        <v xml:space="preserve"> </v>
      </c>
      <c r="H167" s="56" t="str">
        <f>IF(ISBLANK(F167)," ",INDEX('Lista zaw'!$A$3:$G$1925,$P167,2))</f>
        <v xml:space="preserve"> </v>
      </c>
      <c r="I167" s="22" t="str">
        <f>IF(ISBLANK(F167)," ",INDEX('Lista zaw'!$A$3:$G$1925,$P167,3))</f>
        <v xml:space="preserve"> </v>
      </c>
      <c r="J167" s="22" t="str">
        <f>IF(ISBLANK(F167)," ",INDEX('Lista zaw'!$A$3:$G$1925,$P167,4))</f>
        <v xml:space="preserve"> </v>
      </c>
      <c r="K167" s="46"/>
      <c r="L167" s="46"/>
      <c r="M167" s="46"/>
      <c r="N167" s="46"/>
      <c r="P167" s="404" t="str">
        <f>IF(ISBLANK(F167)," ",MATCH(F167,'Lista zaw'!$A$3:$A$1925,0))</f>
        <v xml:space="preserve"> </v>
      </c>
      <c r="Q167" s="405" t="e">
        <f t="shared" ca="1" si="11"/>
        <v>#VALUE!</v>
      </c>
      <c r="R167" s="331"/>
      <c r="S167" s="331"/>
      <c r="T167" s="331"/>
      <c r="U167" s="331"/>
      <c r="V167" s="331"/>
      <c r="W167" s="331"/>
      <c r="X167" s="331"/>
      <c r="Y167" s="331"/>
      <c r="Z167" s="331"/>
      <c r="AA167" s="331"/>
      <c r="AB167" s="331"/>
      <c r="AC167" s="331"/>
      <c r="AD167" s="331"/>
      <c r="AE167" s="331"/>
      <c r="AF167" s="331"/>
      <c r="AG167" s="331"/>
      <c r="AH167" s="331"/>
      <c r="AI167" s="331"/>
      <c r="AJ167" s="331"/>
      <c r="AK167" s="331"/>
      <c r="AL167" s="331"/>
      <c r="AM167" s="331"/>
      <c r="AN167" s="331"/>
      <c r="AO167" s="331"/>
    </row>
    <row r="168" spans="1:41" s="21" customFormat="1" ht="20.25" customHeight="1">
      <c r="A168" s="22">
        <v>75</v>
      </c>
      <c r="B168" s="46" t="str">
        <f t="shared" si="10"/>
        <v/>
      </c>
      <c r="C168" s="59"/>
      <c r="D168" s="59"/>
      <c r="E168" s="59"/>
      <c r="F168" s="59"/>
      <c r="G168" s="22" t="str">
        <f>IF(ISBLANK(E168)," ",INDEX('Lista zaw'!$A$3:$G$1925,$P168,5))</f>
        <v xml:space="preserve"> </v>
      </c>
      <c r="H168" s="56" t="str">
        <f>IF(ISBLANK(F168)," ",INDEX('Lista zaw'!$A$3:$G$1925,$P168,2))</f>
        <v xml:space="preserve"> </v>
      </c>
      <c r="I168" s="22" t="str">
        <f>IF(ISBLANK(F168)," ",INDEX('Lista zaw'!$A$3:$G$1925,$P168,3))</f>
        <v xml:space="preserve"> </v>
      </c>
      <c r="J168" s="22" t="str">
        <f>IF(ISBLANK(F168)," ",INDEX('Lista zaw'!$A$3:$G$1925,$P168,4))</f>
        <v xml:space="preserve"> </v>
      </c>
      <c r="K168" s="46"/>
      <c r="L168" s="46"/>
      <c r="M168" s="46"/>
      <c r="N168" s="46"/>
      <c r="P168" s="404" t="str">
        <f>IF(ISBLANK(F168)," ",MATCH(F168,'Lista zaw'!$A$3:$A$1925,0))</f>
        <v xml:space="preserve"> </v>
      </c>
      <c r="Q168" s="405" t="e">
        <f t="shared" ca="1" si="11"/>
        <v>#VALUE!</v>
      </c>
      <c r="R168" s="331"/>
      <c r="S168" s="331"/>
      <c r="T168" s="331"/>
      <c r="U168" s="331"/>
      <c r="V168" s="331"/>
      <c r="W168" s="331"/>
      <c r="X168" s="331"/>
      <c r="Y168" s="331"/>
      <c r="Z168" s="331"/>
      <c r="AA168" s="331"/>
      <c r="AB168" s="331"/>
      <c r="AC168" s="331"/>
      <c r="AD168" s="331"/>
      <c r="AE168" s="331"/>
      <c r="AF168" s="331"/>
      <c r="AG168" s="331"/>
      <c r="AH168" s="331"/>
      <c r="AI168" s="331"/>
      <c r="AJ168" s="331"/>
      <c r="AK168" s="331"/>
      <c r="AL168" s="331"/>
      <c r="AM168" s="331"/>
      <c r="AN168" s="331"/>
      <c r="AO168" s="331"/>
    </row>
    <row r="169" spans="1:41" s="21" customFormat="1" ht="20.25" customHeight="1">
      <c r="A169" s="22">
        <v>76</v>
      </c>
      <c r="B169" s="46" t="str">
        <f t="shared" si="10"/>
        <v/>
      </c>
      <c r="C169" s="59"/>
      <c r="D169" s="59"/>
      <c r="E169" s="59"/>
      <c r="F169" s="59"/>
      <c r="G169" s="22" t="str">
        <f>IF(ISBLANK(E169)," ",INDEX('Lista zaw'!$A$3:$G$1925,$P169,5))</f>
        <v xml:space="preserve"> </v>
      </c>
      <c r="H169" s="56" t="str">
        <f>IF(ISBLANK(F169)," ",INDEX('Lista zaw'!$A$3:$G$1925,$P169,2))</f>
        <v xml:space="preserve"> </v>
      </c>
      <c r="I169" s="22" t="str">
        <f>IF(ISBLANK(F169)," ",INDEX('Lista zaw'!$A$3:$G$1925,$P169,3))</f>
        <v xml:space="preserve"> </v>
      </c>
      <c r="J169" s="22" t="str">
        <f>IF(ISBLANK(F169)," ",INDEX('Lista zaw'!$A$3:$G$1925,$P169,4))</f>
        <v xml:space="preserve"> </v>
      </c>
      <c r="K169" s="46"/>
      <c r="L169" s="46"/>
      <c r="M169" s="46"/>
      <c r="N169" s="46"/>
      <c r="P169" s="404" t="str">
        <f>IF(ISBLANK(F169)," ",MATCH(F169,'Lista zaw'!$A$3:$A$1925,0))</f>
        <v xml:space="preserve"> </v>
      </c>
      <c r="Q169" s="405" t="e">
        <f t="shared" ca="1" si="11"/>
        <v>#VALUE!</v>
      </c>
      <c r="R169" s="331"/>
      <c r="S169" s="331"/>
      <c r="T169" s="331"/>
      <c r="U169" s="331"/>
      <c r="V169" s="331"/>
      <c r="W169" s="331"/>
      <c r="X169" s="331"/>
      <c r="Y169" s="331"/>
      <c r="Z169" s="331"/>
      <c r="AA169" s="331"/>
      <c r="AB169" s="331"/>
      <c r="AC169" s="331"/>
      <c r="AD169" s="331"/>
      <c r="AE169" s="331"/>
      <c r="AF169" s="331"/>
      <c r="AG169" s="331"/>
      <c r="AH169" s="331"/>
      <c r="AI169" s="331"/>
      <c r="AJ169" s="331"/>
      <c r="AK169" s="331"/>
      <c r="AL169" s="331"/>
      <c r="AM169" s="331"/>
      <c r="AN169" s="331"/>
      <c r="AO169" s="331"/>
    </row>
    <row r="170" spans="1:41" s="21" customFormat="1" ht="20.25" customHeight="1">
      <c r="A170" s="22">
        <v>77</v>
      </c>
      <c r="B170" s="46" t="str">
        <f t="shared" si="10"/>
        <v/>
      </c>
      <c r="C170" s="59"/>
      <c r="D170" s="59"/>
      <c r="E170" s="59"/>
      <c r="F170" s="59"/>
      <c r="G170" s="22" t="str">
        <f>IF(ISBLANK(E170)," ",INDEX('Lista zaw'!$A$3:$G$1925,$P170,5))</f>
        <v xml:space="preserve"> </v>
      </c>
      <c r="H170" s="56" t="str">
        <f>IF(ISBLANK(F170)," ",INDEX('Lista zaw'!$A$3:$G$1925,$P170,2))</f>
        <v xml:space="preserve"> </v>
      </c>
      <c r="I170" s="22" t="str">
        <f>IF(ISBLANK(F170)," ",INDEX('Lista zaw'!$A$3:$G$1925,$P170,3))</f>
        <v xml:space="preserve"> </v>
      </c>
      <c r="J170" s="22" t="str">
        <f>IF(ISBLANK(F170)," ",INDEX('Lista zaw'!$A$3:$G$1925,$P170,4))</f>
        <v xml:space="preserve"> </v>
      </c>
      <c r="K170" s="46"/>
      <c r="L170" s="46"/>
      <c r="M170" s="46"/>
      <c r="N170" s="46"/>
      <c r="P170" s="404" t="str">
        <f>IF(ISBLANK(F170)," ",MATCH(F170,'Lista zaw'!$A$3:$A$1925,0))</f>
        <v xml:space="preserve"> </v>
      </c>
      <c r="Q170" s="405" t="e">
        <f t="shared" ca="1" si="11"/>
        <v>#VALUE!</v>
      </c>
      <c r="R170" s="331"/>
      <c r="S170" s="331"/>
      <c r="T170" s="331"/>
      <c r="U170" s="331"/>
      <c r="V170" s="331"/>
      <c r="W170" s="331"/>
      <c r="X170" s="331"/>
      <c r="Y170" s="331"/>
      <c r="Z170" s="331"/>
      <c r="AA170" s="331"/>
      <c r="AB170" s="331"/>
      <c r="AC170" s="331"/>
      <c r="AD170" s="331"/>
      <c r="AE170" s="331"/>
      <c r="AF170" s="331"/>
      <c r="AG170" s="331"/>
      <c r="AH170" s="331"/>
      <c r="AI170" s="331"/>
      <c r="AJ170" s="331"/>
      <c r="AK170" s="331"/>
      <c r="AL170" s="331"/>
      <c r="AM170" s="331"/>
      <c r="AN170" s="331"/>
      <c r="AO170" s="331"/>
    </row>
    <row r="171" spans="1:41" s="21" customFormat="1" ht="20.25" customHeight="1">
      <c r="A171" s="22">
        <v>78</v>
      </c>
      <c r="B171" s="46" t="str">
        <f t="shared" si="10"/>
        <v/>
      </c>
      <c r="C171" s="46"/>
      <c r="D171" s="59"/>
      <c r="E171" s="59"/>
      <c r="F171" s="59"/>
      <c r="G171" s="22" t="str">
        <f>IF(ISBLANK(E171)," ",INDEX('Lista zaw'!$A$3:$G$1925,$P171,5))</f>
        <v xml:space="preserve"> </v>
      </c>
      <c r="H171" s="56" t="str">
        <f>IF(ISBLANK(F171)," ",INDEX('Lista zaw'!$A$3:$G$1925,$P171,2))</f>
        <v xml:space="preserve"> </v>
      </c>
      <c r="I171" s="22" t="str">
        <f>IF(ISBLANK(F171)," ",INDEX('Lista zaw'!$A$3:$G$1925,$P171,3))</f>
        <v xml:space="preserve"> </v>
      </c>
      <c r="J171" s="22" t="str">
        <f>IF(ISBLANK(F171)," ",INDEX('Lista zaw'!$A$3:$G$1925,$P171,4))</f>
        <v xml:space="preserve"> </v>
      </c>
      <c r="K171" s="46"/>
      <c r="L171" s="46"/>
      <c r="M171" s="46"/>
      <c r="N171" s="46"/>
      <c r="P171" s="404" t="str">
        <f>IF(ISBLANK(F171)," ",MATCH(F171,'Lista zaw'!$A$3:$A$1925,0))</f>
        <v xml:space="preserve"> </v>
      </c>
      <c r="Q171" s="405" t="e">
        <f t="shared" ca="1" si="11"/>
        <v>#VALUE!</v>
      </c>
      <c r="R171" s="331"/>
      <c r="S171" s="331"/>
      <c r="T171" s="331"/>
      <c r="U171" s="331"/>
      <c r="V171" s="331"/>
      <c r="W171" s="331"/>
      <c r="X171" s="331"/>
      <c r="Y171" s="331"/>
      <c r="Z171" s="331"/>
      <c r="AA171" s="331"/>
      <c r="AB171" s="331"/>
      <c r="AC171" s="331"/>
      <c r="AD171" s="331"/>
      <c r="AE171" s="331"/>
      <c r="AF171" s="331"/>
      <c r="AG171" s="331"/>
      <c r="AH171" s="331"/>
      <c r="AI171" s="331"/>
      <c r="AJ171" s="331"/>
      <c r="AK171" s="331"/>
      <c r="AL171" s="331"/>
      <c r="AM171" s="331"/>
      <c r="AN171" s="331"/>
      <c r="AO171" s="331"/>
    </row>
    <row r="172" spans="1:41" s="21" customFormat="1" ht="20.25" customHeight="1">
      <c r="A172" s="22">
        <v>79</v>
      </c>
      <c r="B172" s="46" t="str">
        <f t="shared" si="10"/>
        <v/>
      </c>
      <c r="C172" s="45"/>
      <c r="D172" s="59"/>
      <c r="E172" s="59"/>
      <c r="F172" s="59"/>
      <c r="G172" s="22" t="str">
        <f>IF(ISBLANK(E172)," ",INDEX('Lista zaw'!$A$3:$G$1925,$P172,5))</f>
        <v xml:space="preserve"> </v>
      </c>
      <c r="H172" s="56" t="str">
        <f>IF(ISBLANK(F172)," ",INDEX('Lista zaw'!$A$3:$G$1925,$P172,2))</f>
        <v xml:space="preserve"> </v>
      </c>
      <c r="I172" s="22" t="str">
        <f>IF(ISBLANK(F172)," ",INDEX('Lista zaw'!$A$3:$G$1925,$P172,3))</f>
        <v xml:space="preserve"> </v>
      </c>
      <c r="J172" s="22" t="str">
        <f>IF(ISBLANK(F172)," ",INDEX('Lista zaw'!$A$3:$G$1925,$P172,4))</f>
        <v xml:space="preserve"> </v>
      </c>
      <c r="K172" s="46"/>
      <c r="L172" s="46"/>
      <c r="M172" s="46"/>
      <c r="N172" s="46"/>
      <c r="P172" s="404" t="str">
        <f>IF(ISBLANK(F172)," ",MATCH(F172,'Lista zaw'!$A$3:$A$1925,0))</f>
        <v xml:space="preserve"> </v>
      </c>
      <c r="Q172" s="405" t="e">
        <f t="shared" ca="1" si="11"/>
        <v>#VALUE!</v>
      </c>
      <c r="R172" s="331"/>
      <c r="S172" s="331"/>
      <c r="T172" s="331"/>
      <c r="U172" s="331"/>
      <c r="V172" s="331"/>
      <c r="W172" s="331"/>
      <c r="X172" s="331"/>
      <c r="Y172" s="331"/>
      <c r="Z172" s="331"/>
      <c r="AA172" s="331"/>
      <c r="AB172" s="331"/>
      <c r="AC172" s="331"/>
      <c r="AD172" s="331"/>
      <c r="AE172" s="331"/>
      <c r="AF172" s="331"/>
      <c r="AG172" s="331"/>
      <c r="AH172" s="331"/>
      <c r="AI172" s="331"/>
      <c r="AJ172" s="331"/>
      <c r="AK172" s="331"/>
      <c r="AL172" s="331"/>
      <c r="AM172" s="331"/>
      <c r="AN172" s="331"/>
      <c r="AO172" s="331"/>
    </row>
    <row r="173" spans="1:41" s="21" customFormat="1" ht="20.25" customHeight="1">
      <c r="A173" s="22">
        <v>80</v>
      </c>
      <c r="B173" s="46" t="str">
        <f t="shared" si="10"/>
        <v/>
      </c>
      <c r="C173" s="46"/>
      <c r="D173" s="59"/>
      <c r="E173" s="59"/>
      <c r="F173" s="59"/>
      <c r="G173" s="22" t="str">
        <f>IF(ISBLANK(E173)," ",INDEX('Lista zaw'!$A$3:$G$1925,$P173,5))</f>
        <v xml:space="preserve"> </v>
      </c>
      <c r="H173" s="56" t="str">
        <f>IF(ISBLANK(F173)," ",INDEX('Lista zaw'!$A$3:$G$1925,$P173,2))</f>
        <v xml:space="preserve"> </v>
      </c>
      <c r="I173" s="22" t="str">
        <f>IF(ISBLANK(F173)," ",INDEX('Lista zaw'!$A$3:$G$1925,$P173,3))</f>
        <v xml:space="preserve"> </v>
      </c>
      <c r="J173" s="22" t="str">
        <f>IF(ISBLANK(F173)," ",INDEX('Lista zaw'!$A$3:$G$1925,$P173,4))</f>
        <v xml:space="preserve"> </v>
      </c>
      <c r="K173" s="58"/>
      <c r="L173" s="58"/>
      <c r="M173" s="45"/>
      <c r="N173" s="45"/>
      <c r="P173" s="404" t="str">
        <f>IF(ISBLANK(F173)," ",MATCH(F173,'Lista zaw'!$A$3:$A$1925,0))</f>
        <v xml:space="preserve"> </v>
      </c>
      <c r="Q173" s="405" t="e">
        <f t="shared" ca="1" si="11"/>
        <v>#VALUE!</v>
      </c>
      <c r="R173" s="331"/>
      <c r="S173" s="331"/>
      <c r="T173" s="331"/>
      <c r="U173" s="331"/>
      <c r="V173" s="331"/>
      <c r="W173" s="331"/>
      <c r="X173" s="331"/>
      <c r="Y173" s="331"/>
      <c r="Z173" s="331"/>
      <c r="AA173" s="331"/>
      <c r="AB173" s="331"/>
      <c r="AC173" s="331"/>
      <c r="AD173" s="331"/>
      <c r="AE173" s="331"/>
      <c r="AF173" s="331"/>
      <c r="AG173" s="331"/>
      <c r="AH173" s="331"/>
      <c r="AI173" s="331"/>
      <c r="AJ173" s="331"/>
      <c r="AK173" s="331"/>
      <c r="AL173" s="331"/>
      <c r="AM173" s="331"/>
      <c r="AN173" s="331"/>
      <c r="AO173" s="331"/>
    </row>
    <row r="174" spans="1:41" s="21" customFormat="1" ht="20.25" customHeight="1">
      <c r="A174" s="22">
        <v>81</v>
      </c>
      <c r="B174" s="46" t="str">
        <f t="shared" si="10"/>
        <v/>
      </c>
      <c r="C174" s="46"/>
      <c r="D174" s="55"/>
      <c r="E174" s="46"/>
      <c r="F174" s="46"/>
      <c r="G174" s="22" t="str">
        <f>IF(ISBLANK(E174)," ",INDEX('Lista zaw'!$A$3:$G$1925,$P174,5))</f>
        <v xml:space="preserve"> </v>
      </c>
      <c r="H174" s="56" t="str">
        <f>IF(ISBLANK(F174)," ",INDEX('Lista zaw'!$A$3:$G$1925,$P174,2))</f>
        <v xml:space="preserve"> </v>
      </c>
      <c r="I174" s="22" t="str">
        <f>IF(ISBLANK(F174)," ",INDEX('Lista zaw'!$A$3:$G$1925,$P174,3))</f>
        <v xml:space="preserve"> </v>
      </c>
      <c r="J174" s="22" t="str">
        <f>IF(ISBLANK(F174)," ",INDEX('Lista zaw'!$A$3:$G$1925,$P174,4))</f>
        <v xml:space="preserve"> </v>
      </c>
      <c r="K174" s="46"/>
      <c r="L174" s="57"/>
      <c r="M174" s="46"/>
      <c r="N174" s="46"/>
      <c r="P174" s="404" t="str">
        <f>IF(ISBLANK(F174)," ",MATCH(F174,'Lista zaw'!$A$3:$A$1925,0))</f>
        <v xml:space="preserve"> </v>
      </c>
      <c r="Q174" s="405" t="e">
        <f t="shared" ca="1" si="11"/>
        <v>#VALUE!</v>
      </c>
      <c r="R174" s="331"/>
      <c r="S174" s="331"/>
      <c r="T174" s="331"/>
      <c r="U174" s="331"/>
      <c r="V174" s="331"/>
      <c r="W174" s="331"/>
      <c r="X174" s="331"/>
      <c r="Y174" s="331"/>
      <c r="Z174" s="331"/>
      <c r="AA174" s="331"/>
      <c r="AB174" s="331"/>
      <c r="AC174" s="331"/>
      <c r="AD174" s="331"/>
      <c r="AE174" s="331"/>
      <c r="AF174" s="331"/>
      <c r="AG174" s="331"/>
      <c r="AH174" s="331"/>
      <c r="AI174" s="331"/>
      <c r="AJ174" s="331"/>
      <c r="AK174" s="331"/>
      <c r="AL174" s="331"/>
      <c r="AM174" s="331"/>
      <c r="AN174" s="331"/>
      <c r="AO174" s="331"/>
    </row>
    <row r="175" spans="1:41" s="21" customFormat="1" ht="20.25" customHeight="1">
      <c r="A175" s="22">
        <v>82</v>
      </c>
      <c r="B175" s="46" t="str">
        <f t="shared" si="10"/>
        <v/>
      </c>
      <c r="C175" s="46"/>
      <c r="D175" s="55"/>
      <c r="E175" s="46"/>
      <c r="F175" s="46"/>
      <c r="G175" s="22" t="str">
        <f>IF(ISBLANK(E175)," ",INDEX('Lista zaw'!$A$3:$G$1925,$P175,5))</f>
        <v xml:space="preserve"> </v>
      </c>
      <c r="H175" s="56" t="str">
        <f>IF(ISBLANK(F175)," ",INDEX('Lista zaw'!$A$3:$G$1925,$P175,2))</f>
        <v xml:space="preserve"> </v>
      </c>
      <c r="I175" s="22" t="str">
        <f>IF(ISBLANK(F175)," ",INDEX('Lista zaw'!$A$3:$G$1925,$P175,3))</f>
        <v xml:space="preserve"> </v>
      </c>
      <c r="J175" s="22" t="str">
        <f>IF(ISBLANK(F175)," ",INDEX('Lista zaw'!$A$3:$G$1925,$P175,4))</f>
        <v xml:space="preserve"> </v>
      </c>
      <c r="K175" s="46"/>
      <c r="L175" s="46"/>
      <c r="M175" s="46"/>
      <c r="N175" s="46"/>
      <c r="P175" s="404" t="str">
        <f>IF(ISBLANK(F175)," ",MATCH(F175,'Lista zaw'!$A$3:$A$1925,0))</f>
        <v xml:space="preserve"> </v>
      </c>
      <c r="Q175" s="405" t="e">
        <f t="shared" ca="1" si="11"/>
        <v>#VALUE!</v>
      </c>
      <c r="R175" s="331"/>
      <c r="S175" s="331"/>
      <c r="T175" s="331"/>
      <c r="U175" s="331"/>
      <c r="V175" s="331"/>
      <c r="W175" s="331"/>
      <c r="X175" s="331"/>
      <c r="Y175" s="331"/>
      <c r="Z175" s="331"/>
      <c r="AA175" s="331"/>
      <c r="AB175" s="331"/>
      <c r="AC175" s="331"/>
      <c r="AD175" s="331"/>
      <c r="AE175" s="331"/>
      <c r="AF175" s="331"/>
      <c r="AG175" s="331"/>
      <c r="AH175" s="331"/>
      <c r="AI175" s="331"/>
      <c r="AJ175" s="331"/>
      <c r="AK175" s="331"/>
      <c r="AL175" s="331"/>
      <c r="AM175" s="331"/>
      <c r="AN175" s="331"/>
      <c r="AO175" s="331"/>
    </row>
    <row r="176" spans="1:41" s="21" customFormat="1" ht="20.25" customHeight="1">
      <c r="A176" s="22">
        <v>83</v>
      </c>
      <c r="B176" s="46" t="str">
        <f t="shared" si="10"/>
        <v/>
      </c>
      <c r="C176" s="46"/>
      <c r="D176" s="55"/>
      <c r="E176" s="46"/>
      <c r="F176" s="46"/>
      <c r="G176" s="22" t="str">
        <f>IF(ISBLANK(E176)," ",INDEX('Lista zaw'!$A$3:$G$1925,$P176,5))</f>
        <v xml:space="preserve"> </v>
      </c>
      <c r="H176" s="56" t="str">
        <f>IF(ISBLANK(F176)," ",INDEX('Lista zaw'!$A$3:$G$1925,$P176,2))</f>
        <v xml:space="preserve"> </v>
      </c>
      <c r="I176" s="22" t="str">
        <f>IF(ISBLANK(F176)," ",INDEX('Lista zaw'!$A$3:$G$1925,$P176,3))</f>
        <v xml:space="preserve"> </v>
      </c>
      <c r="J176" s="22" t="str">
        <f>IF(ISBLANK(F176)," ",INDEX('Lista zaw'!$A$3:$G$1925,$P176,4))</f>
        <v xml:space="preserve"> </v>
      </c>
      <c r="K176" s="46"/>
      <c r="L176" s="46"/>
      <c r="M176" s="46"/>
      <c r="N176" s="46"/>
      <c r="P176" s="404" t="str">
        <f>IF(ISBLANK(F176)," ",MATCH(F176,'Lista zaw'!$A$3:$A$1925,0))</f>
        <v xml:space="preserve"> </v>
      </c>
      <c r="Q176" s="405" t="e">
        <f t="shared" ca="1" si="11"/>
        <v>#VALUE!</v>
      </c>
      <c r="R176" s="331"/>
      <c r="S176" s="331"/>
      <c r="T176" s="331"/>
      <c r="U176" s="331"/>
      <c r="V176" s="331"/>
      <c r="W176" s="331"/>
      <c r="X176" s="331"/>
      <c r="Y176" s="331"/>
      <c r="Z176" s="331"/>
      <c r="AA176" s="331"/>
      <c r="AB176" s="331"/>
      <c r="AC176" s="331"/>
      <c r="AD176" s="331"/>
      <c r="AE176" s="331"/>
      <c r="AF176" s="331"/>
      <c r="AG176" s="331"/>
      <c r="AH176" s="331"/>
      <c r="AI176" s="331"/>
      <c r="AJ176" s="331"/>
      <c r="AK176" s="331"/>
      <c r="AL176" s="331"/>
      <c r="AM176" s="331"/>
      <c r="AN176" s="331"/>
      <c r="AO176" s="331"/>
    </row>
    <row r="177" spans="1:41" s="21" customFormat="1" ht="20.25" customHeight="1">
      <c r="A177" s="22">
        <v>84</v>
      </c>
      <c r="B177" s="46" t="str">
        <f t="shared" si="10"/>
        <v/>
      </c>
      <c r="C177" s="59"/>
      <c r="D177" s="59"/>
      <c r="E177" s="59"/>
      <c r="F177" s="59"/>
      <c r="G177" s="22" t="str">
        <f>IF(ISBLANK(E177)," ",INDEX('Lista zaw'!$A$3:$G$1925,$P177,5))</f>
        <v xml:space="preserve"> </v>
      </c>
      <c r="H177" s="56" t="str">
        <f>IF(ISBLANK(F177)," ",INDEX('Lista zaw'!$A$3:$G$1925,$P177,2))</f>
        <v xml:space="preserve"> </v>
      </c>
      <c r="I177" s="22" t="str">
        <f>IF(ISBLANK(F177)," ",INDEX('Lista zaw'!$A$3:$G$1925,$P177,3))</f>
        <v xml:space="preserve"> </v>
      </c>
      <c r="J177" s="22" t="str">
        <f>IF(ISBLANK(F177)," ",INDEX('Lista zaw'!$A$3:$G$1925,$P177,4))</f>
        <v xml:space="preserve"> </v>
      </c>
      <c r="K177" s="46"/>
      <c r="L177" s="46"/>
      <c r="M177" s="46"/>
      <c r="N177" s="46"/>
      <c r="P177" s="404" t="str">
        <f>IF(ISBLANK(F177)," ",MATCH(F177,'Lista zaw'!$A$3:$A$1925,0))</f>
        <v xml:space="preserve"> </v>
      </c>
      <c r="Q177" s="405" t="e">
        <f t="shared" ca="1" si="11"/>
        <v>#VALUE!</v>
      </c>
      <c r="R177" s="331"/>
      <c r="S177" s="331"/>
      <c r="T177" s="331"/>
      <c r="U177" s="331"/>
      <c r="V177" s="331"/>
      <c r="W177" s="331"/>
      <c r="X177" s="331"/>
      <c r="Y177" s="331"/>
      <c r="Z177" s="331"/>
      <c r="AA177" s="331"/>
      <c r="AB177" s="331"/>
      <c r="AC177" s="331"/>
      <c r="AD177" s="331"/>
      <c r="AE177" s="331"/>
      <c r="AF177" s="331"/>
      <c r="AG177" s="331"/>
      <c r="AH177" s="331"/>
      <c r="AI177" s="331"/>
      <c r="AJ177" s="331"/>
      <c r="AK177" s="331"/>
      <c r="AL177" s="331"/>
      <c r="AM177" s="331"/>
      <c r="AN177" s="331"/>
      <c r="AO177" s="331"/>
    </row>
    <row r="178" spans="1:41" s="21" customFormat="1" ht="20.25" customHeight="1">
      <c r="A178" s="22">
        <v>85</v>
      </c>
      <c r="B178" s="46" t="str">
        <f t="shared" si="10"/>
        <v/>
      </c>
      <c r="C178" s="59"/>
      <c r="D178" s="59"/>
      <c r="E178" s="59"/>
      <c r="F178" s="59"/>
      <c r="G178" s="22" t="str">
        <f>IF(ISBLANK(E178)," ",INDEX('Lista zaw'!$A$3:$G$1925,$P178,5))</f>
        <v xml:space="preserve"> </v>
      </c>
      <c r="H178" s="56" t="str">
        <f>IF(ISBLANK(F178)," ",INDEX('Lista zaw'!$A$3:$G$1925,$P178,2))</f>
        <v xml:space="preserve"> </v>
      </c>
      <c r="I178" s="22" t="str">
        <f>IF(ISBLANK(F178)," ",INDEX('Lista zaw'!$A$3:$G$1925,$P178,3))</f>
        <v xml:space="preserve"> </v>
      </c>
      <c r="J178" s="22" t="str">
        <f>IF(ISBLANK(F178)," ",INDEX('Lista zaw'!$A$3:$G$1925,$P178,4))</f>
        <v xml:space="preserve"> </v>
      </c>
      <c r="K178" s="46"/>
      <c r="L178" s="46"/>
      <c r="M178" s="46"/>
      <c r="N178" s="46"/>
      <c r="P178" s="404" t="str">
        <f>IF(ISBLANK(F178)," ",MATCH(F178,'Lista zaw'!$A$3:$A$1925,0))</f>
        <v xml:space="preserve"> </v>
      </c>
      <c r="Q178" s="405" t="e">
        <f t="shared" ca="1" si="11"/>
        <v>#VALUE!</v>
      </c>
      <c r="R178" s="331"/>
      <c r="S178" s="331"/>
      <c r="T178" s="331"/>
      <c r="U178" s="331"/>
      <c r="V178" s="331"/>
      <c r="W178" s="331"/>
      <c r="X178" s="331"/>
      <c r="Y178" s="331"/>
      <c r="Z178" s="331"/>
      <c r="AA178" s="331"/>
      <c r="AB178" s="331"/>
      <c r="AC178" s="331"/>
      <c r="AD178" s="331"/>
      <c r="AE178" s="331"/>
      <c r="AF178" s="331"/>
      <c r="AG178" s="331"/>
      <c r="AH178" s="331"/>
      <c r="AI178" s="331"/>
      <c r="AJ178" s="331"/>
      <c r="AK178" s="331"/>
      <c r="AL178" s="331"/>
      <c r="AM178" s="331"/>
      <c r="AN178" s="331"/>
      <c r="AO178" s="331"/>
    </row>
    <row r="179" spans="1:41" s="21" customFormat="1" ht="20.25" customHeight="1">
      <c r="A179" s="22">
        <v>86</v>
      </c>
      <c r="B179" s="46" t="str">
        <f t="shared" si="10"/>
        <v/>
      </c>
      <c r="C179" s="59"/>
      <c r="D179" s="59"/>
      <c r="E179" s="59"/>
      <c r="F179" s="59"/>
      <c r="G179" s="22" t="str">
        <f>IF(ISBLANK(E179)," ",INDEX('Lista zaw'!$A$3:$G$1925,$P179,5))</f>
        <v xml:space="preserve"> </v>
      </c>
      <c r="H179" s="56" t="str">
        <f>IF(ISBLANK(F179)," ",INDEX('Lista zaw'!$A$3:$G$1925,$P179,2))</f>
        <v xml:space="preserve"> </v>
      </c>
      <c r="I179" s="22" t="str">
        <f>IF(ISBLANK(F179)," ",INDEX('Lista zaw'!$A$3:$G$1925,$P179,3))</f>
        <v xml:space="preserve"> </v>
      </c>
      <c r="J179" s="22" t="str">
        <f>IF(ISBLANK(F179)," ",INDEX('Lista zaw'!$A$3:$G$1925,$P179,4))</f>
        <v xml:space="preserve"> </v>
      </c>
      <c r="K179" s="45"/>
      <c r="L179" s="45"/>
      <c r="M179" s="45"/>
      <c r="N179" s="46"/>
      <c r="P179" s="404" t="str">
        <f>IF(ISBLANK(F179)," ",MATCH(F179,'Lista zaw'!$A$3:$A$1925,0))</f>
        <v xml:space="preserve"> </v>
      </c>
      <c r="Q179" s="405" t="e">
        <f t="shared" ca="1" si="11"/>
        <v>#VALUE!</v>
      </c>
      <c r="R179" s="331"/>
      <c r="S179" s="331"/>
      <c r="T179" s="331"/>
      <c r="U179" s="331"/>
      <c r="V179" s="331"/>
      <c r="W179" s="331"/>
      <c r="X179" s="331"/>
      <c r="Y179" s="331"/>
      <c r="Z179" s="331"/>
      <c r="AA179" s="331"/>
      <c r="AB179" s="331"/>
      <c r="AC179" s="331"/>
      <c r="AD179" s="331"/>
      <c r="AE179" s="331"/>
      <c r="AF179" s="331"/>
      <c r="AG179" s="331"/>
      <c r="AH179" s="331"/>
      <c r="AI179" s="331"/>
      <c r="AJ179" s="331"/>
      <c r="AK179" s="331"/>
      <c r="AL179" s="331"/>
      <c r="AM179" s="331"/>
      <c r="AN179" s="331"/>
      <c r="AO179" s="331"/>
    </row>
    <row r="180" spans="1:41" s="21" customFormat="1" ht="20.25" customHeight="1">
      <c r="A180" s="22">
        <v>87</v>
      </c>
      <c r="B180" s="46" t="str">
        <f t="shared" si="10"/>
        <v/>
      </c>
      <c r="C180" s="59"/>
      <c r="D180" s="59"/>
      <c r="E180" s="59"/>
      <c r="F180" s="59"/>
      <c r="G180" s="22" t="str">
        <f>IF(ISBLANK(E180)," ",INDEX('Lista zaw'!$A$3:$G$1925,$P180,5))</f>
        <v xml:space="preserve"> </v>
      </c>
      <c r="H180" s="56" t="str">
        <f>IF(ISBLANK(F180)," ",INDEX('Lista zaw'!$A$3:$G$1925,$P180,2))</f>
        <v xml:space="preserve"> </v>
      </c>
      <c r="I180" s="22" t="str">
        <f>IF(ISBLANK(F180)," ",INDEX('Lista zaw'!$A$3:$G$1925,$P180,3))</f>
        <v xml:space="preserve"> </v>
      </c>
      <c r="J180" s="22" t="str">
        <f>IF(ISBLANK(F180)," ",INDEX('Lista zaw'!$A$3:$G$1925,$P180,4))</f>
        <v xml:space="preserve"> </v>
      </c>
      <c r="K180" s="46"/>
      <c r="L180" s="46"/>
      <c r="M180" s="46"/>
      <c r="N180" s="46"/>
      <c r="P180" s="404" t="str">
        <f>IF(ISBLANK(F180)," ",MATCH(F180,'Lista zaw'!$A$3:$A$1925,0))</f>
        <v xml:space="preserve"> </v>
      </c>
      <c r="Q180" s="405" t="e">
        <f t="shared" ca="1" si="11"/>
        <v>#VALUE!</v>
      </c>
      <c r="R180" s="331"/>
      <c r="S180" s="331"/>
      <c r="T180" s="331"/>
      <c r="U180" s="331"/>
      <c r="V180" s="331"/>
      <c r="W180" s="331"/>
      <c r="X180" s="331"/>
      <c r="Y180" s="331"/>
      <c r="Z180" s="331"/>
      <c r="AA180" s="331"/>
      <c r="AB180" s="331"/>
      <c r="AC180" s="331"/>
      <c r="AD180" s="331"/>
      <c r="AE180" s="331"/>
      <c r="AF180" s="331"/>
      <c r="AG180" s="331"/>
      <c r="AH180" s="331"/>
      <c r="AI180" s="331"/>
      <c r="AJ180" s="331"/>
      <c r="AK180" s="331"/>
      <c r="AL180" s="331"/>
      <c r="AM180" s="331"/>
      <c r="AN180" s="331"/>
      <c r="AO180" s="331"/>
    </row>
    <row r="181" spans="1:41" s="21" customFormat="1" ht="20.25" customHeight="1">
      <c r="A181" s="22">
        <v>88</v>
      </c>
      <c r="B181" s="46" t="str">
        <f t="shared" si="10"/>
        <v/>
      </c>
      <c r="C181" s="59"/>
      <c r="D181" s="59"/>
      <c r="E181" s="59"/>
      <c r="F181" s="59"/>
      <c r="G181" s="22" t="str">
        <f>IF(ISBLANK(E181)," ",INDEX('Lista zaw'!$A$3:$G$1925,$P181,5))</f>
        <v xml:space="preserve"> </v>
      </c>
      <c r="H181" s="56" t="str">
        <f>IF(ISBLANK(F181)," ",INDEX('Lista zaw'!$A$3:$G$1925,$P181,2))</f>
        <v xml:space="preserve"> </v>
      </c>
      <c r="I181" s="22" t="str">
        <f>IF(ISBLANK(F181)," ",INDEX('Lista zaw'!$A$3:$G$1925,$P181,3))</f>
        <v xml:space="preserve"> </v>
      </c>
      <c r="J181" s="22" t="str">
        <f>IF(ISBLANK(F181)," ",INDEX('Lista zaw'!$A$3:$G$1925,$P181,4))</f>
        <v xml:space="preserve"> </v>
      </c>
      <c r="K181" s="46"/>
      <c r="L181" s="46"/>
      <c r="M181" s="46"/>
      <c r="N181" s="46"/>
      <c r="P181" s="404" t="str">
        <f>IF(ISBLANK(F181)," ",MATCH(F181,'Lista zaw'!$A$3:$A$1925,0))</f>
        <v xml:space="preserve"> </v>
      </c>
      <c r="Q181" s="405" t="e">
        <f t="shared" ca="1" si="11"/>
        <v>#VALUE!</v>
      </c>
      <c r="R181" s="331"/>
      <c r="S181" s="331"/>
      <c r="T181" s="331"/>
      <c r="U181" s="331"/>
      <c r="V181" s="331"/>
      <c r="W181" s="331"/>
      <c r="X181" s="331"/>
      <c r="Y181" s="331"/>
      <c r="Z181" s="331"/>
      <c r="AA181" s="331"/>
      <c r="AB181" s="331"/>
      <c r="AC181" s="331"/>
      <c r="AD181" s="331"/>
      <c r="AE181" s="331"/>
      <c r="AF181" s="331"/>
      <c r="AG181" s="331"/>
      <c r="AH181" s="331"/>
      <c r="AI181" s="331"/>
      <c r="AJ181" s="331"/>
      <c r="AK181" s="331"/>
      <c r="AL181" s="331"/>
      <c r="AM181" s="331"/>
      <c r="AN181" s="331"/>
      <c r="AO181" s="331"/>
    </row>
    <row r="182" spans="1:41" s="21" customFormat="1" ht="20.25" customHeight="1">
      <c r="A182" s="22">
        <v>89</v>
      </c>
      <c r="B182" s="46" t="str">
        <f t="shared" si="10"/>
        <v/>
      </c>
      <c r="C182" s="59"/>
      <c r="D182" s="59"/>
      <c r="E182" s="59"/>
      <c r="F182" s="59"/>
      <c r="G182" s="22" t="str">
        <f>IF(ISBLANK(E182)," ",INDEX('Lista zaw'!$A$3:$G$1925,$P182,5))</f>
        <v xml:space="preserve"> </v>
      </c>
      <c r="H182" s="56" t="str">
        <f>IF(ISBLANK(F182)," ",INDEX('Lista zaw'!$A$3:$G$1925,$P182,2))</f>
        <v xml:space="preserve"> </v>
      </c>
      <c r="I182" s="22" t="str">
        <f>IF(ISBLANK(F182)," ",INDEX('Lista zaw'!$A$3:$G$1925,$P182,3))</f>
        <v xml:space="preserve"> </v>
      </c>
      <c r="J182" s="22" t="str">
        <f>IF(ISBLANK(F182)," ",INDEX('Lista zaw'!$A$3:$G$1925,$P182,4))</f>
        <v xml:space="preserve"> </v>
      </c>
      <c r="K182" s="46"/>
      <c r="L182" s="46"/>
      <c r="M182" s="46"/>
      <c r="N182" s="46"/>
      <c r="P182" s="404" t="str">
        <f>IF(ISBLANK(F182)," ",MATCH(F182,'Lista zaw'!$A$3:$A$1925,0))</f>
        <v xml:space="preserve"> </v>
      </c>
      <c r="Q182" s="405" t="e">
        <f t="shared" ca="1" si="11"/>
        <v>#VALUE!</v>
      </c>
      <c r="R182" s="331"/>
      <c r="S182" s="331"/>
      <c r="T182" s="331"/>
      <c r="U182" s="331"/>
      <c r="V182" s="331"/>
      <c r="W182" s="331"/>
      <c r="X182" s="331"/>
      <c r="Y182" s="331"/>
      <c r="Z182" s="331"/>
      <c r="AA182" s="331"/>
      <c r="AB182" s="331"/>
      <c r="AC182" s="331"/>
      <c r="AD182" s="331"/>
      <c r="AE182" s="331"/>
      <c r="AF182" s="331"/>
      <c r="AG182" s="331"/>
      <c r="AH182" s="331"/>
      <c r="AI182" s="331"/>
      <c r="AJ182" s="331"/>
      <c r="AK182" s="331"/>
      <c r="AL182" s="331"/>
      <c r="AM182" s="331"/>
      <c r="AN182" s="331"/>
      <c r="AO182" s="331"/>
    </row>
    <row r="183" spans="1:41" s="21" customFormat="1" ht="20.25" customHeight="1">
      <c r="A183" s="22">
        <v>90</v>
      </c>
      <c r="B183" s="46" t="str">
        <f t="shared" si="10"/>
        <v/>
      </c>
      <c r="C183" s="59"/>
      <c r="D183" s="59"/>
      <c r="E183" s="59"/>
      <c r="F183" s="59"/>
      <c r="G183" s="22" t="str">
        <f>IF(ISBLANK(E183)," ",INDEX('Lista zaw'!$A$3:$G$1925,$P183,5))</f>
        <v xml:space="preserve"> </v>
      </c>
      <c r="H183" s="56" t="str">
        <f>IF(ISBLANK(F183)," ",INDEX('Lista zaw'!$A$3:$G$1925,$P183,2))</f>
        <v xml:space="preserve"> </v>
      </c>
      <c r="I183" s="22" t="str">
        <f>IF(ISBLANK(F183)," ",INDEX('Lista zaw'!$A$3:$G$1925,$P183,3))</f>
        <v xml:space="preserve"> </v>
      </c>
      <c r="J183" s="22" t="str">
        <f>IF(ISBLANK(F183)," ",INDEX('Lista zaw'!$A$3:$G$1925,$P183,4))</f>
        <v xml:space="preserve"> </v>
      </c>
      <c r="K183" s="46"/>
      <c r="L183" s="46"/>
      <c r="M183" s="46"/>
      <c r="N183" s="46"/>
      <c r="P183" s="404" t="str">
        <f>IF(ISBLANK(F183)," ",MATCH(F183,'Lista zaw'!$A$3:$A$1925,0))</f>
        <v xml:space="preserve"> </v>
      </c>
      <c r="Q183" s="405" t="e">
        <f t="shared" ca="1" si="11"/>
        <v>#VALUE!</v>
      </c>
      <c r="R183" s="331"/>
      <c r="S183" s="331"/>
      <c r="T183" s="331"/>
      <c r="U183" s="331"/>
      <c r="V183" s="331"/>
      <c r="W183" s="331"/>
      <c r="X183" s="331"/>
      <c r="Y183" s="331"/>
      <c r="Z183" s="331"/>
      <c r="AA183" s="331"/>
      <c r="AB183" s="331"/>
      <c r="AC183" s="331"/>
      <c r="AD183" s="331"/>
      <c r="AE183" s="331"/>
      <c r="AF183" s="331"/>
      <c r="AG183" s="331"/>
      <c r="AH183" s="331"/>
      <c r="AI183" s="331"/>
      <c r="AJ183" s="331"/>
      <c r="AK183" s="331"/>
      <c r="AL183" s="331"/>
      <c r="AM183" s="331"/>
      <c r="AN183" s="331"/>
      <c r="AO183" s="331"/>
    </row>
    <row r="184" spans="1:41" s="21" customFormat="1" ht="20.25" customHeight="1">
      <c r="A184" s="22">
        <v>91</v>
      </c>
      <c r="B184" s="46" t="str">
        <f t="shared" si="10"/>
        <v/>
      </c>
      <c r="C184" s="59"/>
      <c r="D184" s="59"/>
      <c r="E184" s="59"/>
      <c r="F184" s="59"/>
      <c r="G184" s="22" t="str">
        <f>IF(ISBLANK(E184)," ",INDEX('Lista zaw'!$A$3:$G$1925,$P184,5))</f>
        <v xml:space="preserve"> </v>
      </c>
      <c r="H184" s="56" t="str">
        <f>IF(ISBLANK(F184)," ",INDEX('Lista zaw'!$A$3:$G$1925,$P184,2))</f>
        <v xml:space="preserve"> </v>
      </c>
      <c r="I184" s="22" t="str">
        <f>IF(ISBLANK(F184)," ",INDEX('Lista zaw'!$A$3:$G$1925,$P184,3))</f>
        <v xml:space="preserve"> </v>
      </c>
      <c r="J184" s="22" t="str">
        <f>IF(ISBLANK(F184)," ",INDEX('Lista zaw'!$A$3:$G$1925,$P184,4))</f>
        <v xml:space="preserve"> </v>
      </c>
      <c r="K184" s="46"/>
      <c r="L184" s="46"/>
      <c r="M184" s="46"/>
      <c r="N184" s="46"/>
      <c r="P184" s="404" t="str">
        <f>IF(ISBLANK(F184)," ",MATCH(F184,'Lista zaw'!$A$3:$A$1925,0))</f>
        <v xml:space="preserve"> </v>
      </c>
      <c r="Q184" s="405" t="e">
        <f t="shared" ca="1" si="11"/>
        <v>#VALUE!</v>
      </c>
      <c r="R184" s="331"/>
      <c r="S184" s="331"/>
      <c r="T184" s="331"/>
      <c r="U184" s="331"/>
      <c r="V184" s="331"/>
      <c r="W184" s="331"/>
      <c r="X184" s="331"/>
      <c r="Y184" s="331"/>
      <c r="Z184" s="331"/>
      <c r="AA184" s="331"/>
      <c r="AB184" s="331"/>
      <c r="AC184" s="331"/>
      <c r="AD184" s="331"/>
      <c r="AE184" s="331"/>
      <c r="AF184" s="331"/>
      <c r="AG184" s="331"/>
      <c r="AH184" s="331"/>
      <c r="AI184" s="331"/>
      <c r="AJ184" s="331"/>
      <c r="AK184" s="331"/>
      <c r="AL184" s="331"/>
      <c r="AM184" s="331"/>
      <c r="AN184" s="331"/>
      <c r="AO184" s="331"/>
    </row>
    <row r="185" spans="1:41" s="21" customFormat="1" ht="20.25" customHeight="1">
      <c r="A185" s="22">
        <v>92</v>
      </c>
      <c r="B185" s="46" t="str">
        <f t="shared" si="10"/>
        <v/>
      </c>
      <c r="C185" s="59"/>
      <c r="D185" s="59"/>
      <c r="E185" s="59"/>
      <c r="F185" s="59"/>
      <c r="G185" s="22" t="str">
        <f>IF(ISBLANK(E185)," ",INDEX('Lista zaw'!$A$3:$G$1925,$P185,5))</f>
        <v xml:space="preserve"> </v>
      </c>
      <c r="H185" s="56" t="str">
        <f>IF(ISBLANK(F185)," ",INDEX('Lista zaw'!$A$3:$G$1925,$P185,2))</f>
        <v xml:space="preserve"> </v>
      </c>
      <c r="I185" s="22" t="str">
        <f>IF(ISBLANK(F185)," ",INDEX('Lista zaw'!$A$3:$G$1925,$P185,3))</f>
        <v xml:space="preserve"> </v>
      </c>
      <c r="J185" s="22" t="str">
        <f>IF(ISBLANK(F185)," ",INDEX('Lista zaw'!$A$3:$G$1925,$P185,4))</f>
        <v xml:space="preserve"> </v>
      </c>
      <c r="K185" s="46"/>
      <c r="L185" s="46"/>
      <c r="M185" s="46"/>
      <c r="N185" s="46"/>
      <c r="P185" s="404" t="str">
        <f>IF(ISBLANK(F185)," ",MATCH(F185,'Lista zaw'!$A$3:$A$1925,0))</f>
        <v xml:space="preserve"> </v>
      </c>
      <c r="Q185" s="405" t="e">
        <f t="shared" ca="1" si="11"/>
        <v>#VALUE!</v>
      </c>
      <c r="R185" s="331"/>
      <c r="S185" s="331"/>
      <c r="T185" s="331"/>
      <c r="U185" s="331"/>
      <c r="V185" s="331"/>
      <c r="W185" s="331"/>
      <c r="X185" s="331"/>
      <c r="Y185" s="331"/>
      <c r="Z185" s="331"/>
      <c r="AA185" s="331"/>
      <c r="AB185" s="331"/>
      <c r="AC185" s="331"/>
      <c r="AD185" s="331"/>
      <c r="AE185" s="331"/>
      <c r="AF185" s="331"/>
      <c r="AG185" s="331"/>
      <c r="AH185" s="331"/>
      <c r="AI185" s="331"/>
      <c r="AJ185" s="331"/>
      <c r="AK185" s="331"/>
      <c r="AL185" s="331"/>
      <c r="AM185" s="331"/>
      <c r="AN185" s="331"/>
      <c r="AO185" s="331"/>
    </row>
    <row r="186" spans="1:41" s="21" customFormat="1" ht="20.25" customHeight="1">
      <c r="A186" s="22">
        <v>93</v>
      </c>
      <c r="B186" s="46" t="str">
        <f t="shared" si="10"/>
        <v/>
      </c>
      <c r="C186" s="59"/>
      <c r="D186" s="59"/>
      <c r="E186" s="59"/>
      <c r="F186" s="59"/>
      <c r="G186" s="22" t="str">
        <f>IF(ISBLANK(E186)," ",INDEX('Lista zaw'!$A$3:$G$1925,$P186,5))</f>
        <v xml:space="preserve"> </v>
      </c>
      <c r="H186" s="56" t="str">
        <f>IF(ISBLANK(F186)," ",INDEX('Lista zaw'!$A$3:$G$1925,$P186,2))</f>
        <v xml:space="preserve"> </v>
      </c>
      <c r="I186" s="22" t="str">
        <f>IF(ISBLANK(F186)," ",INDEX('Lista zaw'!$A$3:$G$1925,$P186,3))</f>
        <v xml:space="preserve"> </v>
      </c>
      <c r="J186" s="22" t="str">
        <f>IF(ISBLANK(F186)," ",INDEX('Lista zaw'!$A$3:$G$1925,$P186,4))</f>
        <v xml:space="preserve"> </v>
      </c>
      <c r="K186" s="46"/>
      <c r="L186" s="46"/>
      <c r="M186" s="46"/>
      <c r="N186" s="46"/>
      <c r="P186" s="404" t="str">
        <f>IF(ISBLANK(F186)," ",MATCH(F186,'Lista zaw'!$A$3:$A$1925,0))</f>
        <v xml:space="preserve"> </v>
      </c>
      <c r="Q186" s="405" t="e">
        <f t="shared" ca="1" si="11"/>
        <v>#VALUE!</v>
      </c>
      <c r="R186" s="331"/>
      <c r="S186" s="331"/>
      <c r="T186" s="331"/>
      <c r="U186" s="331"/>
      <c r="V186" s="331"/>
      <c r="W186" s="331"/>
      <c r="X186" s="331"/>
      <c r="Y186" s="331"/>
      <c r="Z186" s="331"/>
      <c r="AA186" s="331"/>
      <c r="AB186" s="331"/>
      <c r="AC186" s="331"/>
      <c r="AD186" s="331"/>
      <c r="AE186" s="331"/>
      <c r="AF186" s="331"/>
      <c r="AG186" s="331"/>
      <c r="AH186" s="331"/>
      <c r="AI186" s="331"/>
      <c r="AJ186" s="331"/>
      <c r="AK186" s="331"/>
      <c r="AL186" s="331"/>
      <c r="AM186" s="331"/>
      <c r="AN186" s="331"/>
      <c r="AO186" s="331"/>
    </row>
    <row r="187" spans="1:41" s="21" customFormat="1" ht="20.25" customHeight="1">
      <c r="A187" s="22">
        <v>94</v>
      </c>
      <c r="B187" s="46" t="str">
        <f t="shared" si="10"/>
        <v/>
      </c>
      <c r="C187" s="59"/>
      <c r="D187" s="59"/>
      <c r="E187" s="59"/>
      <c r="F187" s="59"/>
      <c r="G187" s="22" t="str">
        <f>IF(ISBLANK(E187)," ",INDEX('Lista zaw'!$A$3:$G$1925,$P187,5))</f>
        <v xml:space="preserve"> </v>
      </c>
      <c r="H187" s="56" t="str">
        <f>IF(ISBLANK(F187)," ",INDEX('Lista zaw'!$A$3:$G$1925,$P187,2))</f>
        <v xml:space="preserve"> </v>
      </c>
      <c r="I187" s="22" t="str">
        <f>IF(ISBLANK(F187)," ",INDEX('Lista zaw'!$A$3:$G$1925,$P187,3))</f>
        <v xml:space="preserve"> </v>
      </c>
      <c r="J187" s="22" t="str">
        <f>IF(ISBLANK(F187)," ",INDEX('Lista zaw'!$A$3:$G$1925,$P187,4))</f>
        <v xml:space="preserve"> </v>
      </c>
      <c r="K187" s="46"/>
      <c r="L187" s="46"/>
      <c r="M187" s="46"/>
      <c r="N187" s="46"/>
      <c r="P187" s="404" t="str">
        <f>IF(ISBLANK(F187)," ",MATCH(F187,'Lista zaw'!$A$3:$A$1925,0))</f>
        <v xml:space="preserve"> </v>
      </c>
      <c r="Q187" s="405" t="e">
        <f t="shared" ca="1" si="11"/>
        <v>#VALUE!</v>
      </c>
      <c r="R187" s="331"/>
      <c r="S187" s="331"/>
      <c r="T187" s="331"/>
      <c r="U187" s="331"/>
      <c r="V187" s="331"/>
      <c r="W187" s="331"/>
      <c r="X187" s="331"/>
      <c r="Y187" s="331"/>
      <c r="Z187" s="331"/>
      <c r="AA187" s="331"/>
      <c r="AB187" s="331"/>
      <c r="AC187" s="331"/>
      <c r="AD187" s="331"/>
      <c r="AE187" s="331"/>
      <c r="AF187" s="331"/>
      <c r="AG187" s="331"/>
      <c r="AH187" s="331"/>
      <c r="AI187" s="331"/>
      <c r="AJ187" s="331"/>
      <c r="AK187" s="331"/>
      <c r="AL187" s="331"/>
      <c r="AM187" s="331"/>
      <c r="AN187" s="331"/>
      <c r="AO187" s="331"/>
    </row>
    <row r="188" spans="1:41" s="21" customFormat="1" ht="20.25" customHeight="1">
      <c r="A188" s="22">
        <v>95</v>
      </c>
      <c r="B188" s="46" t="str">
        <f t="shared" si="10"/>
        <v/>
      </c>
      <c r="C188" s="59"/>
      <c r="D188" s="59"/>
      <c r="E188" s="59"/>
      <c r="F188" s="59"/>
      <c r="G188" s="22" t="str">
        <f>IF(ISBLANK(E188)," ",INDEX('Lista zaw'!$A$3:$G$1925,$P188,5))</f>
        <v xml:space="preserve"> </v>
      </c>
      <c r="H188" s="56" t="str">
        <f>IF(ISBLANK(F188)," ",INDEX('Lista zaw'!$A$3:$G$1925,$P188,2))</f>
        <v xml:space="preserve"> </v>
      </c>
      <c r="I188" s="22" t="str">
        <f>IF(ISBLANK(F188)," ",INDEX('Lista zaw'!$A$3:$G$1925,$P188,3))</f>
        <v xml:space="preserve"> </v>
      </c>
      <c r="J188" s="22" t="str">
        <f>IF(ISBLANK(F188)," ",INDEX('Lista zaw'!$A$3:$G$1925,$P188,4))</f>
        <v xml:space="preserve"> </v>
      </c>
      <c r="K188" s="46"/>
      <c r="L188" s="46"/>
      <c r="M188" s="46"/>
      <c r="N188" s="46"/>
      <c r="P188" s="404" t="str">
        <f>IF(ISBLANK(F188)," ",MATCH(F188,'Lista zaw'!$A$3:$A$1925,0))</f>
        <v xml:space="preserve"> </v>
      </c>
      <c r="Q188" s="405" t="e">
        <f t="shared" ca="1" si="11"/>
        <v>#VALUE!</v>
      </c>
      <c r="R188" s="331"/>
      <c r="S188" s="331"/>
      <c r="T188" s="331"/>
      <c r="U188" s="331"/>
      <c r="V188" s="331"/>
      <c r="W188" s="331"/>
      <c r="X188" s="331"/>
      <c r="Y188" s="331"/>
      <c r="Z188" s="331"/>
      <c r="AA188" s="331"/>
      <c r="AB188" s="331"/>
      <c r="AC188" s="331"/>
      <c r="AD188" s="331"/>
      <c r="AE188" s="331"/>
      <c r="AF188" s="331"/>
      <c r="AG188" s="331"/>
      <c r="AH188" s="331"/>
      <c r="AI188" s="331"/>
      <c r="AJ188" s="331"/>
      <c r="AK188" s="331"/>
      <c r="AL188" s="331"/>
      <c r="AM188" s="331"/>
      <c r="AN188" s="331"/>
      <c r="AO188" s="331"/>
    </row>
    <row r="189" spans="1:41" s="21" customFormat="1" ht="20.25" customHeight="1">
      <c r="A189" s="22">
        <v>96</v>
      </c>
      <c r="B189" s="46" t="str">
        <f t="shared" si="10"/>
        <v/>
      </c>
      <c r="C189" s="59"/>
      <c r="D189" s="59"/>
      <c r="E189" s="59"/>
      <c r="F189" s="59"/>
      <c r="G189" s="22" t="str">
        <f>IF(ISBLANK(E189)," ",INDEX('Lista zaw'!$A$3:$G$1925,$P189,5))</f>
        <v xml:space="preserve"> </v>
      </c>
      <c r="H189" s="56" t="str">
        <f>IF(ISBLANK(F189)," ",INDEX('Lista zaw'!$A$3:$G$1925,$P189,2))</f>
        <v xml:space="preserve"> </v>
      </c>
      <c r="I189" s="22" t="str">
        <f>IF(ISBLANK(F189)," ",INDEX('Lista zaw'!$A$3:$G$1925,$P189,3))</f>
        <v xml:space="preserve"> </v>
      </c>
      <c r="J189" s="22" t="str">
        <f>IF(ISBLANK(F189)," ",INDEX('Lista zaw'!$A$3:$G$1925,$P189,4))</f>
        <v xml:space="preserve"> </v>
      </c>
      <c r="K189" s="46"/>
      <c r="L189" s="46"/>
      <c r="M189" s="46"/>
      <c r="N189" s="46"/>
      <c r="P189" s="404" t="str">
        <f>IF(ISBLANK(F189)," ",MATCH(F189,'Lista zaw'!$A$3:$A$1925,0))</f>
        <v xml:space="preserve"> </v>
      </c>
      <c r="Q189" s="405" t="e">
        <f t="shared" ca="1" si="11"/>
        <v>#VALUE!</v>
      </c>
      <c r="R189" s="331"/>
      <c r="S189" s="331"/>
      <c r="T189" s="331"/>
      <c r="U189" s="331"/>
      <c r="V189" s="331"/>
      <c r="W189" s="331"/>
      <c r="X189" s="331"/>
      <c r="Y189" s="331"/>
      <c r="Z189" s="331"/>
      <c r="AA189" s="331"/>
      <c r="AB189" s="331"/>
      <c r="AC189" s="331"/>
      <c r="AD189" s="331"/>
      <c r="AE189" s="331"/>
      <c r="AF189" s="331"/>
      <c r="AG189" s="331"/>
      <c r="AH189" s="331"/>
      <c r="AI189" s="331"/>
      <c r="AJ189" s="331"/>
      <c r="AK189" s="331"/>
      <c r="AL189" s="331"/>
      <c r="AM189" s="331"/>
      <c r="AN189" s="331"/>
      <c r="AO189" s="331"/>
    </row>
    <row r="190" spans="1:41" s="21" customFormat="1" ht="20.25" customHeight="1">
      <c r="A190" s="22">
        <v>97</v>
      </c>
      <c r="B190" s="46" t="str">
        <f t="shared" si="10"/>
        <v/>
      </c>
      <c r="C190" s="59"/>
      <c r="D190" s="59"/>
      <c r="E190" s="59"/>
      <c r="F190" s="59"/>
      <c r="G190" s="22" t="str">
        <f>IF(ISBLANK(E190)," ",INDEX('Lista zaw'!$A$3:$G$1925,$P190,5))</f>
        <v xml:space="preserve"> </v>
      </c>
      <c r="H190" s="56" t="str">
        <f>IF(ISBLANK(F190)," ",INDEX('Lista zaw'!$A$3:$G$1925,$P190,2))</f>
        <v xml:space="preserve"> </v>
      </c>
      <c r="I190" s="22" t="str">
        <f>IF(ISBLANK(F190)," ",INDEX('Lista zaw'!$A$3:$G$1925,$P190,3))</f>
        <v xml:space="preserve"> </v>
      </c>
      <c r="J190" s="22" t="str">
        <f>IF(ISBLANK(F190)," ",INDEX('Lista zaw'!$A$3:$G$1925,$P190,4))</f>
        <v xml:space="preserve"> </v>
      </c>
      <c r="K190" s="46"/>
      <c r="L190" s="46"/>
      <c r="M190" s="46"/>
      <c r="N190" s="46"/>
      <c r="P190" s="404" t="str">
        <f>IF(ISBLANK(F190)," ",MATCH(F190,'Lista zaw'!$A$3:$A$1925,0))</f>
        <v xml:space="preserve"> </v>
      </c>
      <c r="Q190" s="405" t="e">
        <f t="shared" ca="1" si="11"/>
        <v>#VALUE!</v>
      </c>
      <c r="R190" s="331"/>
      <c r="S190" s="331"/>
      <c r="T190" s="331"/>
      <c r="U190" s="331"/>
      <c r="V190" s="331"/>
      <c r="W190" s="331"/>
      <c r="X190" s="331"/>
      <c r="Y190" s="331"/>
      <c r="Z190" s="331"/>
      <c r="AA190" s="331"/>
      <c r="AB190" s="331"/>
      <c r="AC190" s="331"/>
      <c r="AD190" s="331"/>
      <c r="AE190" s="331"/>
      <c r="AF190" s="331"/>
      <c r="AG190" s="331"/>
      <c r="AH190" s="331"/>
      <c r="AI190" s="331"/>
      <c r="AJ190" s="331"/>
      <c r="AK190" s="331"/>
      <c r="AL190" s="331"/>
      <c r="AM190" s="331"/>
      <c r="AN190" s="331"/>
      <c r="AO190" s="331"/>
    </row>
    <row r="191" spans="1:41" s="21" customFormat="1" ht="20.25" customHeight="1">
      <c r="A191" s="22">
        <v>98</v>
      </c>
      <c r="B191" s="46" t="str">
        <f t="shared" si="10"/>
        <v/>
      </c>
      <c r="C191" s="59"/>
      <c r="D191" s="59"/>
      <c r="E191" s="59"/>
      <c r="F191" s="59"/>
      <c r="G191" s="22" t="str">
        <f>IF(ISBLANK(E191)," ",INDEX('Lista zaw'!$A$3:$G$1925,$P191,5))</f>
        <v xml:space="preserve"> </v>
      </c>
      <c r="H191" s="56" t="str">
        <f>IF(ISBLANK(F191)," ",INDEX('Lista zaw'!$A$3:$G$1925,$P191,2))</f>
        <v xml:space="preserve"> </v>
      </c>
      <c r="I191" s="22" t="str">
        <f>IF(ISBLANK(F191)," ",INDEX('Lista zaw'!$A$3:$G$1925,$P191,3))</f>
        <v xml:space="preserve"> </v>
      </c>
      <c r="J191" s="22" t="str">
        <f>IF(ISBLANK(F191)," ",INDEX('Lista zaw'!$A$3:$G$1925,$P191,4))</f>
        <v xml:space="preserve"> </v>
      </c>
      <c r="K191" s="46"/>
      <c r="L191" s="46"/>
      <c r="M191" s="46"/>
      <c r="N191" s="46"/>
      <c r="P191" s="404" t="str">
        <f>IF(ISBLANK(F191)," ",MATCH(F191,'Lista zaw'!$A$3:$A$1925,0))</f>
        <v xml:space="preserve"> </v>
      </c>
      <c r="Q191" s="405" t="e">
        <f ca="1">YEAR(TODAY())-I191</f>
        <v>#VALUE!</v>
      </c>
      <c r="R191" s="331"/>
      <c r="S191" s="331"/>
      <c r="T191" s="331"/>
      <c r="U191" s="331"/>
      <c r="V191" s="331"/>
      <c r="W191" s="331"/>
      <c r="X191" s="331"/>
      <c r="Y191" s="331"/>
      <c r="Z191" s="331"/>
      <c r="AA191" s="331"/>
      <c r="AB191" s="331"/>
      <c r="AC191" s="331"/>
      <c r="AD191" s="331"/>
      <c r="AE191" s="331"/>
      <c r="AF191" s="331"/>
      <c r="AG191" s="331"/>
      <c r="AH191" s="331"/>
      <c r="AI191" s="331"/>
      <c r="AJ191" s="331"/>
      <c r="AK191" s="331"/>
      <c r="AL191" s="331"/>
      <c r="AM191" s="331"/>
      <c r="AN191" s="331"/>
      <c r="AO191" s="331"/>
    </row>
    <row r="192" spans="1:41" s="21" customFormat="1" ht="20.25" customHeight="1">
      <c r="A192" s="22">
        <v>99</v>
      </c>
      <c r="B192" s="46" t="str">
        <f t="shared" si="10"/>
        <v/>
      </c>
      <c r="C192" s="59"/>
      <c r="D192" s="59"/>
      <c r="E192" s="59"/>
      <c r="F192" s="59"/>
      <c r="G192" s="22" t="str">
        <f>IF(ISBLANK(E192)," ",INDEX('Lista zaw'!$A$3:$G$1925,$P192,5))</f>
        <v xml:space="preserve"> </v>
      </c>
      <c r="H192" s="56" t="str">
        <f>IF(ISBLANK(F192)," ",INDEX('Lista zaw'!$A$3:$G$1925,$P192,2))</f>
        <v xml:space="preserve"> </v>
      </c>
      <c r="I192" s="22" t="str">
        <f>IF(ISBLANK(F192)," ",INDEX('Lista zaw'!$A$3:$G$1925,$P192,3))</f>
        <v xml:space="preserve"> </v>
      </c>
      <c r="J192" s="22" t="str">
        <f>IF(ISBLANK(F192)," ",INDEX('Lista zaw'!$A$3:$G$1925,$P192,4))</f>
        <v xml:space="preserve"> </v>
      </c>
      <c r="K192" s="46"/>
      <c r="L192" s="46"/>
      <c r="M192" s="46"/>
      <c r="N192" s="46"/>
      <c r="P192" s="404" t="str">
        <f>IF(ISBLANK(F192)," ",MATCH(F192,'Lista zaw'!$A$3:$A$1925,0))</f>
        <v xml:space="preserve"> </v>
      </c>
      <c r="Q192" s="405" t="e">
        <f ca="1">YEAR(TODAY())-I192</f>
        <v>#VALUE!</v>
      </c>
      <c r="R192" s="331"/>
      <c r="S192" s="331"/>
      <c r="T192" s="331"/>
      <c r="U192" s="331"/>
      <c r="V192" s="331"/>
      <c r="W192" s="331"/>
      <c r="X192" s="331"/>
      <c r="Y192" s="331"/>
      <c r="Z192" s="331"/>
      <c r="AA192" s="331"/>
      <c r="AB192" s="331"/>
      <c r="AC192" s="331"/>
      <c r="AD192" s="331"/>
      <c r="AE192" s="331"/>
      <c r="AF192" s="331"/>
      <c r="AG192" s="331"/>
      <c r="AH192" s="331"/>
      <c r="AI192" s="331"/>
      <c r="AJ192" s="331"/>
      <c r="AK192" s="331"/>
      <c r="AL192" s="331"/>
      <c r="AM192" s="331"/>
      <c r="AN192" s="331"/>
      <c r="AO192" s="331"/>
    </row>
    <row r="193" spans="1:41" s="21" customFormat="1" ht="20.25" customHeight="1">
      <c r="A193" s="22">
        <v>100</v>
      </c>
      <c r="B193" s="46" t="str">
        <f t="shared" si="10"/>
        <v/>
      </c>
      <c r="C193" s="59"/>
      <c r="D193" s="59"/>
      <c r="E193" s="59"/>
      <c r="F193" s="59"/>
      <c r="G193" s="22" t="str">
        <f>IF(ISBLANK(E193)," ",INDEX('Lista zaw'!$A$3:$G$1925,$P193,5))</f>
        <v xml:space="preserve"> </v>
      </c>
      <c r="H193" s="56" t="str">
        <f>IF(ISBLANK(F193)," ",INDEX('Lista zaw'!$A$3:$G$1925,$P193,2))</f>
        <v xml:space="preserve"> </v>
      </c>
      <c r="I193" s="22" t="str">
        <f>IF(ISBLANK(F193)," ",INDEX('Lista zaw'!$A$3:$G$1925,$P193,3))</f>
        <v xml:space="preserve"> </v>
      </c>
      <c r="J193" s="22" t="str">
        <f>IF(ISBLANK(F193)," ",INDEX('Lista zaw'!$A$3:$G$1925,$P193,4))</f>
        <v xml:space="preserve"> </v>
      </c>
      <c r="K193" s="46"/>
      <c r="L193" s="46"/>
      <c r="M193" s="46"/>
      <c r="N193" s="46"/>
      <c r="P193" s="404" t="str">
        <f>IF(ISBLANK(F193)," ",MATCH(F193,'Lista zaw'!$A$3:$A$1925,0))</f>
        <v xml:space="preserve"> </v>
      </c>
      <c r="Q193" s="405" t="e">
        <f ca="1">YEAR(TODAY())-I193</f>
        <v>#VALUE!</v>
      </c>
      <c r="R193" s="331"/>
      <c r="S193" s="331"/>
      <c r="T193" s="331"/>
      <c r="U193" s="331"/>
      <c r="V193" s="331"/>
      <c r="W193" s="331"/>
      <c r="X193" s="331"/>
      <c r="Y193" s="331"/>
      <c r="Z193" s="331"/>
      <c r="AA193" s="331"/>
      <c r="AB193" s="331"/>
      <c r="AC193" s="331"/>
      <c r="AD193" s="331"/>
      <c r="AE193" s="331"/>
      <c r="AF193" s="331"/>
      <c r="AG193" s="331"/>
      <c r="AH193" s="331"/>
      <c r="AI193" s="331"/>
      <c r="AJ193" s="331"/>
      <c r="AK193" s="331"/>
      <c r="AL193" s="331"/>
      <c r="AM193" s="331"/>
      <c r="AN193" s="331"/>
      <c r="AO193" s="331"/>
    </row>
    <row r="194" spans="1:41" s="21" customFormat="1" ht="35.1" customHeight="1">
      <c r="A194" s="23"/>
      <c r="B194" s="23"/>
      <c r="C194" s="23"/>
      <c r="D194" s="25"/>
      <c r="E194" s="24"/>
      <c r="F194" s="24"/>
      <c r="G194" s="24"/>
      <c r="H194" s="48"/>
      <c r="I194" s="26"/>
      <c r="J194" s="26"/>
      <c r="K194" s="26"/>
      <c r="L194" s="23"/>
      <c r="M194" s="23"/>
      <c r="N194" s="23"/>
      <c r="P194" s="400"/>
      <c r="Q194" s="405"/>
      <c r="R194" s="331"/>
      <c r="S194" s="331"/>
      <c r="T194" s="331"/>
      <c r="U194" s="331"/>
      <c r="V194" s="331"/>
      <c r="W194" s="331"/>
      <c r="X194" s="331"/>
      <c r="Y194" s="331"/>
      <c r="Z194" s="331"/>
      <c r="AA194" s="331"/>
      <c r="AB194" s="331"/>
      <c r="AC194" s="331"/>
      <c r="AD194" s="331"/>
      <c r="AE194" s="331"/>
      <c r="AF194" s="331"/>
      <c r="AG194" s="331"/>
      <c r="AH194" s="331"/>
      <c r="AI194" s="331"/>
      <c r="AJ194" s="331"/>
      <c r="AK194" s="331"/>
      <c r="AL194" s="331"/>
      <c r="AM194" s="331"/>
      <c r="AN194" s="331"/>
      <c r="AO194" s="331"/>
    </row>
    <row r="195" spans="1:41" s="21" customFormat="1" ht="35.1" customHeight="1">
      <c r="A195" s="23"/>
      <c r="B195" s="23"/>
      <c r="C195" s="23"/>
      <c r="D195" s="25"/>
      <c r="E195" s="24"/>
      <c r="F195" s="24"/>
      <c r="G195" s="24"/>
      <c r="H195" s="48"/>
      <c r="I195" s="26"/>
      <c r="J195" s="26"/>
      <c r="K195" s="26"/>
      <c r="L195" s="23"/>
      <c r="M195" s="23"/>
      <c r="N195" s="23"/>
      <c r="P195" s="400"/>
      <c r="Q195" s="405"/>
      <c r="R195" s="331"/>
      <c r="S195" s="331"/>
      <c r="T195" s="331"/>
      <c r="U195" s="331"/>
      <c r="V195" s="331"/>
      <c r="W195" s="331"/>
      <c r="X195" s="331"/>
      <c r="Y195" s="331"/>
      <c r="Z195" s="331"/>
      <c r="AA195" s="331"/>
      <c r="AB195" s="331"/>
      <c r="AC195" s="331"/>
      <c r="AD195" s="331"/>
      <c r="AE195" s="331"/>
      <c r="AF195" s="331"/>
      <c r="AG195" s="331"/>
      <c r="AH195" s="331"/>
      <c r="AI195" s="331"/>
      <c r="AJ195" s="331"/>
      <c r="AK195" s="331"/>
      <c r="AL195" s="331"/>
      <c r="AM195" s="331"/>
      <c r="AN195" s="331"/>
      <c r="AO195" s="331"/>
    </row>
    <row r="196" spans="1:41" s="27" customFormat="1" ht="20.100000000000001" customHeight="1">
      <c r="C196" s="28"/>
      <c r="D196" s="28"/>
      <c r="E196" s="28"/>
      <c r="F196" s="28"/>
      <c r="G196" s="28"/>
      <c r="H196" s="49"/>
      <c r="I196" s="28"/>
      <c r="J196" s="28"/>
      <c r="K196" s="28"/>
      <c r="L196" s="28"/>
      <c r="M196" s="28"/>
      <c r="N196" s="28"/>
      <c r="P196" s="400"/>
      <c r="Q196" s="400"/>
      <c r="R196" s="329"/>
      <c r="S196" s="329"/>
      <c r="T196" s="329"/>
      <c r="U196" s="329"/>
      <c r="V196" s="329"/>
      <c r="W196" s="329"/>
      <c r="X196" s="329"/>
      <c r="Y196" s="329"/>
      <c r="Z196" s="329"/>
      <c r="AA196" s="329"/>
      <c r="AB196" s="329"/>
      <c r="AC196" s="329"/>
      <c r="AD196" s="329"/>
      <c r="AE196" s="329"/>
      <c r="AF196" s="329"/>
      <c r="AG196" s="329"/>
      <c r="AH196" s="329"/>
      <c r="AI196" s="329"/>
      <c r="AJ196" s="329"/>
      <c r="AK196" s="329"/>
      <c r="AL196" s="329"/>
      <c r="AM196" s="329"/>
      <c r="AN196" s="329"/>
      <c r="AO196" s="329"/>
    </row>
    <row r="197" spans="1:41">
      <c r="A197" s="29"/>
      <c r="B197" s="603" t="s">
        <v>23</v>
      </c>
      <c r="C197" s="603"/>
      <c r="D197" s="603"/>
      <c r="E197" s="603"/>
      <c r="F197" s="30"/>
      <c r="G197" s="30"/>
      <c r="H197" s="50" t="s">
        <v>17</v>
      </c>
      <c r="I197" s="30"/>
      <c r="J197" s="31" t="s">
        <v>18</v>
      </c>
      <c r="K197" s="31"/>
      <c r="L197" s="604" t="s">
        <v>19</v>
      </c>
      <c r="M197" s="605"/>
      <c r="N197" s="605"/>
    </row>
    <row r="198" spans="1:41">
      <c r="A198" s="29"/>
      <c r="B198" s="29"/>
      <c r="C198" s="30"/>
      <c r="D198" s="30"/>
      <c r="E198" s="30"/>
      <c r="F198" s="30"/>
      <c r="G198" s="30"/>
      <c r="H198" s="51"/>
      <c r="I198" s="30"/>
      <c r="J198" s="30"/>
      <c r="K198" s="30"/>
      <c r="L198" s="30"/>
      <c r="M198" s="30"/>
      <c r="N198" s="30"/>
    </row>
    <row r="199" spans="1:41" s="35" customFormat="1" ht="33" customHeight="1">
      <c r="A199" s="32"/>
      <c r="B199" s="599"/>
      <c r="C199" s="599"/>
      <c r="D199" s="599"/>
      <c r="E199" s="599"/>
      <c r="F199" s="33"/>
      <c r="G199" s="33"/>
      <c r="H199" s="52"/>
      <c r="I199" s="33"/>
      <c r="J199" s="34"/>
      <c r="K199" s="34"/>
      <c r="L199" s="599"/>
      <c r="M199" s="599"/>
      <c r="N199" s="599"/>
      <c r="P199" s="400"/>
      <c r="Q199" s="406"/>
      <c r="R199" s="328"/>
      <c r="S199" s="328"/>
      <c r="T199" s="328"/>
      <c r="U199" s="333"/>
      <c r="V199" s="333"/>
      <c r="W199" s="333"/>
      <c r="X199" s="333"/>
      <c r="Y199" s="333"/>
      <c r="Z199" s="333"/>
      <c r="AA199" s="333"/>
      <c r="AB199" s="333"/>
      <c r="AC199" s="333"/>
      <c r="AD199" s="333"/>
      <c r="AE199" s="333"/>
      <c r="AF199" s="333"/>
      <c r="AG199" s="333"/>
      <c r="AH199" s="333"/>
      <c r="AI199" s="333"/>
      <c r="AJ199" s="333"/>
      <c r="AK199" s="333"/>
      <c r="AL199" s="333"/>
      <c r="AM199" s="333"/>
      <c r="AN199" s="333"/>
      <c r="AO199" s="333"/>
    </row>
  </sheetData>
  <sortState xmlns:xlrd2="http://schemas.microsoft.com/office/spreadsheetml/2017/richdata2" ref="A109:AO130">
    <sortCondition ref="E109:E130"/>
  </sortState>
  <mergeCells count="35">
    <mergeCell ref="A1:N1"/>
    <mergeCell ref="A2:N2"/>
    <mergeCell ref="A7:A8"/>
    <mergeCell ref="B7:B8"/>
    <mergeCell ref="C7:C8"/>
    <mergeCell ref="E7:E8"/>
    <mergeCell ref="D3:L3"/>
    <mergeCell ref="E4:J4"/>
    <mergeCell ref="A100:A101"/>
    <mergeCell ref="B100:B101"/>
    <mergeCell ref="C100:C101"/>
    <mergeCell ref="E100:E101"/>
    <mergeCell ref="H100:H101"/>
    <mergeCell ref="A95:N95"/>
    <mergeCell ref="A96:N96"/>
    <mergeCell ref="D97:L97"/>
    <mergeCell ref="E98:J98"/>
    <mergeCell ref="M7:N7"/>
    <mergeCell ref="L89:N89"/>
    <mergeCell ref="L91:N91"/>
    <mergeCell ref="L92:N92"/>
    <mergeCell ref="B89:E89"/>
    <mergeCell ref="B91:E91"/>
    <mergeCell ref="H7:H8"/>
    <mergeCell ref="I7:I8"/>
    <mergeCell ref="J7:J8"/>
    <mergeCell ref="L7:L8"/>
    <mergeCell ref="B199:E199"/>
    <mergeCell ref="L199:N199"/>
    <mergeCell ref="I100:I101"/>
    <mergeCell ref="J100:J101"/>
    <mergeCell ref="L100:L101"/>
    <mergeCell ref="M100:N100"/>
    <mergeCell ref="B197:E197"/>
    <mergeCell ref="L197:N197"/>
  </mergeCells>
  <phoneticPr fontId="51" type="noConversion"/>
  <conditionalFormatting sqref="K9:K85 K102:K193">
    <cfRule type="expression" dxfId="1637" priority="15">
      <formula>IF($R9&lt;21,$K9,0)</formula>
    </cfRule>
    <cfRule type="expression" dxfId="1636" priority="16">
      <formula>IF($R9&gt;20,$K9,0)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tabColor rgb="FFFF0000"/>
    <pageSetUpPr fitToPage="1"/>
  </sheetPr>
  <dimension ref="A1:BQ198"/>
  <sheetViews>
    <sheetView tabSelected="1" topLeftCell="B1" zoomScale="70" zoomScaleNormal="70" workbookViewId="0">
      <selection activeCell="X123" sqref="X123"/>
    </sheetView>
  </sheetViews>
  <sheetFormatPr defaultColWidth="8.83203125" defaultRowHeight="17.399999999999999"/>
  <cols>
    <col min="1" max="1" width="4.08203125" style="61" hidden="1" customWidth="1"/>
    <col min="2" max="2" width="4.9140625" style="61" customWidth="1"/>
    <col min="3" max="3" width="6.1640625" style="61" customWidth="1"/>
    <col min="4" max="4" width="4.58203125" style="61" customWidth="1"/>
    <col min="5" max="5" width="9.08203125" style="61" customWidth="1"/>
    <col min="6" max="6" width="4.58203125" style="61" customWidth="1"/>
    <col min="7" max="7" width="25.1640625" style="54" bestFit="1" customWidth="1"/>
    <col min="8" max="8" width="4.6640625" style="1" customWidth="1"/>
    <col min="9" max="9" width="22.83203125" style="36" bestFit="1" customWidth="1"/>
    <col min="10" max="10" width="5" style="36" customWidth="1"/>
    <col min="11" max="11" width="4.9140625" style="36" bestFit="1" customWidth="1"/>
    <col min="12" max="12" width="3.58203125" style="1" bestFit="1" customWidth="1"/>
    <col min="13" max="13" width="0.58203125" style="1" customWidth="1"/>
    <col min="14" max="14" width="4.1640625" style="1" bestFit="1" customWidth="1"/>
    <col min="15" max="15" width="0.58203125" style="1" customWidth="1"/>
    <col min="16" max="16" width="3.58203125" style="1" bestFit="1" customWidth="1"/>
    <col min="17" max="17" width="0.58203125" style="1" customWidth="1"/>
    <col min="18" max="18" width="3.58203125" style="1" bestFit="1" customWidth="1"/>
    <col min="19" max="19" width="0.58203125" style="1" customWidth="1"/>
    <col min="20" max="20" width="3.33203125" style="1" customWidth="1"/>
    <col min="21" max="21" width="0.58203125" style="1" customWidth="1"/>
    <col min="22" max="22" width="3.58203125" style="1" bestFit="1" customWidth="1"/>
    <col min="23" max="23" width="0.58203125" style="1" customWidth="1"/>
    <col min="24" max="24" width="4.4140625" style="1" bestFit="1" customWidth="1"/>
    <col min="25" max="25" width="8.5" style="1" customWidth="1"/>
    <col min="26" max="26" width="6.4140625" style="1" bestFit="1" customWidth="1"/>
    <col min="27" max="27" width="2.1640625" style="1" customWidth="1"/>
    <col min="28" max="28" width="8.83203125" style="141" customWidth="1"/>
    <col min="29" max="29" width="10.58203125" style="141" customWidth="1"/>
    <col min="30" max="30" width="10.83203125" style="141" customWidth="1"/>
    <col min="31" max="31" width="2.83203125" style="428" customWidth="1"/>
    <col min="32" max="32" width="7" style="544" customWidth="1"/>
    <col min="33" max="33" width="6.83203125" style="428" customWidth="1"/>
    <col min="34" max="34" width="7.83203125" style="428" bestFit="1" customWidth="1"/>
    <col min="35" max="36" width="5.08203125" style="1" customWidth="1"/>
    <col min="37" max="38" width="8" style="1" customWidth="1"/>
    <col min="39" max="40" width="3.9140625" style="61" customWidth="1"/>
    <col min="41" max="41" width="3.9140625" style="62" customWidth="1"/>
    <col min="42" max="42" width="3.9140625" style="63" customWidth="1"/>
    <col min="43" max="45" width="3.9140625" style="61" customWidth="1"/>
    <col min="46" max="46" width="3.9140625" style="63" customWidth="1"/>
    <col min="47" max="49" width="7.33203125" style="36" customWidth="1"/>
    <col min="50" max="50" width="4.33203125" style="1" customWidth="1"/>
    <col min="51" max="51" width="4.5" style="1" customWidth="1"/>
    <col min="52" max="52" width="5.5" style="1" customWidth="1"/>
    <col min="53" max="53" width="5.83203125" style="1" customWidth="1"/>
    <col min="54" max="54" width="8.83203125" customWidth="1"/>
    <col min="55" max="16384" width="8.83203125" style="1"/>
  </cols>
  <sheetData>
    <row r="1" spans="1:69" s="203" customFormat="1" ht="39.75" customHeight="1">
      <c r="A1" s="639" t="str">
        <f>Waga!A1</f>
        <v xml:space="preserve">Memoriał Janusza Kowalczyka 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  <c r="W1" s="640"/>
      <c r="X1" s="640"/>
      <c r="Y1" s="640"/>
      <c r="Z1" s="640"/>
      <c r="AA1" s="433"/>
      <c r="AB1" s="552"/>
      <c r="AC1" s="552"/>
      <c r="AD1" s="552"/>
      <c r="AE1" s="553"/>
      <c r="AF1" s="554"/>
      <c r="AG1" s="553"/>
      <c r="AH1" s="553"/>
      <c r="AI1" s="433"/>
      <c r="AJ1" s="433"/>
      <c r="AK1" s="433"/>
      <c r="AL1" s="433"/>
      <c r="AM1" s="434"/>
      <c r="AN1" s="434"/>
      <c r="AO1" s="435"/>
      <c r="AP1" s="436"/>
      <c r="AQ1" s="434"/>
      <c r="AR1" s="434"/>
      <c r="AS1" s="434"/>
      <c r="AT1" s="436"/>
      <c r="AU1" s="437"/>
      <c r="AV1" s="437"/>
      <c r="AW1" s="437"/>
      <c r="AX1" s="433"/>
      <c r="AY1" s="439"/>
      <c r="AZ1" s="439"/>
      <c r="BA1" s="439"/>
      <c r="BB1" s="433"/>
      <c r="BC1" s="440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</row>
    <row r="2" spans="1:69" ht="24" customHeight="1">
      <c r="A2" s="641" t="str">
        <f>Waga!A2</f>
        <v>w podnoszeniu ciężarów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642"/>
      <c r="Q2" s="642"/>
      <c r="R2" s="642"/>
      <c r="S2" s="642"/>
      <c r="T2" s="642"/>
      <c r="U2" s="642"/>
      <c r="V2" s="642"/>
      <c r="W2" s="642"/>
      <c r="X2" s="642"/>
      <c r="Y2" s="642"/>
      <c r="Z2" s="642"/>
      <c r="AA2" s="441"/>
      <c r="AB2" s="410"/>
      <c r="AC2" s="410"/>
      <c r="AD2" s="410"/>
      <c r="AE2" s="555"/>
      <c r="AF2" s="556"/>
      <c r="AG2" s="555"/>
      <c r="AH2" s="555"/>
      <c r="AI2" s="441"/>
      <c r="AJ2" s="441"/>
      <c r="AK2" s="441"/>
      <c r="AL2" s="441"/>
      <c r="AM2" s="443"/>
      <c r="AN2" s="443"/>
      <c r="AO2" s="444"/>
      <c r="AP2" s="445"/>
      <c r="AQ2" s="443"/>
      <c r="AR2" s="443"/>
      <c r="AS2" s="443"/>
      <c r="AT2" s="445"/>
      <c r="AU2" s="446"/>
      <c r="AV2" s="446"/>
      <c r="AW2" s="446"/>
      <c r="AX2" s="441"/>
      <c r="AY2" s="448"/>
      <c r="AZ2" s="448"/>
      <c r="BA2" s="448"/>
      <c r="BB2" s="457"/>
      <c r="BC2" s="44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</row>
    <row r="3" spans="1:69" ht="18" customHeight="1">
      <c r="A3" s="643" t="str">
        <f>Waga!D3</f>
        <v>Łuków, 13-14.02.2026 rok</v>
      </c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44"/>
      <c r="AA3" s="441"/>
      <c r="AB3" s="469"/>
      <c r="AC3" s="469"/>
      <c r="AD3" s="469"/>
      <c r="AE3" s="555"/>
      <c r="AF3" s="556"/>
      <c r="AG3" s="555"/>
      <c r="AH3" s="555"/>
      <c r="AI3" s="441"/>
      <c r="AJ3" s="441"/>
      <c r="AK3" s="441"/>
      <c r="AL3" s="441"/>
      <c r="AM3" s="443"/>
      <c r="AN3" s="443"/>
      <c r="AO3" s="444"/>
      <c r="AP3" s="445"/>
      <c r="AQ3" s="443"/>
      <c r="AR3" s="443"/>
      <c r="AS3" s="443"/>
      <c r="AT3" s="445"/>
      <c r="AU3" s="446"/>
      <c r="AV3" s="446"/>
      <c r="AW3" s="446"/>
      <c r="AX3" s="557">
        <v>1</v>
      </c>
      <c r="AY3" s="441"/>
      <c r="AZ3" s="558"/>
      <c r="BA3" s="441"/>
      <c r="BB3" s="559" t="s">
        <v>25</v>
      </c>
      <c r="BC3" s="452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</row>
    <row r="4" spans="1:69" ht="24" customHeight="1">
      <c r="A4" s="453"/>
      <c r="B4" s="454"/>
      <c r="C4" s="454"/>
      <c r="D4" s="454"/>
      <c r="E4" s="454"/>
      <c r="F4" s="454"/>
      <c r="G4" s="455"/>
      <c r="H4" s="454"/>
      <c r="I4" s="454"/>
      <c r="J4" s="456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7"/>
      <c r="V4" s="454"/>
      <c r="W4" s="454"/>
      <c r="X4" s="454"/>
      <c r="Y4" s="454"/>
      <c r="Z4" s="454"/>
      <c r="AA4" s="441"/>
      <c r="AB4" s="469"/>
      <c r="AC4" s="469"/>
      <c r="AD4" s="585">
        <v>1.4</v>
      </c>
      <c r="AE4" s="555"/>
      <c r="AF4" s="556"/>
      <c r="AG4" s="555"/>
      <c r="AH4" s="555"/>
      <c r="AI4" s="441"/>
      <c r="AJ4" s="441"/>
      <c r="AK4" s="441"/>
      <c r="AL4" s="441"/>
      <c r="AM4" s="443"/>
      <c r="AN4" s="443"/>
      <c r="AO4" s="444"/>
      <c r="AP4" s="445"/>
      <c r="AQ4" s="443"/>
      <c r="AR4" s="443"/>
      <c r="AS4" s="443"/>
      <c r="AT4" s="445"/>
      <c r="AU4" s="446"/>
      <c r="AV4" s="446"/>
      <c r="AW4" s="446"/>
      <c r="AX4" s="560">
        <f ca="1">YEAR(TODAY())</f>
        <v>2026</v>
      </c>
      <c r="AY4" s="441"/>
      <c r="AZ4" s="441"/>
      <c r="BA4" s="441"/>
      <c r="BB4" s="457"/>
      <c r="BC4" s="459"/>
    </row>
    <row r="5" spans="1:69" ht="21.6">
      <c r="A5" s="561"/>
      <c r="B5" s="476"/>
      <c r="C5" s="586" t="s">
        <v>9</v>
      </c>
      <c r="D5" s="476"/>
      <c r="E5" s="476"/>
      <c r="F5" s="476"/>
      <c r="G5" s="562"/>
      <c r="H5" s="511"/>
      <c r="I5" s="511"/>
      <c r="J5" s="511"/>
      <c r="K5" s="446"/>
      <c r="L5" s="563"/>
      <c r="M5" s="564"/>
      <c r="N5" s="565"/>
      <c r="O5" s="564"/>
      <c r="P5" s="565"/>
      <c r="Q5" s="564"/>
      <c r="R5" s="566"/>
      <c r="S5" s="564"/>
      <c r="T5" s="441"/>
      <c r="U5" s="567"/>
      <c r="V5" s="565"/>
      <c r="W5" s="567"/>
      <c r="X5" s="514"/>
      <c r="Y5" s="514"/>
      <c r="Z5" s="568"/>
      <c r="AA5" s="441"/>
      <c r="AB5" s="469"/>
      <c r="AC5" s="469"/>
      <c r="AD5" s="469"/>
      <c r="AE5" s="555"/>
      <c r="AF5" s="556"/>
      <c r="AG5" s="555"/>
      <c r="AH5" s="555"/>
      <c r="AI5" s="441"/>
      <c r="AJ5" s="441"/>
      <c r="AK5" s="483"/>
      <c r="AL5" s="483"/>
      <c r="AM5" s="443"/>
      <c r="AN5" s="443"/>
      <c r="AO5" s="443"/>
      <c r="AP5" s="445"/>
      <c r="AQ5" s="443"/>
      <c r="AR5" s="443"/>
      <c r="AS5" s="443"/>
      <c r="AT5" s="445"/>
      <c r="AU5" s="446"/>
      <c r="AV5" s="446"/>
      <c r="AW5" s="446"/>
      <c r="AX5" s="441"/>
      <c r="AY5" s="441"/>
      <c r="AZ5" s="441" t="s">
        <v>189</v>
      </c>
      <c r="BA5" s="441"/>
      <c r="BB5" s="457"/>
      <c r="BC5" s="459"/>
    </row>
    <row r="6" spans="1:69" s="21" customFormat="1" ht="9" customHeight="1" thickBot="1">
      <c r="A6" s="569"/>
      <c r="B6" s="570"/>
      <c r="C6" s="570"/>
      <c r="D6" s="570"/>
      <c r="E6" s="570"/>
      <c r="F6" s="570"/>
      <c r="G6" s="570"/>
      <c r="H6" s="570"/>
      <c r="I6" s="570"/>
      <c r="J6" s="570"/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570"/>
      <c r="X6" s="570"/>
      <c r="Y6" s="570"/>
      <c r="Z6" s="570"/>
      <c r="AA6" s="570"/>
      <c r="AB6" s="570"/>
      <c r="AC6" s="570"/>
      <c r="AD6" s="570"/>
      <c r="AE6" s="571"/>
      <c r="AF6" s="572"/>
      <c r="AG6" s="571"/>
      <c r="AH6" s="571"/>
      <c r="AI6" s="570"/>
      <c r="AJ6" s="570"/>
      <c r="AK6" s="570"/>
      <c r="AL6" s="570"/>
      <c r="AM6" s="570"/>
      <c r="AN6" s="570"/>
      <c r="AO6" s="570"/>
      <c r="AP6" s="570"/>
      <c r="AQ6" s="570"/>
      <c r="AR6" s="570"/>
      <c r="AS6" s="570"/>
      <c r="AT6" s="570"/>
      <c r="AU6" s="570"/>
      <c r="AV6" s="570"/>
      <c r="AW6" s="570"/>
      <c r="AX6" s="570"/>
      <c r="AY6" s="570"/>
      <c r="AZ6" s="570"/>
      <c r="BA6" s="570"/>
      <c r="BB6" s="573"/>
      <c r="BC6" s="574"/>
    </row>
    <row r="7" spans="1:69" s="81" customFormat="1" ht="15.6">
      <c r="A7" s="630" t="s">
        <v>63</v>
      </c>
      <c r="B7" s="646" t="s">
        <v>26</v>
      </c>
      <c r="C7" s="629" t="s">
        <v>190</v>
      </c>
      <c r="D7" s="629" t="s">
        <v>12</v>
      </c>
      <c r="E7" s="629" t="s">
        <v>48</v>
      </c>
      <c r="F7" s="629" t="s">
        <v>28</v>
      </c>
      <c r="G7" s="647" t="s">
        <v>29</v>
      </c>
      <c r="H7" s="631" t="s">
        <v>30</v>
      </c>
      <c r="I7" s="623" t="s">
        <v>31</v>
      </c>
      <c r="J7" s="80" t="s">
        <v>32</v>
      </c>
      <c r="K7" s="623" t="s">
        <v>33</v>
      </c>
      <c r="L7" s="623" t="s">
        <v>34</v>
      </c>
      <c r="M7" s="623"/>
      <c r="N7" s="623"/>
      <c r="O7" s="623"/>
      <c r="P7" s="623"/>
      <c r="Q7" s="623"/>
      <c r="R7" s="623" t="s">
        <v>35</v>
      </c>
      <c r="S7" s="623"/>
      <c r="T7" s="623"/>
      <c r="U7" s="623"/>
      <c r="V7" s="623"/>
      <c r="W7" s="635"/>
      <c r="X7" s="636" t="s">
        <v>36</v>
      </c>
      <c r="Y7" s="632" t="s">
        <v>37</v>
      </c>
      <c r="Z7" s="623" t="s">
        <v>38</v>
      </c>
      <c r="AA7" s="486"/>
      <c r="AB7" s="215" t="s">
        <v>193</v>
      </c>
      <c r="AC7" s="215" t="s">
        <v>69</v>
      </c>
      <c r="AD7" s="215" t="s">
        <v>69</v>
      </c>
      <c r="AE7" s="429"/>
      <c r="AF7" s="614" t="s">
        <v>200</v>
      </c>
      <c r="AG7" s="615"/>
      <c r="AH7" s="615"/>
      <c r="AI7" s="486"/>
      <c r="AJ7" s="486"/>
      <c r="AK7" s="487"/>
      <c r="AL7" s="487"/>
      <c r="AM7" s="445"/>
      <c r="AN7" s="445"/>
      <c r="AO7" s="445"/>
      <c r="AP7" s="445"/>
      <c r="AQ7" s="445"/>
      <c r="AR7" s="445"/>
      <c r="AS7" s="445"/>
      <c r="AT7" s="445"/>
      <c r="AU7" s="445"/>
      <c r="AV7" s="445"/>
      <c r="AW7" s="445"/>
      <c r="AX7" s="486"/>
      <c r="AY7" s="486"/>
      <c r="AZ7" s="486"/>
      <c r="BA7" s="486"/>
      <c r="BB7" s="486"/>
      <c r="BC7" s="488"/>
    </row>
    <row r="8" spans="1:69" s="81" customFormat="1" ht="18">
      <c r="A8" s="645"/>
      <c r="B8" s="646"/>
      <c r="C8" s="630"/>
      <c r="D8" s="629"/>
      <c r="E8" s="629"/>
      <c r="F8" s="629"/>
      <c r="G8" s="624"/>
      <c r="H8" s="626"/>
      <c r="I8" s="624"/>
      <c r="J8" s="189" t="s">
        <v>39</v>
      </c>
      <c r="K8" s="623"/>
      <c r="L8" s="625">
        <v>1</v>
      </c>
      <c r="M8" s="625"/>
      <c r="N8" s="625">
        <v>2</v>
      </c>
      <c r="O8" s="625"/>
      <c r="P8" s="625">
        <v>3</v>
      </c>
      <c r="Q8" s="625"/>
      <c r="R8" s="625">
        <v>1</v>
      </c>
      <c r="S8" s="625"/>
      <c r="T8" s="625">
        <v>2</v>
      </c>
      <c r="U8" s="625"/>
      <c r="V8" s="625">
        <v>3</v>
      </c>
      <c r="W8" s="634"/>
      <c r="X8" s="637"/>
      <c r="Y8" s="633"/>
      <c r="Z8" s="624"/>
      <c r="AA8" s="486"/>
      <c r="AB8" s="216" t="s">
        <v>192</v>
      </c>
      <c r="AC8" s="216" t="s">
        <v>192</v>
      </c>
      <c r="AD8" s="216" t="s">
        <v>191</v>
      </c>
      <c r="AE8" s="429"/>
      <c r="AF8" s="545" t="s">
        <v>193</v>
      </c>
      <c r="AG8" s="542" t="s">
        <v>52</v>
      </c>
      <c r="AH8" s="550" t="s">
        <v>204</v>
      </c>
      <c r="AI8" s="486">
        <v>20</v>
      </c>
      <c r="AJ8" s="486"/>
      <c r="AK8" s="487" t="s">
        <v>40</v>
      </c>
      <c r="AL8" s="487" t="s">
        <v>41</v>
      </c>
      <c r="AM8" s="445"/>
      <c r="AN8" s="445"/>
      <c r="AO8" s="445"/>
      <c r="AP8" s="445"/>
      <c r="AQ8" s="445"/>
      <c r="AR8" s="445"/>
      <c r="AS8" s="445"/>
      <c r="AT8" s="445"/>
      <c r="AU8" s="83" t="s">
        <v>42</v>
      </c>
      <c r="AV8" s="83" t="s">
        <v>43</v>
      </c>
      <c r="AW8" s="83" t="s">
        <v>44</v>
      </c>
      <c r="AX8" s="486"/>
      <c r="AY8" s="486"/>
      <c r="AZ8" s="486" t="s">
        <v>202</v>
      </c>
      <c r="BA8" s="486" t="s">
        <v>203</v>
      </c>
      <c r="BB8" s="486" t="s">
        <v>200</v>
      </c>
      <c r="BC8" s="488"/>
    </row>
    <row r="9" spans="1:69" s="35" customFormat="1" ht="18">
      <c r="A9" s="84"/>
      <c r="B9" s="85">
        <f>IF(ISBLANK($E9),"",INDEX(Waga!$B$9:$Y$193,$AY9,2))</f>
        <v>0</v>
      </c>
      <c r="C9" s="85" t="str">
        <f ca="1">IF(ISBLANK($E9),"",INDEX(Waga!$B$9:$Y$193,$AY9,1))</f>
        <v>U20</v>
      </c>
      <c r="D9" s="396" t="str">
        <f>IF(ISBLANK($E9),"",INDEX(Waga!$B$9:$Y$193,$AY9,4))</f>
        <v>F1</v>
      </c>
      <c r="E9" s="46">
        <v>10004641</v>
      </c>
      <c r="F9" s="85" t="str">
        <f>IF(ISBLANK($E9),"",INDEX(Waga!$B$9:$Y$193,$AY9,6))</f>
        <v>K</v>
      </c>
      <c r="G9" s="180" t="str">
        <f>IF(ISBLANK($E9),"",INDEX(Waga!$B$9:$Y$193,$AY9,7))</f>
        <v>Śledź Amelia Katarzyna</v>
      </c>
      <c r="H9" s="154">
        <f>IF(ISBLANK($E9),"",INDEX(Waga!$B$9:$Y$193,$AY9,8))</f>
        <v>2008</v>
      </c>
      <c r="I9" s="86" t="str">
        <f>IF(ISBLANK($E9),"",INDEX(Waga!$B$9:$Y$193,$AY9,9))</f>
        <v>Olimpijczyk (Łuków)</v>
      </c>
      <c r="J9" s="94">
        <f>IF(ISBLANK($E9),"",INDEX(Waga!$B$9:$Y$193,$AY9,10))</f>
        <v>0</v>
      </c>
      <c r="K9" s="88">
        <f>IF(ISBLANK($E9),"",INDEX(Waga!$B$9:$Y$193,$AY9,11))</f>
        <v>59.35</v>
      </c>
      <c r="L9" s="131">
        <f>IF(ISBLANK($E9),"",INDEX(Waga!$B$9:$Y$193,$AY9,12))</f>
        <v>35</v>
      </c>
      <c r="M9" s="132" t="s">
        <v>1398</v>
      </c>
      <c r="N9" s="131">
        <v>40</v>
      </c>
      <c r="O9" s="132" t="s">
        <v>1398</v>
      </c>
      <c r="P9" s="133">
        <v>43</v>
      </c>
      <c r="Q9" s="132" t="s">
        <v>1399</v>
      </c>
      <c r="R9" s="133">
        <f>IF(ISBLANK($E9),"",INDEX(Waga!$B$9:$Y$193,$AY9,13))</f>
        <v>50</v>
      </c>
      <c r="S9" s="132" t="s">
        <v>1398</v>
      </c>
      <c r="T9" s="133">
        <v>54</v>
      </c>
      <c r="U9" s="132" t="s">
        <v>1399</v>
      </c>
      <c r="V9" s="133">
        <f>IF(ISBLANK(U9),"",IF(U9="x",T9,T9+1))</f>
        <v>54</v>
      </c>
      <c r="W9" s="309" t="s">
        <v>1399</v>
      </c>
      <c r="X9" s="314">
        <f t="shared" ref="X9:X26" si="0">IF(ISBLANK(E9)," ",(AP9+AT9))</f>
        <v>90</v>
      </c>
      <c r="Y9" s="312">
        <f t="shared" ref="Y9:Y26" si="1">IF(K9="","",IF(F9="k",ROUND(AK9*AW9*AJ9,2),ROUND(AL9*AW9*AJ9,2)))</f>
        <v>121.75</v>
      </c>
      <c r="Z9" s="548">
        <f t="shared" ref="Z9:Z26" si="2">IF(K9="","",IF(F9="k",ROUND(AK9*X9*AJ9,2),ROUND(AL9*X9*AJ9,2)))</f>
        <v>121.75</v>
      </c>
      <c r="AA9" s="485"/>
      <c r="AB9" s="385" t="str">
        <f>IF(ISNUMBER(AZ9),IF(ISBLANK($E9),"",INDEX('Mem Drużyna'!$E$9:$AB$133,$AZ9,21)),"")</f>
        <v/>
      </c>
      <c r="AC9" s="384" t="str">
        <f>IF(ISNUMBER(AZ9),IF(ISBLANK($E9),"",INDEX('Mem Drużyna'!$E$9:$AB$133,$AZ9,24)),"")</f>
        <v/>
      </c>
      <c r="AD9" s="549" t="str">
        <f>IF(ISNUMBER(AZ9),IF(ISBLANK($E9),"",INDEX('Mem Drużyna'!$E$9:$AB$133,$AZ9,24)),"")</f>
        <v/>
      </c>
      <c r="AE9" s="430"/>
      <c r="AF9" s="546" t="str">
        <f>IF(ISNUMBER(BB9),IF(ISBLANK($E9),"",INDEX(DMP!$A$9:$AT$70,$BB9,26)),"")</f>
        <v/>
      </c>
      <c r="AG9" s="543" t="str">
        <f>IF(ISNUMBER(BB9),IF(ISBLANK($E9),"",INDEX(DMP!$A$9:$AT$70,$BB9,27)),"")</f>
        <v/>
      </c>
      <c r="AH9" s="551" t="str">
        <f>IF(ISNUMBER(BB9),IF(ISBLANK($E9),"",INDEX(DMP!$A$9:$AT$70,$BB9,46)),"")</f>
        <v/>
      </c>
      <c r="AI9" s="490">
        <f t="shared" ref="AI9:AI26" si="3">IF(E9="","",J9-L9-R9)</f>
        <v>-85</v>
      </c>
      <c r="AJ9" s="491">
        <f t="shared" ref="AJ9:AJ26" si="4">IF(ISBLANK($AX$3),1,IF(F9="K",$AX$3,1))</f>
        <v>1</v>
      </c>
      <c r="AK9" s="575">
        <f>IF(K9&lt;163.918,10^(0.674107991*((LOG10(K9/163.918)^2))),1)</f>
        <v>1.3527690521032205</v>
      </c>
      <c r="AL9" s="493">
        <f>IF(K9&lt;201.159,10^(0.700767819*((LOG10(K9/201.159)^2))),1)</f>
        <v>1.5737433046477576</v>
      </c>
      <c r="AM9" s="94">
        <f t="shared" ref="AM9:AM26" si="5">IF(M9="z",L9,IF(M9="x",L9*(-1),0))</f>
        <v>35</v>
      </c>
      <c r="AN9" s="94">
        <f t="shared" ref="AN9:AN26" si="6">IF(O9="z",N9,IF(O9="x",N9*(-1),0))</f>
        <v>40</v>
      </c>
      <c r="AO9" s="94">
        <f t="shared" ref="AO9:AO26" si="7">IF(Q9="z",P9,IF(Q9="x",P9*(-1),0))</f>
        <v>-43</v>
      </c>
      <c r="AP9" s="95">
        <f t="shared" ref="AP9:AP26" si="8">IF(AND(AM9&lt;0,AN9&lt;0,AO9&lt;0),0,MAX(AM9:AO9))</f>
        <v>40</v>
      </c>
      <c r="AQ9" s="94">
        <f t="shared" ref="AQ9:AQ26" si="9">IF(S9="z",R9,IF(S9="x",R9*(-1),0))</f>
        <v>50</v>
      </c>
      <c r="AR9" s="94">
        <f t="shared" ref="AR9:AR26" si="10">IF(U9="z",T9,IF(U9="x",T9*(-1),0))</f>
        <v>-54</v>
      </c>
      <c r="AS9" s="94">
        <f t="shared" ref="AS9:AS26" si="11">IF(W9="z",V9,IF(W9="x",V9*(-1),0))</f>
        <v>-54</v>
      </c>
      <c r="AT9" s="96">
        <f t="shared" ref="AT9:AT26" si="12">IF(AND(AQ9&lt;0,AR9&lt;0,AS9&lt;0),0,MAX(AQ9:AS9))</f>
        <v>50</v>
      </c>
      <c r="AU9" s="94">
        <f t="shared" ref="AU9:AU26" si="13">IF(E9="","",IF(ISTEXT(Q9),AP9,LARGE(L9:P9,1)))</f>
        <v>40</v>
      </c>
      <c r="AV9" s="94">
        <f t="shared" ref="AV9:AV26" si="14">IF(E9="","",IF(ISTEXT(W9),AT9,LARGE(R9:V9,1)))</f>
        <v>50</v>
      </c>
      <c r="AW9" s="94">
        <f t="shared" ref="AW9:AW26" si="15">IF(E9="","",AU9+AV9)</f>
        <v>90</v>
      </c>
      <c r="AX9" s="485"/>
      <c r="AY9" s="485">
        <f>IF(E9="","",MATCH(E9,Waga!$F$9:$F$193,0))</f>
        <v>1</v>
      </c>
      <c r="AZ9" s="485" t="e">
        <f>IF(E9="","",MATCH(E9,'Mem Drużyna'!$E$9:$E$133,0))</f>
        <v>#N/A</v>
      </c>
      <c r="BA9" s="198">
        <f ca="1">IF(ISBLANK(E9),0,IF(($AX$4-H9)=20,10,IF(($AX$4-H9)=19,10,IF(($AX$4-H9)=18,10,IF(($AX$4-H9)=17,20,IF(($AX$4-H9)=16,20,IF(($AX$4-H9)=15,30,IF(($AX$4-H9)=14,30,IF(($AX$4-H9)=13,30,0)))))))))</f>
        <v>10</v>
      </c>
      <c r="BB9" s="485" t="e">
        <f>IF(E9="","",MATCH(E9,DMP!$E$9:$E$70,0))</f>
        <v>#N/A</v>
      </c>
      <c r="BC9" s="494"/>
    </row>
    <row r="10" spans="1:69" s="35" customFormat="1" ht="18">
      <c r="A10" s="84"/>
      <c r="B10" s="85">
        <f>IF(ISBLANK($E10),"",INDEX(Waga!$B$9:$Y$193,$AY10,2))</f>
        <v>0</v>
      </c>
      <c r="C10" s="85" t="str">
        <f ca="1">IF(ISBLANK($E10),"",INDEX(Waga!$B$9:$Y$193,$AY10,1))</f>
        <v>U20</v>
      </c>
      <c r="D10" s="396" t="str">
        <f>IF(ISBLANK($E10),"",INDEX(Waga!$B$9:$Y$193,$AY10,4))</f>
        <v>F1</v>
      </c>
      <c r="E10" s="46">
        <v>10004974</v>
      </c>
      <c r="F10" s="85" t="str">
        <f>IF(ISBLANK($E10),"",INDEX(Waga!$B$9:$Y$193,$AY10,6))</f>
        <v>K</v>
      </c>
      <c r="G10" s="180" t="str">
        <f>IF(ISBLANK($E10),"",INDEX(Waga!$B$9:$Y$193,$AY10,7))</f>
        <v>Górka Alicja</v>
      </c>
      <c r="H10" s="154">
        <f>IF(ISBLANK($E10),"",INDEX(Waga!$B$9:$Y$193,$AY10,8))</f>
        <v>2008</v>
      </c>
      <c r="I10" s="86" t="str">
        <f>IF(ISBLANK($E10),"",INDEX(Waga!$B$9:$Y$193,$AY10,9))</f>
        <v>Olimpijczyk (Łuków)</v>
      </c>
      <c r="J10" s="94">
        <f>IF(ISBLANK($E10),"",INDEX(Waga!$B$9:$Y$193,$AY10,10))</f>
        <v>0</v>
      </c>
      <c r="K10" s="88">
        <f>IF(ISBLANK($E10),"",INDEX(Waga!$B$9:$Y$193,$AY10,11))</f>
        <v>88.25</v>
      </c>
      <c r="L10" s="131">
        <v>53</v>
      </c>
      <c r="M10" s="132" t="s">
        <v>1398</v>
      </c>
      <c r="N10" s="131">
        <v>56</v>
      </c>
      <c r="O10" s="132" t="s">
        <v>1398</v>
      </c>
      <c r="P10" s="133">
        <v>59</v>
      </c>
      <c r="Q10" s="132" t="s">
        <v>1398</v>
      </c>
      <c r="R10" s="133">
        <v>62</v>
      </c>
      <c r="S10" s="132" t="s">
        <v>1398</v>
      </c>
      <c r="T10" s="133">
        <v>66</v>
      </c>
      <c r="U10" s="132" t="s">
        <v>1398</v>
      </c>
      <c r="V10" s="133">
        <v>69</v>
      </c>
      <c r="W10" s="309" t="s">
        <v>1398</v>
      </c>
      <c r="X10" s="314">
        <f t="shared" si="0"/>
        <v>128</v>
      </c>
      <c r="Y10" s="312">
        <f t="shared" si="1"/>
        <v>143.19999999999999</v>
      </c>
      <c r="Z10" s="548">
        <f t="shared" si="2"/>
        <v>143.19999999999999</v>
      </c>
      <c r="AA10" s="485"/>
      <c r="AB10" s="385" t="str">
        <f>IF(ISNUMBER(AZ10),IF(ISBLANK($E10),"",INDEX('Mem Drużyna'!$E$9:$AB$133,$AZ10,21)),"")</f>
        <v/>
      </c>
      <c r="AC10" s="384" t="str">
        <f>IF(ISNUMBER(AZ10),IF(ISBLANK($E10),"",INDEX('Mem Drużyna'!$E$9:$AB$133,$AZ10,24)),"")</f>
        <v/>
      </c>
      <c r="AD10" s="549" t="str">
        <f>IF(ISNUMBER(AZ10),IF(ISBLANK($E10),"",INDEX('Mem Drużyna'!$E$9:$AB$133,$AZ10,24)),"")</f>
        <v/>
      </c>
      <c r="AE10" s="430"/>
      <c r="AF10" s="546" t="str">
        <f>IF(ISNUMBER(BB10),IF(ISBLANK($E10),"",INDEX(DMP!$A$9:$AT$70,$BB10,26)),"")</f>
        <v/>
      </c>
      <c r="AG10" s="543" t="str">
        <f>IF(ISNUMBER(BB10),IF(ISBLANK($E10),"",INDEX(DMP!$A$9:$AT$70,$BB10,27)),"")</f>
        <v/>
      </c>
      <c r="AH10" s="551" t="str">
        <f>IF(ISNUMBER(BB10),IF(ISBLANK($E10),"",INDEX(DMP!$A$9:$AT$70,$BB10,46)),"")</f>
        <v/>
      </c>
      <c r="AI10" s="490">
        <f t="shared" si="3"/>
        <v>-115</v>
      </c>
      <c r="AJ10" s="491">
        <f t="shared" si="4"/>
        <v>1</v>
      </c>
      <c r="AK10" s="575">
        <f t="shared" ref="AK10:AK30" si="16">IF(K10&lt;163.918,10^(0.674107991*((LOG10(K10/163.918)^2))),1)</f>
        <v>1.1187864403412999</v>
      </c>
      <c r="AL10" s="493">
        <f t="shared" ref="AL10:AL30" si="17">IF(K10&lt;201.159,10^(0.700767819*((LOG10(K10/201.159)^2))),1)</f>
        <v>1.2294908431557632</v>
      </c>
      <c r="AM10" s="94">
        <f t="shared" si="5"/>
        <v>53</v>
      </c>
      <c r="AN10" s="94">
        <f t="shared" si="6"/>
        <v>56</v>
      </c>
      <c r="AO10" s="94">
        <f t="shared" si="7"/>
        <v>59</v>
      </c>
      <c r="AP10" s="95">
        <f t="shared" si="8"/>
        <v>59</v>
      </c>
      <c r="AQ10" s="94">
        <f t="shared" si="9"/>
        <v>62</v>
      </c>
      <c r="AR10" s="94">
        <f t="shared" si="10"/>
        <v>66</v>
      </c>
      <c r="AS10" s="94">
        <f t="shared" si="11"/>
        <v>69</v>
      </c>
      <c r="AT10" s="96">
        <f t="shared" si="12"/>
        <v>69</v>
      </c>
      <c r="AU10" s="94">
        <f t="shared" si="13"/>
        <v>59</v>
      </c>
      <c r="AV10" s="94">
        <f t="shared" si="14"/>
        <v>69</v>
      </c>
      <c r="AW10" s="94">
        <f t="shared" si="15"/>
        <v>128</v>
      </c>
      <c r="AX10" s="485"/>
      <c r="AY10" s="485">
        <f>IF(E10="","",MATCH(E10,Waga!$F$9:$F$193,0))</f>
        <v>2</v>
      </c>
      <c r="AZ10" s="485" t="e">
        <f>IF(E10="","",MATCH(E10,'Mem Drużyna'!$E$9:$E$133,0))</f>
        <v>#N/A</v>
      </c>
      <c r="BA10" s="198">
        <f t="shared" ref="BA10:BA73" ca="1" si="18">IF(ISBLANK(E10),0,IF(($AX$4-H10)=20,10,IF(($AX$4-H10)=19,10,IF(($AX$4-H10)=18,10,IF(($AX$4-H10)=17,20,IF(($AX$4-H10)=16,20,IF(($AX$4-H10)=15,30,IF(($AX$4-H10)=14,30,IF(($AX$4-H10)=13,30,0)))))))))</f>
        <v>10</v>
      </c>
      <c r="BB10" s="485" t="e">
        <f>IF(E10="","",MATCH(E10,DMP!$E$9:$E$70,0))</f>
        <v>#N/A</v>
      </c>
      <c r="BC10" s="494"/>
    </row>
    <row r="11" spans="1:69" s="35" customFormat="1" ht="18.600000000000001" thickBot="1">
      <c r="A11" s="84"/>
      <c r="B11" s="85">
        <f>IF(ISBLANK($E11),"",INDEX(Waga!$B$9:$Y$193,$AY11,2))</f>
        <v>0</v>
      </c>
      <c r="C11" s="85" t="str">
        <f ca="1">IF(ISBLANK($E11),"",INDEX(Waga!$B$9:$Y$193,$AY11,1))</f>
        <v>U15</v>
      </c>
      <c r="D11" s="396" t="str">
        <f>IF(ISBLANK($E11),"",INDEX(Waga!$B$9:$Y$193,$AY11,4))</f>
        <v>F1</v>
      </c>
      <c r="E11" s="46">
        <v>10005540</v>
      </c>
      <c r="F11" s="85" t="str">
        <f>IF(ISBLANK($E11),"",INDEX(Waga!$B$9:$Y$193,$AY11,6))</f>
        <v>K</v>
      </c>
      <c r="G11" s="180" t="str">
        <f>IF(ISBLANK($E11),"",INDEX(Waga!$B$9:$Y$193,$AY11,7))</f>
        <v>Malinowska Gabriela</v>
      </c>
      <c r="H11" s="154">
        <f>IF(ISBLANK($E11),"",INDEX(Waga!$B$9:$Y$193,$AY11,8))</f>
        <v>2012</v>
      </c>
      <c r="I11" s="86" t="str">
        <f>IF(ISBLANK($E11),"",INDEX(Waga!$B$9:$Y$193,$AY11,9))</f>
        <v>WLKS (Nowe Iganie)</v>
      </c>
      <c r="J11" s="94">
        <f>IF(ISBLANK($E11),"",INDEX(Waga!$B$9:$Y$193,$AY11,10))</f>
        <v>0</v>
      </c>
      <c r="K11" s="88">
        <f>IF(ISBLANK($E11),"",INDEX(Waga!$B$9:$Y$193,$AY11,11))</f>
        <v>66.45</v>
      </c>
      <c r="L11" s="131">
        <f>IF(ISBLANK($E11),"",INDEX(Waga!$B$9:$Y$193,$AY11,12))</f>
        <v>30</v>
      </c>
      <c r="M11" s="271" t="s">
        <v>1398</v>
      </c>
      <c r="N11" s="131">
        <v>33</v>
      </c>
      <c r="O11" s="271" t="s">
        <v>1399</v>
      </c>
      <c r="P11" s="133">
        <f t="shared" ref="P11:P26" si="19">IF(ISBLANK(O11),"",IF(O11="x",N11,N11+1))</f>
        <v>33</v>
      </c>
      <c r="Q11" s="271" t="s">
        <v>1398</v>
      </c>
      <c r="R11" s="133">
        <f>IF(ISBLANK($E11),"",INDEX(Waga!$B$9:$Y$193,$AY11,13))</f>
        <v>40</v>
      </c>
      <c r="S11" s="132" t="s">
        <v>1398</v>
      </c>
      <c r="T11" s="133">
        <v>42</v>
      </c>
      <c r="U11" s="132" t="s">
        <v>1399</v>
      </c>
      <c r="V11" s="133">
        <f t="shared" ref="V11:V21" si="20">IF(ISBLANK(U11),"",IF(U11="x",T11,T11+1))</f>
        <v>42</v>
      </c>
      <c r="W11" s="309" t="s">
        <v>1398</v>
      </c>
      <c r="X11" s="314">
        <f t="shared" si="0"/>
        <v>75</v>
      </c>
      <c r="Y11" s="312">
        <f t="shared" si="1"/>
        <v>95.22</v>
      </c>
      <c r="Z11" s="548">
        <f t="shared" si="2"/>
        <v>95.22</v>
      </c>
      <c r="AA11" s="485"/>
      <c r="AB11" s="385" t="str">
        <f>IF(ISNUMBER(AZ11),IF(ISBLANK($E11),"",INDEX('Mem Drużyna'!$E$9:$AB$133,$AZ11,21)),"")</f>
        <v/>
      </c>
      <c r="AC11" s="384" t="str">
        <f>IF(ISNUMBER(AZ11),IF(ISBLANK($E11),"",INDEX('Mem Drużyna'!$E$9:$AB$133,$AZ11,24)),"")</f>
        <v/>
      </c>
      <c r="AD11" s="549" t="str">
        <f>IF(ISNUMBER(AZ11),IF(ISBLANK($E11),"",INDEX('Mem Drużyna'!$E$9:$AB$133,$AZ11,24)),"")</f>
        <v/>
      </c>
      <c r="AE11" s="430"/>
      <c r="AF11" s="546" t="str">
        <f>IF(ISNUMBER(BB11),IF(ISBLANK($E11),"",INDEX(DMP!$A$9:$AT$70,$BB11,26)),"")</f>
        <v/>
      </c>
      <c r="AG11" s="543" t="str">
        <f>IF(ISNUMBER(BB11),IF(ISBLANK($E11),"",INDEX(DMP!$A$9:$AT$70,$BB11,27)),"")</f>
        <v/>
      </c>
      <c r="AH11" s="551" t="str">
        <f>IF(ISNUMBER(BB11),IF(ISBLANK($E11),"",INDEX(DMP!$A$9:$AT$70,$BB11,46)),"")</f>
        <v/>
      </c>
      <c r="AI11" s="490">
        <f t="shared" si="3"/>
        <v>-70</v>
      </c>
      <c r="AJ11" s="491">
        <f t="shared" si="4"/>
        <v>1</v>
      </c>
      <c r="AK11" s="575">
        <f t="shared" si="16"/>
        <v>1.26956729183452</v>
      </c>
      <c r="AL11" s="493">
        <f t="shared" si="17"/>
        <v>1.4526478052441789</v>
      </c>
      <c r="AM11" s="94">
        <f t="shared" si="5"/>
        <v>30</v>
      </c>
      <c r="AN11" s="94">
        <f t="shared" si="6"/>
        <v>-33</v>
      </c>
      <c r="AO11" s="94">
        <f t="shared" si="7"/>
        <v>33</v>
      </c>
      <c r="AP11" s="95">
        <f t="shared" si="8"/>
        <v>33</v>
      </c>
      <c r="AQ11" s="94">
        <f t="shared" si="9"/>
        <v>40</v>
      </c>
      <c r="AR11" s="94">
        <f t="shared" si="10"/>
        <v>-42</v>
      </c>
      <c r="AS11" s="94">
        <f t="shared" si="11"/>
        <v>42</v>
      </c>
      <c r="AT11" s="96">
        <f t="shared" si="12"/>
        <v>42</v>
      </c>
      <c r="AU11" s="94">
        <f t="shared" si="13"/>
        <v>33</v>
      </c>
      <c r="AV11" s="94">
        <f t="shared" si="14"/>
        <v>42</v>
      </c>
      <c r="AW11" s="94">
        <f t="shared" si="15"/>
        <v>75</v>
      </c>
      <c r="AX11" s="485"/>
      <c r="AY11" s="485">
        <f>IF(E11="","",MATCH(E11,Waga!$F$9:$F$193,0))</f>
        <v>3</v>
      </c>
      <c r="AZ11" s="485" t="e">
        <f>IF(E11="","",MATCH(E11,'Mem Drużyna'!$E$9:$E$133,0))</f>
        <v>#N/A</v>
      </c>
      <c r="BA11" s="198">
        <f t="shared" ca="1" si="18"/>
        <v>30</v>
      </c>
      <c r="BB11" s="485" t="e">
        <f>IF(E11="","",MATCH(E11,DMP!$E$9:$E$70,0))</f>
        <v>#N/A</v>
      </c>
      <c r="BC11" s="494"/>
    </row>
    <row r="12" spans="1:69" s="35" customFormat="1" ht="18.600000000000001" thickBot="1">
      <c r="A12" s="84"/>
      <c r="B12" s="85">
        <f>IF(ISBLANK($E12),"",INDEX(Waga!$B$9:$Y$193,$AY12,2))</f>
        <v>0</v>
      </c>
      <c r="C12" s="85" t="str">
        <f ca="1">IF(ISBLANK($E12),"",INDEX(Waga!$B$9:$Y$193,$AY12,1))</f>
        <v>U15</v>
      </c>
      <c r="D12" s="396" t="str">
        <f>IF(ISBLANK($E12),"",INDEX(Waga!$B$9:$Y$193,$AY12,4))</f>
        <v>F2</v>
      </c>
      <c r="E12" s="46">
        <v>10005331</v>
      </c>
      <c r="F12" s="85" t="str">
        <f>IF(ISBLANK($E12),"",INDEX(Waga!$B$9:$Y$193,$AY12,6))</f>
        <v>K</v>
      </c>
      <c r="G12" s="180" t="str">
        <f>IF(ISBLANK($E12),"",INDEX(Waga!$B$9:$Y$193,$AY12,7))</f>
        <v>Truskolaska Wiktoria</v>
      </c>
      <c r="H12" s="154">
        <f>IF(ISBLANK($E12),"",INDEX(Waga!$B$9:$Y$193,$AY12,8))</f>
        <v>2012</v>
      </c>
      <c r="I12" s="86" t="str">
        <f>IF(ISBLANK($E12),"",INDEX(Waga!$B$9:$Y$193,$AY12,9))</f>
        <v>KS Klimat (Łapy)</v>
      </c>
      <c r="J12" s="94">
        <f>IF(ISBLANK($E12),"",INDEX(Waga!$B$9:$Y$193,$AY12,10))</f>
        <v>0</v>
      </c>
      <c r="K12" s="88">
        <f>IF(ISBLANK($E12),"",INDEX(Waga!$B$9:$Y$193,$AY12,11))</f>
        <v>48.05</v>
      </c>
      <c r="L12" s="131">
        <f>IF(ISBLANK($E12),"",INDEX(Waga!$B$9:$Y$193,$AY12,12))</f>
        <v>38</v>
      </c>
      <c r="M12" s="273" t="s">
        <v>1398</v>
      </c>
      <c r="N12" s="131">
        <v>40</v>
      </c>
      <c r="O12" s="273" t="s">
        <v>1398</v>
      </c>
      <c r="P12" s="133">
        <v>43</v>
      </c>
      <c r="Q12" s="273" t="s">
        <v>1399</v>
      </c>
      <c r="R12" s="133">
        <f>IF(ISBLANK($E12),"",INDEX(Waga!$B$9:$Y$193,$AY12,13))</f>
        <v>45</v>
      </c>
      <c r="S12" s="132" t="s">
        <v>1398</v>
      </c>
      <c r="T12" s="133">
        <v>48</v>
      </c>
      <c r="U12" s="132" t="s">
        <v>1398</v>
      </c>
      <c r="V12" s="133">
        <v>50</v>
      </c>
      <c r="W12" s="309" t="s">
        <v>1398</v>
      </c>
      <c r="X12" s="314">
        <f t="shared" si="0"/>
        <v>90</v>
      </c>
      <c r="Y12" s="312">
        <f t="shared" si="1"/>
        <v>139.86000000000001</v>
      </c>
      <c r="Z12" s="548">
        <f t="shared" si="2"/>
        <v>139.86000000000001</v>
      </c>
      <c r="AA12" s="485"/>
      <c r="AB12" s="385">
        <f>IF(ISNUMBER(AZ12),IF(ISBLANK($E12),"",INDEX('Mem Drużyna'!$E$9:$AB$133,$AZ12,21)),"")</f>
        <v>235.15</v>
      </c>
      <c r="AC12" s="384">
        <f>IF(ISNUMBER(AZ12),IF(ISBLANK($E12),"",INDEX('Mem Drużyna'!$E$9:$AB$133,$AZ12,24)),"")</f>
        <v>806.68</v>
      </c>
      <c r="AD12" s="549">
        <f>IF(ISNUMBER(AZ12),IF(ISBLANK($E12),"",INDEX('Mem Drużyna'!$E$9:$AB$133,$AZ12,24)),"")</f>
        <v>806.68</v>
      </c>
      <c r="AE12" s="430"/>
      <c r="AF12" s="546" t="str">
        <f>IF(ISNUMBER(BB12),IF(ISBLANK($E12),"",INDEX(DMP!$A$9:$AT$70,$BB12,26)),"")</f>
        <v/>
      </c>
      <c r="AG12" s="543" t="str">
        <f>IF(ISNUMBER(BB12),IF(ISBLANK($E12),"",INDEX(DMP!$A$9:$AT$70,$BB12,27)),"")</f>
        <v/>
      </c>
      <c r="AH12" s="551" t="str">
        <f>IF(ISNUMBER(BB12),IF(ISBLANK($E12),"",INDEX(DMP!$A$9:$AT$70,$BB12,46)),"")</f>
        <v/>
      </c>
      <c r="AI12" s="490">
        <f t="shared" si="3"/>
        <v>-83</v>
      </c>
      <c r="AJ12" s="491">
        <f t="shared" si="4"/>
        <v>1</v>
      </c>
      <c r="AK12" s="575">
        <f t="shared" si="16"/>
        <v>1.5540275179293301</v>
      </c>
      <c r="AL12" s="493">
        <f t="shared" si="17"/>
        <v>1.8663010028831262</v>
      </c>
      <c r="AM12" s="94">
        <f t="shared" si="5"/>
        <v>38</v>
      </c>
      <c r="AN12" s="94">
        <f t="shared" si="6"/>
        <v>40</v>
      </c>
      <c r="AO12" s="94">
        <f t="shared" si="7"/>
        <v>-43</v>
      </c>
      <c r="AP12" s="95">
        <f t="shared" si="8"/>
        <v>40</v>
      </c>
      <c r="AQ12" s="94">
        <f t="shared" si="9"/>
        <v>45</v>
      </c>
      <c r="AR12" s="94">
        <f t="shared" si="10"/>
        <v>48</v>
      </c>
      <c r="AS12" s="94">
        <f t="shared" si="11"/>
        <v>50</v>
      </c>
      <c r="AT12" s="96">
        <f t="shared" si="12"/>
        <v>50</v>
      </c>
      <c r="AU12" s="94">
        <f t="shared" si="13"/>
        <v>40</v>
      </c>
      <c r="AV12" s="94">
        <f t="shared" si="14"/>
        <v>50</v>
      </c>
      <c r="AW12" s="94">
        <f t="shared" si="15"/>
        <v>90</v>
      </c>
      <c r="AX12" s="485"/>
      <c r="AY12" s="485">
        <f>IF(E12="","",MATCH(E12,Waga!$F$9:$F$193,0))</f>
        <v>4</v>
      </c>
      <c r="AZ12" s="485">
        <f>IF(E12="","",MATCH(E12,'Mem Drużyna'!$E$9:$E$133,0))</f>
        <v>41</v>
      </c>
      <c r="BA12" s="198">
        <f t="shared" ca="1" si="18"/>
        <v>30</v>
      </c>
      <c r="BB12" s="485" t="e">
        <f>IF(E12="","",MATCH(E12,DMP!$E$9:$E$70,0))</f>
        <v>#N/A</v>
      </c>
      <c r="BC12" s="494"/>
    </row>
    <row r="13" spans="1:69" s="35" customFormat="1" ht="19.8" thickBot="1">
      <c r="A13" s="84"/>
      <c r="B13" s="85">
        <f>IF(ISBLANK($E13),"",INDEX(Waga!$B$9:$Y$193,$AY13,2))</f>
        <v>0</v>
      </c>
      <c r="C13" s="85" t="str">
        <f ca="1">IF(ISBLANK($E13),"",INDEX(Waga!$B$9:$Y$193,$AY13,1))</f>
        <v>U15</v>
      </c>
      <c r="D13" s="85" t="str">
        <f>IF(ISBLANK($E13),"",INDEX(Waga!$B$9:$Y$193,$AY13,4))</f>
        <v>F2</v>
      </c>
      <c r="E13" s="59">
        <v>10004962</v>
      </c>
      <c r="F13" s="85" t="str">
        <f>IF(ISBLANK($E13),"",INDEX(Waga!$B$9:$Y$193,$AY13,6))</f>
        <v>K</v>
      </c>
      <c r="G13" s="180" t="str">
        <f>IF(ISBLANK($E13),"",INDEX(Waga!$B$9:$Y$193,$AY13,7))</f>
        <v>Sankiewicz Iga</v>
      </c>
      <c r="H13" s="154">
        <f>IF(ISBLANK($E13),"",INDEX(Waga!$B$9:$Y$193,$AY13,8))</f>
        <v>2011</v>
      </c>
      <c r="I13" s="86" t="str">
        <f>IF(ISBLANK($E13),"",INDEX(Waga!$B$9:$Y$193,$AY13,9))</f>
        <v>LKS Znicz (Biłgoraj)</v>
      </c>
      <c r="J13" s="94">
        <f>IF(ISBLANK($E13),"",INDEX(Waga!$B$9:$Y$193,$AY13,10))</f>
        <v>0</v>
      </c>
      <c r="K13" s="88">
        <f>IF(ISBLANK($E13),"",INDEX(Waga!$B$9:$Y$193,$AY13,11))</f>
        <v>64.95</v>
      </c>
      <c r="L13" s="131">
        <f>IF(ISBLANK($E13),"",INDEX(Waga!$B$9:$Y$193,$AY13,12))</f>
        <v>48</v>
      </c>
      <c r="M13" s="265" t="s">
        <v>1398</v>
      </c>
      <c r="N13" s="131">
        <v>50</v>
      </c>
      <c r="O13" s="273" t="s">
        <v>1399</v>
      </c>
      <c r="P13" s="133">
        <v>50</v>
      </c>
      <c r="Q13" s="273" t="s">
        <v>1399</v>
      </c>
      <c r="R13" s="133">
        <v>56</v>
      </c>
      <c r="S13" s="132" t="s">
        <v>1398</v>
      </c>
      <c r="T13" s="133">
        <v>58</v>
      </c>
      <c r="U13" s="132" t="s">
        <v>1398</v>
      </c>
      <c r="V13" s="133">
        <v>61</v>
      </c>
      <c r="W13" s="309" t="s">
        <v>1398</v>
      </c>
      <c r="X13" s="314">
        <f t="shared" si="0"/>
        <v>109</v>
      </c>
      <c r="Y13" s="312">
        <f t="shared" si="1"/>
        <v>140.08000000000001</v>
      </c>
      <c r="Z13" s="548">
        <f t="shared" si="2"/>
        <v>140.08000000000001</v>
      </c>
      <c r="AA13" s="485"/>
      <c r="AB13" s="385">
        <f>IF(ISNUMBER(AZ13),IF(ISBLANK($E13),"",INDEX('Mem Drużyna'!$E$9:$AB$133,$AZ13,21)),"")</f>
        <v>225.15</v>
      </c>
      <c r="AC13" s="384">
        <f>IF(ISNUMBER(AZ13),IF(ISBLANK($E13),"",INDEX('Mem Drużyna'!$E$9:$AB$133,$AZ13,24)),"")</f>
        <v>695.76</v>
      </c>
      <c r="AD13" s="549">
        <f>IF(ISNUMBER(AZ13),IF(ISBLANK($E13),"",INDEX('Mem Drużyna'!$E$9:$AB$133,$AZ13,24)),"")</f>
        <v>695.76</v>
      </c>
      <c r="AE13" s="430"/>
      <c r="AF13" s="546" t="str">
        <f>IF(ISNUMBER(BB13),IF(ISBLANK($E13),"",INDEX(DMP!$A$9:$AT$70,$BB13,26)),"")</f>
        <v/>
      </c>
      <c r="AG13" s="543" t="str">
        <f>IF(ISNUMBER(BB13),IF(ISBLANK($E13),"",INDEX(DMP!$A$9:$AT$70,$BB13,27)),"")</f>
        <v/>
      </c>
      <c r="AH13" s="551" t="str">
        <f>IF(ISNUMBER(BB13),IF(ISBLANK($E13),"",INDEX(DMP!$A$9:$AT$70,$BB13,46)),"")</f>
        <v/>
      </c>
      <c r="AI13" s="490">
        <f t="shared" si="3"/>
        <v>-104</v>
      </c>
      <c r="AJ13" s="491">
        <f t="shared" si="4"/>
        <v>1</v>
      </c>
      <c r="AK13" s="575">
        <f t="shared" si="16"/>
        <v>1.285180977208189</v>
      </c>
      <c r="AL13" s="493">
        <f t="shared" si="17"/>
        <v>1.4754160265377614</v>
      </c>
      <c r="AM13" s="94">
        <f t="shared" si="5"/>
        <v>48</v>
      </c>
      <c r="AN13" s="94">
        <f t="shared" si="6"/>
        <v>-50</v>
      </c>
      <c r="AO13" s="94">
        <f t="shared" si="7"/>
        <v>-50</v>
      </c>
      <c r="AP13" s="95">
        <f t="shared" si="8"/>
        <v>48</v>
      </c>
      <c r="AQ13" s="94">
        <f t="shared" si="9"/>
        <v>56</v>
      </c>
      <c r="AR13" s="94">
        <f t="shared" si="10"/>
        <v>58</v>
      </c>
      <c r="AS13" s="94">
        <f t="shared" si="11"/>
        <v>61</v>
      </c>
      <c r="AT13" s="96">
        <f t="shared" si="12"/>
        <v>61</v>
      </c>
      <c r="AU13" s="94">
        <f t="shared" si="13"/>
        <v>48</v>
      </c>
      <c r="AV13" s="94">
        <f t="shared" si="14"/>
        <v>61</v>
      </c>
      <c r="AW13" s="94">
        <f t="shared" si="15"/>
        <v>109</v>
      </c>
      <c r="AX13" s="485"/>
      <c r="AY13" s="485">
        <f>IF(E13="","",MATCH(E13,Waga!$F$9:$F$193,0))</f>
        <v>5</v>
      </c>
      <c r="AZ13" s="485">
        <f>IF(E13="","",MATCH(E13,'Mem Drużyna'!$E$9:$E$133,0))</f>
        <v>66</v>
      </c>
      <c r="BA13" s="198">
        <f t="shared" ca="1" si="18"/>
        <v>30</v>
      </c>
      <c r="BB13" s="485" t="e">
        <f>IF(E13="","",MATCH(E13,DMP!$E$9:$E$70,0))</f>
        <v>#N/A</v>
      </c>
      <c r="BC13" s="494"/>
      <c r="BF13"/>
    </row>
    <row r="14" spans="1:69" s="35" customFormat="1" ht="18">
      <c r="A14" s="84"/>
      <c r="B14" s="85">
        <f>IF(ISBLANK($E14),"",INDEX(Waga!$B$9:$Y$193,$AY14,2))</f>
        <v>0</v>
      </c>
      <c r="C14" s="85" t="str">
        <f ca="1">IF(ISBLANK($E14),"",INDEX(Waga!$B$9:$Y$193,$AY14,1))</f>
        <v>U15</v>
      </c>
      <c r="D14" s="85" t="str">
        <f>IF(ISBLANK($E14),"",INDEX(Waga!$B$9:$Y$193,$AY14,4))</f>
        <v>F2</v>
      </c>
      <c r="E14" s="46">
        <v>10005147</v>
      </c>
      <c r="F14" s="85" t="str">
        <f>IF(ISBLANK($E14),"",INDEX(Waga!$B$9:$Y$193,$AY14,6))</f>
        <v>K</v>
      </c>
      <c r="G14" s="180" t="str">
        <f>IF(ISBLANK($E14),"",INDEX(Waga!$B$9:$Y$193,$AY14,7))</f>
        <v>Borowiecka Maria</v>
      </c>
      <c r="H14" s="154">
        <f>IF(ISBLANK($E14),"",INDEX(Waga!$B$9:$Y$193,$AY14,8))</f>
        <v>2011</v>
      </c>
      <c r="I14" s="86" t="str">
        <f>IF(ISBLANK($E14),"",INDEX(Waga!$B$9:$Y$193,$AY14,9))</f>
        <v>LKS (Dobryszyce)</v>
      </c>
      <c r="J14" s="94">
        <f>IF(ISBLANK($E14),"",INDEX(Waga!$B$9:$Y$193,$AY14,10))</f>
        <v>0</v>
      </c>
      <c r="K14" s="88">
        <f>IF(ISBLANK($E14),"",INDEX(Waga!$B$9:$Y$193,$AY14,11))</f>
        <v>50.65</v>
      </c>
      <c r="L14" s="131">
        <v>41</v>
      </c>
      <c r="M14" s="132" t="s">
        <v>1398</v>
      </c>
      <c r="N14" s="131">
        <v>45</v>
      </c>
      <c r="O14" s="132" t="s">
        <v>1398</v>
      </c>
      <c r="P14" s="133">
        <v>49</v>
      </c>
      <c r="Q14" s="132" t="s">
        <v>1399</v>
      </c>
      <c r="R14" s="133">
        <f>IF(ISBLANK($E14),"",INDEX(Waga!$B$9:$Y$193,$AY14,13))</f>
        <v>50</v>
      </c>
      <c r="S14" s="132" t="s">
        <v>1398</v>
      </c>
      <c r="T14" s="133">
        <v>54</v>
      </c>
      <c r="U14" s="132" t="s">
        <v>1398</v>
      </c>
      <c r="V14" s="133">
        <v>57</v>
      </c>
      <c r="W14" s="309" t="s">
        <v>1399</v>
      </c>
      <c r="X14" s="314">
        <f t="shared" si="0"/>
        <v>99</v>
      </c>
      <c r="Y14" s="312">
        <f t="shared" si="1"/>
        <v>148.25</v>
      </c>
      <c r="Z14" s="548">
        <f t="shared" si="2"/>
        <v>148.25</v>
      </c>
      <c r="AA14" s="485"/>
      <c r="AB14" s="385">
        <f>IF(ISNUMBER(AZ14),IF(ISBLANK($E14),"",INDEX('Mem Drużyna'!$E$9:$AB$133,$AZ14,21)),"")</f>
        <v>247.27</v>
      </c>
      <c r="AC14" s="384">
        <f>IF(ISNUMBER(AZ14),IF(ISBLANK($E14),"",INDEX('Mem Drużyna'!$E$9:$AB$133,$AZ14,24)),"")</f>
        <v>750.34</v>
      </c>
      <c r="AD14" s="549">
        <f>IF(ISNUMBER(AZ14),IF(ISBLANK($E14),"",INDEX('Mem Drużyna'!$E$9:$AB$133,$AZ14,24)),"")</f>
        <v>750.34</v>
      </c>
      <c r="AE14" s="430"/>
      <c r="AF14" s="546" t="str">
        <f>IF(ISNUMBER(BB14),IF(ISBLANK($E14),"",INDEX(DMP!$A$9:$AT$70,$BB14,26)),"")</f>
        <v/>
      </c>
      <c r="AG14" s="543" t="str">
        <f>IF(ISNUMBER(BB14),IF(ISBLANK($E14),"",INDEX(DMP!$A$9:$AT$70,$BB14,27)),"")</f>
        <v/>
      </c>
      <c r="AH14" s="551" t="str">
        <f>IF(ISNUMBER(BB14),IF(ISBLANK($E14),"",INDEX(DMP!$A$9:$AT$70,$BB14,46)),"")</f>
        <v/>
      </c>
      <c r="AI14" s="490">
        <f t="shared" si="3"/>
        <v>-91</v>
      </c>
      <c r="AJ14" s="491">
        <f t="shared" si="4"/>
        <v>1</v>
      </c>
      <c r="AK14" s="575">
        <f t="shared" si="16"/>
        <v>1.4975038307226651</v>
      </c>
      <c r="AL14" s="493">
        <f t="shared" si="17"/>
        <v>1.7840319585350544</v>
      </c>
      <c r="AM14" s="94">
        <f t="shared" si="5"/>
        <v>41</v>
      </c>
      <c r="AN14" s="94">
        <f t="shared" si="6"/>
        <v>45</v>
      </c>
      <c r="AO14" s="94">
        <f t="shared" si="7"/>
        <v>-49</v>
      </c>
      <c r="AP14" s="95">
        <f t="shared" si="8"/>
        <v>45</v>
      </c>
      <c r="AQ14" s="94">
        <f t="shared" si="9"/>
        <v>50</v>
      </c>
      <c r="AR14" s="94">
        <f t="shared" si="10"/>
        <v>54</v>
      </c>
      <c r="AS14" s="94">
        <f t="shared" si="11"/>
        <v>-57</v>
      </c>
      <c r="AT14" s="96">
        <f t="shared" si="12"/>
        <v>54</v>
      </c>
      <c r="AU14" s="94">
        <f t="shared" si="13"/>
        <v>45</v>
      </c>
      <c r="AV14" s="94">
        <f t="shared" si="14"/>
        <v>54</v>
      </c>
      <c r="AW14" s="94">
        <f t="shared" si="15"/>
        <v>99</v>
      </c>
      <c r="AX14" s="485"/>
      <c r="AY14" s="485">
        <f>IF(E14="","",MATCH(E14,Waga!$F$9:$F$193,0))</f>
        <v>6</v>
      </c>
      <c r="AZ14" s="485">
        <f>IF(E14="","",MATCH(E14,'Mem Drużyna'!$E$9:$E$133,0))</f>
        <v>82</v>
      </c>
      <c r="BA14" s="198">
        <f t="shared" ca="1" si="18"/>
        <v>30</v>
      </c>
      <c r="BB14" s="485" t="e">
        <f>IF(E14="","",MATCH(E14,DMP!$E$9:$E$70,0))</f>
        <v>#N/A</v>
      </c>
      <c r="BC14" s="494"/>
    </row>
    <row r="15" spans="1:69" s="35" customFormat="1" ht="18">
      <c r="A15" s="84"/>
      <c r="B15" s="85">
        <f>IF(ISBLANK($E15),"",INDEX(Waga!$B$9:$Y$193,$AY15,2))</f>
        <v>0</v>
      </c>
      <c r="C15" s="85" t="str">
        <f ca="1">IF(ISBLANK($E15),"",INDEX(Waga!$B$9:$Y$193,$AY15,1))</f>
        <v>U15</v>
      </c>
      <c r="D15" s="85" t="str">
        <f>IF(ISBLANK($E15),"",INDEX(Waga!$B$9:$Y$193,$AY15,4))</f>
        <v>F2</v>
      </c>
      <c r="E15" s="46">
        <v>10005553</v>
      </c>
      <c r="F15" s="85" t="str">
        <f>IF(ISBLANK($E15),"",INDEX(Waga!$B$9:$Y$193,$AY15,6))</f>
        <v>K</v>
      </c>
      <c r="G15" s="180" t="str">
        <f>IF(ISBLANK($E15),"",INDEX(Waga!$B$9:$Y$193,$AY15,7))</f>
        <v>Wakuluk Caroline</v>
      </c>
      <c r="H15" s="154">
        <f>IF(ISBLANK($E15),"",INDEX(Waga!$B$9:$Y$193,$AY15,8))</f>
        <v>2012</v>
      </c>
      <c r="I15" s="86" t="str">
        <f>IF(ISBLANK($E15),"",INDEX(Waga!$B$9:$Y$193,$AY15,9))</f>
        <v>KS Klimat (Łapy)</v>
      </c>
      <c r="J15" s="94">
        <f>IF(ISBLANK($E15),"",INDEX(Waga!$B$9:$Y$193,$AY15,10))</f>
        <v>0</v>
      </c>
      <c r="K15" s="88">
        <f>IF(ISBLANK($E15),"",INDEX(Waga!$B$9:$Y$193,$AY15,11))</f>
        <v>54.85</v>
      </c>
      <c r="L15" s="131">
        <f>IF(ISBLANK($E15),"",INDEX(Waga!$B$9:$Y$193,$AY15,12))</f>
        <v>43</v>
      </c>
      <c r="M15" s="132" t="s">
        <v>1398</v>
      </c>
      <c r="N15" s="131">
        <v>46</v>
      </c>
      <c r="O15" s="132" t="s">
        <v>1398</v>
      </c>
      <c r="P15" s="133">
        <v>49</v>
      </c>
      <c r="Q15" s="132" t="s">
        <v>1399</v>
      </c>
      <c r="R15" s="133">
        <f>IF(ISBLANK($E15),"",INDEX(Waga!$B$9:$Y$193,$AY15,13))</f>
        <v>55</v>
      </c>
      <c r="S15" s="132" t="s">
        <v>1398</v>
      </c>
      <c r="T15" s="133">
        <v>58</v>
      </c>
      <c r="U15" s="132" t="s">
        <v>1398</v>
      </c>
      <c r="V15" s="133">
        <v>60</v>
      </c>
      <c r="W15" s="309" t="s">
        <v>1399</v>
      </c>
      <c r="X15" s="315">
        <f t="shared" si="0"/>
        <v>104</v>
      </c>
      <c r="Y15" s="312">
        <f t="shared" si="1"/>
        <v>147.71</v>
      </c>
      <c r="Z15" s="548">
        <f t="shared" si="2"/>
        <v>147.71</v>
      </c>
      <c r="AA15" s="485"/>
      <c r="AB15" s="385">
        <f>IF(ISNUMBER(AZ15),IF(ISBLANK($E15),"",INDEX('Mem Drużyna'!$E$9:$AB$133,$AZ15,21)),"")</f>
        <v>243.42</v>
      </c>
      <c r="AC15" s="384">
        <f>IF(ISNUMBER(AZ15),IF(ISBLANK($E15),"",INDEX('Mem Drużyna'!$E$9:$AB$133,$AZ15,24)),"")</f>
        <v>806.68</v>
      </c>
      <c r="AD15" s="549">
        <f>IF(ISNUMBER(AZ15),IF(ISBLANK($E15),"",INDEX('Mem Drużyna'!$E$9:$AB$133,$AZ15,24)),"")</f>
        <v>806.68</v>
      </c>
      <c r="AE15" s="430"/>
      <c r="AF15" s="546" t="str">
        <f>IF(ISNUMBER(BB15),IF(ISBLANK($E15),"",INDEX(DMP!$A$9:$AT$70,$BB15,26)),"")</f>
        <v/>
      </c>
      <c r="AG15" s="543" t="str">
        <f>IF(ISNUMBER(BB15),IF(ISBLANK($E15),"",INDEX(DMP!$A$9:$AT$70,$BB15,27)),"")</f>
        <v/>
      </c>
      <c r="AH15" s="551" t="str">
        <f>IF(ISNUMBER(BB15),IF(ISBLANK($E15),"",INDEX(DMP!$A$9:$AT$70,$BB15,46)),"")</f>
        <v/>
      </c>
      <c r="AI15" s="490">
        <f t="shared" si="3"/>
        <v>-98</v>
      </c>
      <c r="AJ15" s="491">
        <f t="shared" si="4"/>
        <v>1</v>
      </c>
      <c r="AK15" s="575">
        <f t="shared" si="16"/>
        <v>1.4203126087645173</v>
      </c>
      <c r="AL15" s="493">
        <f t="shared" si="17"/>
        <v>1.6718539747001782</v>
      </c>
      <c r="AM15" s="94">
        <f t="shared" si="5"/>
        <v>43</v>
      </c>
      <c r="AN15" s="94">
        <f t="shared" si="6"/>
        <v>46</v>
      </c>
      <c r="AO15" s="94">
        <f t="shared" si="7"/>
        <v>-49</v>
      </c>
      <c r="AP15" s="95">
        <f t="shared" si="8"/>
        <v>46</v>
      </c>
      <c r="AQ15" s="94">
        <f t="shared" si="9"/>
        <v>55</v>
      </c>
      <c r="AR15" s="94">
        <f t="shared" si="10"/>
        <v>58</v>
      </c>
      <c r="AS15" s="94">
        <f t="shared" si="11"/>
        <v>-60</v>
      </c>
      <c r="AT15" s="96">
        <f t="shared" si="12"/>
        <v>58</v>
      </c>
      <c r="AU15" s="94">
        <f t="shared" si="13"/>
        <v>46</v>
      </c>
      <c r="AV15" s="94">
        <f t="shared" si="14"/>
        <v>58</v>
      </c>
      <c r="AW15" s="94">
        <f t="shared" si="15"/>
        <v>104</v>
      </c>
      <c r="AX15" s="485"/>
      <c r="AY15" s="485">
        <f>IF(E15="","",MATCH(E15,Waga!$F$9:$F$193,0))</f>
        <v>7</v>
      </c>
      <c r="AZ15" s="485">
        <f>IF(E15="","",MATCH(E15,'Mem Drużyna'!$E$9:$E$133,0))</f>
        <v>42</v>
      </c>
      <c r="BA15" s="198">
        <f t="shared" ca="1" si="18"/>
        <v>30</v>
      </c>
      <c r="BB15" s="485" t="e">
        <f>IF(E15="","",MATCH(E15,DMP!$E$9:$E$70,0))</f>
        <v>#N/A</v>
      </c>
      <c r="BC15" s="494"/>
    </row>
    <row r="16" spans="1:69" s="35" customFormat="1" ht="18">
      <c r="A16" s="84"/>
      <c r="B16" s="85">
        <f>IF(ISBLANK($E16),"",INDEX(Waga!$B$9:$Y$193,$AY16,2))</f>
        <v>0</v>
      </c>
      <c r="C16" s="85" t="str">
        <f ca="1">IF(ISBLANK($E16),"",INDEX(Waga!$B$9:$Y$193,$AY16,1))</f>
        <v>U20</v>
      </c>
      <c r="D16" s="85" t="str">
        <f>IF(ISBLANK($E16),"",INDEX(Waga!$B$9:$Y$193,$AY16,4))</f>
        <v>F2</v>
      </c>
      <c r="E16" s="46">
        <v>10005342</v>
      </c>
      <c r="F16" s="85" t="str">
        <f>IF(ISBLANK($E16),"",INDEX(Waga!$B$9:$Y$193,$AY16,6))</f>
        <v>K</v>
      </c>
      <c r="G16" s="180" t="str">
        <f>IF(ISBLANK($E16),"",INDEX(Waga!$B$9:$Y$193,$AY16,7))</f>
        <v>Mielech Gabriela</v>
      </c>
      <c r="H16" s="154">
        <f>IF(ISBLANK($E16),"",INDEX(Waga!$B$9:$Y$193,$AY16,8))</f>
        <v>2007</v>
      </c>
      <c r="I16" s="86" t="str">
        <f>IF(ISBLANK($E16),"",INDEX(Waga!$B$9:$Y$193,$AY16,9))</f>
        <v>KS Klimat (Łapy)</v>
      </c>
      <c r="J16" s="94">
        <f>IF(ISBLANK($E16),"",INDEX(Waga!$B$9:$Y$193,$AY16,10))</f>
        <v>0</v>
      </c>
      <c r="K16" s="88">
        <f>IF(ISBLANK($E16),"",INDEX(Waga!$B$9:$Y$193,$AY16,11))</f>
        <v>76.25</v>
      </c>
      <c r="L16" s="131">
        <f>IF(ISBLANK($E16),"",INDEX(Waga!$B$9:$Y$193,$AY16,12))</f>
        <v>73</v>
      </c>
      <c r="M16" s="132" t="s">
        <v>1398</v>
      </c>
      <c r="N16" s="131">
        <v>76</v>
      </c>
      <c r="O16" s="132" t="s">
        <v>1398</v>
      </c>
      <c r="P16" s="133">
        <v>79</v>
      </c>
      <c r="Q16" s="132" t="s">
        <v>1398</v>
      </c>
      <c r="R16" s="133">
        <v>93</v>
      </c>
      <c r="S16" s="132" t="s">
        <v>1398</v>
      </c>
      <c r="T16" s="133">
        <v>97</v>
      </c>
      <c r="U16" s="132" t="s">
        <v>1398</v>
      </c>
      <c r="V16" s="133">
        <v>100</v>
      </c>
      <c r="W16" s="309" t="s">
        <v>1399</v>
      </c>
      <c r="X16" s="315">
        <f t="shared" si="0"/>
        <v>176</v>
      </c>
      <c r="Y16" s="312">
        <f t="shared" si="1"/>
        <v>208.92</v>
      </c>
      <c r="Z16" s="548">
        <f t="shared" si="2"/>
        <v>208.92</v>
      </c>
      <c r="AA16" s="485"/>
      <c r="AB16" s="385">
        <f>IF(ISNUMBER(AZ16),IF(ISBLANK($E16),"",INDEX('Mem Drużyna'!$E$9:$AB$133,$AZ16,21)),"")</f>
        <v>328.11</v>
      </c>
      <c r="AC16" s="384">
        <f>IF(ISNUMBER(AZ16),IF(ISBLANK($E16),"",INDEX('Mem Drużyna'!$E$9:$AB$133,$AZ16,24)),"")</f>
        <v>806.68</v>
      </c>
      <c r="AD16" s="549">
        <f>IF(ISNUMBER(AZ16),IF(ISBLANK($E16),"",INDEX('Mem Drużyna'!$E$9:$AB$133,$AZ16,24)),"")</f>
        <v>806.68</v>
      </c>
      <c r="AE16" s="430"/>
      <c r="AF16" s="546" t="str">
        <f>IF(ISNUMBER(BB16),IF(ISBLANK($E16),"",INDEX(DMP!$A$9:$AT$70,$BB16,26)),"")</f>
        <v/>
      </c>
      <c r="AG16" s="543" t="str">
        <f>IF(ISNUMBER(BB16),IF(ISBLANK($E16),"",INDEX(DMP!$A$9:$AT$70,$BB16,27)),"")</f>
        <v/>
      </c>
      <c r="AH16" s="551" t="str">
        <f>IF(ISNUMBER(BB16),IF(ISBLANK($E16),"",INDEX(DMP!$A$9:$AT$70,$BB16,46)),"")</f>
        <v/>
      </c>
      <c r="AI16" s="490">
        <f t="shared" si="3"/>
        <v>-166</v>
      </c>
      <c r="AJ16" s="491">
        <f t="shared" si="4"/>
        <v>1</v>
      </c>
      <c r="AK16" s="575">
        <f t="shared" si="16"/>
        <v>1.1870694110688533</v>
      </c>
      <c r="AL16" s="493">
        <f t="shared" si="17"/>
        <v>1.3316240850695649</v>
      </c>
      <c r="AM16" s="94">
        <f t="shared" si="5"/>
        <v>73</v>
      </c>
      <c r="AN16" s="94">
        <f t="shared" si="6"/>
        <v>76</v>
      </c>
      <c r="AO16" s="94">
        <f t="shared" si="7"/>
        <v>79</v>
      </c>
      <c r="AP16" s="95">
        <f t="shared" si="8"/>
        <v>79</v>
      </c>
      <c r="AQ16" s="94">
        <f t="shared" si="9"/>
        <v>93</v>
      </c>
      <c r="AR16" s="94">
        <f t="shared" si="10"/>
        <v>97</v>
      </c>
      <c r="AS16" s="94">
        <f t="shared" si="11"/>
        <v>-100</v>
      </c>
      <c r="AT16" s="96">
        <f t="shared" si="12"/>
        <v>97</v>
      </c>
      <c r="AU16" s="94">
        <f t="shared" si="13"/>
        <v>79</v>
      </c>
      <c r="AV16" s="94">
        <f t="shared" si="14"/>
        <v>97</v>
      </c>
      <c r="AW16" s="94">
        <f t="shared" si="15"/>
        <v>176</v>
      </c>
      <c r="AX16" s="485"/>
      <c r="AY16" s="485">
        <f>IF(E16="","",MATCH(E16,Waga!$F$9:$F$193,0))</f>
        <v>8</v>
      </c>
      <c r="AZ16" s="485">
        <f>IF(E16="","",MATCH(E16,'Mem Drużyna'!$E$9:$E$133,0))</f>
        <v>43</v>
      </c>
      <c r="BA16" s="198">
        <f t="shared" ca="1" si="18"/>
        <v>10</v>
      </c>
      <c r="BB16" s="485" t="e">
        <f>IF(E16="","",MATCH(E16,DMP!$E$9:$E$70,0))</f>
        <v>#N/A</v>
      </c>
      <c r="BC16" s="494"/>
    </row>
    <row r="17" spans="1:55" s="35" customFormat="1" ht="18.600000000000001" thickBot="1">
      <c r="A17" s="84"/>
      <c r="B17" s="85">
        <f>IF(ISBLANK($E17),"",INDEX(Waga!$B$9:$Y$193,$AY17,2))</f>
        <v>0</v>
      </c>
      <c r="C17" s="85" t="str">
        <f ca="1">IF(ISBLANK($E17),"",INDEX(Waga!$B$9:$Y$193,$AY17,1))</f>
        <v>U17</v>
      </c>
      <c r="D17" s="85" t="str">
        <f>IF(ISBLANK($E17),"",INDEX(Waga!$B$9:$Y$193,$AY17,4))</f>
        <v>F2</v>
      </c>
      <c r="E17" s="46">
        <v>10004933</v>
      </c>
      <c r="F17" s="85" t="str">
        <f>IF(ISBLANK($E17),"",INDEX(Waga!$B$9:$Y$193,$AY17,6))</f>
        <v>K</v>
      </c>
      <c r="G17" s="180" t="str">
        <f>IF(ISBLANK($E17),"",INDEX(Waga!$B$9:$Y$193,$AY17,7))</f>
        <v>Gnoza Dorota</v>
      </c>
      <c r="H17" s="154">
        <f>IF(ISBLANK($E17),"",INDEX(Waga!$B$9:$Y$193,$AY17,8))</f>
        <v>2009</v>
      </c>
      <c r="I17" s="86" t="str">
        <f>IF(ISBLANK($E17),"",INDEX(Waga!$B$9:$Y$193,$AY17,9))</f>
        <v>UKS Atleta (Ostrołęka)</v>
      </c>
      <c r="J17" s="94">
        <f>IF(ISBLANK($E17),"",INDEX(Waga!$B$9:$Y$193,$AY17,10))</f>
        <v>0</v>
      </c>
      <c r="K17" s="88">
        <f>IF(ISBLANK($E17),"",INDEX(Waga!$B$9:$Y$193,$AY17,11))</f>
        <v>94.95</v>
      </c>
      <c r="L17" s="131">
        <v>85</v>
      </c>
      <c r="M17" s="271" t="s">
        <v>1398</v>
      </c>
      <c r="N17" s="131">
        <v>90</v>
      </c>
      <c r="O17" s="271" t="s">
        <v>1398</v>
      </c>
      <c r="P17" s="133">
        <v>93</v>
      </c>
      <c r="Q17" s="271" t="s">
        <v>1398</v>
      </c>
      <c r="R17" s="133">
        <v>105</v>
      </c>
      <c r="S17" s="132" t="s">
        <v>1398</v>
      </c>
      <c r="T17" s="133">
        <v>113</v>
      </c>
      <c r="U17" s="132" t="s">
        <v>1398</v>
      </c>
      <c r="V17" s="133">
        <v>117</v>
      </c>
      <c r="W17" s="309" t="s">
        <v>1399</v>
      </c>
      <c r="X17" s="315">
        <f t="shared" si="0"/>
        <v>206</v>
      </c>
      <c r="Y17" s="312">
        <f t="shared" si="1"/>
        <v>224.79</v>
      </c>
      <c r="Z17" s="548">
        <f t="shared" si="2"/>
        <v>224.79</v>
      </c>
      <c r="AA17" s="485"/>
      <c r="AB17" s="385">
        <f>IF(ISNUMBER(AZ17),IF(ISBLANK($E17),"",INDEX('Mem Drużyna'!$E$9:$AB$133,$AZ17,21)),"")</f>
        <v>342.37</v>
      </c>
      <c r="AC17" s="384">
        <f>IF(ISNUMBER(AZ17),IF(ISBLANK($E17),"",INDEX('Mem Drużyna'!$E$9:$AB$133,$AZ17,24)),"")</f>
        <v>891.75</v>
      </c>
      <c r="AD17" s="549">
        <f>IF(ISNUMBER(AZ17),IF(ISBLANK($E17),"",INDEX('Mem Drużyna'!$E$9:$AB$133,$AZ17,24)),"")</f>
        <v>891.75</v>
      </c>
      <c r="AE17" s="430"/>
      <c r="AF17" s="546" t="str">
        <f>IF(ISNUMBER(BB17),IF(ISBLANK($E17),"",INDEX(DMP!$A$9:$AT$70,$BB17,26)),"")</f>
        <v/>
      </c>
      <c r="AG17" s="543" t="str">
        <f>IF(ISNUMBER(BB17),IF(ISBLANK($E17),"",INDEX(DMP!$A$9:$AT$70,$BB17,27)),"")</f>
        <v/>
      </c>
      <c r="AH17" s="551" t="str">
        <f>IF(ISNUMBER(BB17),IF(ISBLANK($E17),"",INDEX(DMP!$A$9:$AT$70,$BB17,46)),"")</f>
        <v/>
      </c>
      <c r="AI17" s="490">
        <f t="shared" si="3"/>
        <v>-190</v>
      </c>
      <c r="AJ17" s="491">
        <f t="shared" si="4"/>
        <v>1</v>
      </c>
      <c r="AK17" s="575">
        <f t="shared" si="16"/>
        <v>1.0912042730061515</v>
      </c>
      <c r="AL17" s="493">
        <f t="shared" si="17"/>
        <v>1.1871213992010468</v>
      </c>
      <c r="AM17" s="94">
        <f t="shared" si="5"/>
        <v>85</v>
      </c>
      <c r="AN17" s="94">
        <f t="shared" si="6"/>
        <v>90</v>
      </c>
      <c r="AO17" s="94">
        <f t="shared" si="7"/>
        <v>93</v>
      </c>
      <c r="AP17" s="95">
        <f t="shared" si="8"/>
        <v>93</v>
      </c>
      <c r="AQ17" s="94">
        <f t="shared" si="9"/>
        <v>105</v>
      </c>
      <c r="AR17" s="94">
        <f t="shared" si="10"/>
        <v>113</v>
      </c>
      <c r="AS17" s="94">
        <f t="shared" si="11"/>
        <v>-117</v>
      </c>
      <c r="AT17" s="96">
        <f t="shared" si="12"/>
        <v>113</v>
      </c>
      <c r="AU17" s="94">
        <f t="shared" si="13"/>
        <v>93</v>
      </c>
      <c r="AV17" s="94">
        <f t="shared" si="14"/>
        <v>113</v>
      </c>
      <c r="AW17" s="94">
        <f t="shared" si="15"/>
        <v>206</v>
      </c>
      <c r="AX17" s="485"/>
      <c r="AY17" s="485">
        <f>IF(E17="","",MATCH(E17,Waga!$F$9:$F$193,0))</f>
        <v>9</v>
      </c>
      <c r="AZ17" s="485">
        <f>IF(E17="","",MATCH(E17,'Mem Drużyna'!$E$9:$E$133,0))</f>
        <v>51</v>
      </c>
      <c r="BA17" s="198">
        <f t="shared" ca="1" si="18"/>
        <v>20</v>
      </c>
      <c r="BB17" s="485" t="e">
        <f>IF(E17="","",MATCH(E17,DMP!$E$9:$E$70,0))</f>
        <v>#N/A</v>
      </c>
      <c r="BC17" s="494"/>
    </row>
    <row r="18" spans="1:55" s="35" customFormat="1" ht="18">
      <c r="A18" s="84"/>
      <c r="B18" s="85">
        <f>IF(ISBLANK($E18),"",INDEX(Waga!$B$9:$Y$193,$AY18,2))</f>
        <v>0</v>
      </c>
      <c r="C18" s="85" t="str">
        <f ca="1">IF(ISBLANK($E18),"",INDEX(Waga!$B$9:$Y$193,$AY18,1))</f>
        <v>U17</v>
      </c>
      <c r="D18" s="85" t="str">
        <f>IF(ISBLANK($E18),"",INDEX(Waga!$B$9:$Y$193,$AY18,4))</f>
        <v>F2</v>
      </c>
      <c r="E18" s="46">
        <v>10004570</v>
      </c>
      <c r="F18" s="85" t="str">
        <f>IF(ISBLANK($E18),"",INDEX(Waga!$B$9:$Y$193,$AY18,6))</f>
        <v>K</v>
      </c>
      <c r="G18" s="180" t="str">
        <f>IF(ISBLANK($E18),"",INDEX(Waga!$B$9:$Y$193,$AY18,7))</f>
        <v>Brewińska Emilia</v>
      </c>
      <c r="H18" s="154">
        <f>IF(ISBLANK($E18),"",INDEX(Waga!$B$9:$Y$193,$AY18,8))</f>
        <v>2009</v>
      </c>
      <c r="I18" s="86" t="str">
        <f>IF(ISBLANK($E18),"",INDEX(Waga!$B$9:$Y$193,$AY18,9))</f>
        <v>LKS Znicz (Biłgoraj)</v>
      </c>
      <c r="J18" s="94">
        <f>IF(ISBLANK($E18),"",INDEX(Waga!$B$9:$Y$193,$AY18,10))</f>
        <v>0</v>
      </c>
      <c r="K18" s="88">
        <f>IF(ISBLANK($E18),"",INDEX(Waga!$B$9:$Y$193,$AY18,11))</f>
        <v>49.95</v>
      </c>
      <c r="L18" s="131">
        <f>IF(ISBLANK($E18),"",INDEX(Waga!$B$9:$Y$193,$AY18,12))</f>
        <v>50</v>
      </c>
      <c r="M18" s="265" t="s">
        <v>1399</v>
      </c>
      <c r="N18" s="131">
        <f t="shared" ref="N18:N26" si="21">IF(ISBLANK(M18),"",IF(M18="x",L18,L18+1))</f>
        <v>50</v>
      </c>
      <c r="O18" s="265" t="s">
        <v>1399</v>
      </c>
      <c r="P18" s="133">
        <f t="shared" si="19"/>
        <v>50</v>
      </c>
      <c r="Q18" s="265" t="s">
        <v>1399</v>
      </c>
      <c r="R18" s="133">
        <v>56</v>
      </c>
      <c r="S18" s="132" t="s">
        <v>1398</v>
      </c>
      <c r="T18" s="133">
        <v>61</v>
      </c>
      <c r="U18" s="132" t="s">
        <v>1399</v>
      </c>
      <c r="V18" s="133">
        <f t="shared" si="20"/>
        <v>61</v>
      </c>
      <c r="W18" s="309" t="s">
        <v>1399</v>
      </c>
      <c r="X18" s="315">
        <f t="shared" si="0"/>
        <v>56</v>
      </c>
      <c r="Y18" s="312">
        <f t="shared" si="1"/>
        <v>84.67</v>
      </c>
      <c r="Z18" s="548">
        <f t="shared" si="2"/>
        <v>84.67</v>
      </c>
      <c r="AA18" s="485"/>
      <c r="AB18" s="385">
        <f>IF(ISNUMBER(AZ18),IF(ISBLANK($E18),"",INDEX('Mem Drużyna'!$E$9:$AB$133,$AZ18,21)),"")</f>
        <v>141.52000000000001</v>
      </c>
      <c r="AC18" s="384">
        <f>IF(ISNUMBER(AZ18),IF(ISBLANK($E18),"",INDEX('Mem Drużyna'!$E$9:$AB$133,$AZ18,24)),"")</f>
        <v>526.87</v>
      </c>
      <c r="AD18" s="549">
        <f>IF(ISNUMBER(AZ18),IF(ISBLANK($E18),"",INDEX('Mem Drużyna'!$E$9:$AB$133,$AZ18,24)),"")</f>
        <v>526.87</v>
      </c>
      <c r="AE18" s="430"/>
      <c r="AF18" s="546" t="str">
        <f>IF(ISNUMBER(BB18),IF(ISBLANK($E18),"",INDEX(DMP!$A$9:$AT$70,$BB18,26)),"")</f>
        <v/>
      </c>
      <c r="AG18" s="543" t="str">
        <f>IF(ISNUMBER(BB18),IF(ISBLANK($E18),"",INDEX(DMP!$A$9:$AT$70,$BB18,27)),"")</f>
        <v/>
      </c>
      <c r="AH18" s="551" t="str">
        <f>IF(ISNUMBER(BB18),IF(ISBLANK($E18),"",INDEX(DMP!$A$9:$AT$70,$BB18,46)),"")</f>
        <v/>
      </c>
      <c r="AI18" s="490">
        <f t="shared" si="3"/>
        <v>-106</v>
      </c>
      <c r="AJ18" s="491">
        <f t="shared" si="4"/>
        <v>1</v>
      </c>
      <c r="AK18" s="575">
        <f t="shared" si="16"/>
        <v>1.5119892965229176</v>
      </c>
      <c r="AL18" s="493">
        <f t="shared" si="17"/>
        <v>1.8051026835075106</v>
      </c>
      <c r="AM18" s="94">
        <f t="shared" si="5"/>
        <v>-50</v>
      </c>
      <c r="AN18" s="94">
        <f t="shared" si="6"/>
        <v>-50</v>
      </c>
      <c r="AO18" s="94">
        <f t="shared" si="7"/>
        <v>-50</v>
      </c>
      <c r="AP18" s="95">
        <f t="shared" si="8"/>
        <v>0</v>
      </c>
      <c r="AQ18" s="94">
        <f t="shared" si="9"/>
        <v>56</v>
      </c>
      <c r="AR18" s="94">
        <f t="shared" si="10"/>
        <v>-61</v>
      </c>
      <c r="AS18" s="94">
        <f t="shared" si="11"/>
        <v>-61</v>
      </c>
      <c r="AT18" s="96">
        <f t="shared" si="12"/>
        <v>56</v>
      </c>
      <c r="AU18" s="94">
        <f t="shared" si="13"/>
        <v>0</v>
      </c>
      <c r="AV18" s="94">
        <f t="shared" si="14"/>
        <v>56</v>
      </c>
      <c r="AW18" s="94">
        <f t="shared" si="15"/>
        <v>56</v>
      </c>
      <c r="AX18" s="485"/>
      <c r="AY18" s="485">
        <f>IF(E18="","",MATCH(E18,Waga!$F$9:$F$193,0))</f>
        <v>10</v>
      </c>
      <c r="AZ18" s="485">
        <f>IF(E18="","",MATCH(E18,'Mem Drużyna'!$E$9:$E$133,0))</f>
        <v>73</v>
      </c>
      <c r="BA18" s="198">
        <f t="shared" ca="1" si="18"/>
        <v>20</v>
      </c>
      <c r="BB18" s="485" t="e">
        <f>IF(E18="","",MATCH(E18,DMP!$E$9:$E$70,0))</f>
        <v>#N/A</v>
      </c>
      <c r="BC18" s="494"/>
    </row>
    <row r="19" spans="1:55" s="35" customFormat="1" ht="18">
      <c r="A19" s="84"/>
      <c r="B19" s="85">
        <f>IF(ISBLANK($E19),"",INDEX(Waga!$B$9:$Y$193,$AY19,2))</f>
        <v>0</v>
      </c>
      <c r="C19" s="85" t="str">
        <f ca="1">IF(ISBLANK($E19),"",INDEX(Waga!$B$9:$Y$193,$AY19,1))</f>
        <v>U15</v>
      </c>
      <c r="D19" s="85" t="str">
        <f>IF(ISBLANK($E19),"",INDEX(Waga!$B$9:$Y$193,$AY19,4))</f>
        <v>F2</v>
      </c>
      <c r="E19" s="59">
        <v>10005332</v>
      </c>
      <c r="F19" s="85" t="str">
        <f>IF(ISBLANK($E19),"",INDEX(Waga!$B$9:$Y$193,$AY19,6))</f>
        <v>K</v>
      </c>
      <c r="G19" s="180" t="str">
        <f>IF(ISBLANK($E19),"",INDEX(Waga!$B$9:$Y$193,$AY19,7))</f>
        <v>Płomińska Julia</v>
      </c>
      <c r="H19" s="154">
        <f>IF(ISBLANK($E19),"",INDEX(Waga!$B$9:$Y$193,$AY19,8))</f>
        <v>2012</v>
      </c>
      <c r="I19" s="86" t="str">
        <f>IF(ISBLANK($E19),"",INDEX(Waga!$B$9:$Y$193,$AY19,9))</f>
        <v>LKS (Dobryszyce)</v>
      </c>
      <c r="J19" s="94">
        <f>IF(ISBLANK($E19),"",INDEX(Waga!$B$9:$Y$193,$AY19,10))</f>
        <v>0</v>
      </c>
      <c r="K19" s="88">
        <f>IF(ISBLANK($E19),"",INDEX(Waga!$B$9:$Y$193,$AY19,11))</f>
        <v>61.25</v>
      </c>
      <c r="L19" s="131">
        <f>IF(ISBLANK($E19),"",INDEX(Waga!$B$9:$Y$193,$AY19,12))</f>
        <v>40</v>
      </c>
      <c r="M19" s="132" t="s">
        <v>1398</v>
      </c>
      <c r="N19" s="131">
        <v>44</v>
      </c>
      <c r="O19" s="132" t="s">
        <v>1398</v>
      </c>
      <c r="P19" s="133">
        <v>48</v>
      </c>
      <c r="Q19" s="132" t="s">
        <v>1398</v>
      </c>
      <c r="R19" s="133">
        <v>53</v>
      </c>
      <c r="S19" s="132" t="s">
        <v>1398</v>
      </c>
      <c r="T19" s="133">
        <v>58</v>
      </c>
      <c r="U19" s="132" t="s">
        <v>1398</v>
      </c>
      <c r="V19" s="133">
        <v>61</v>
      </c>
      <c r="W19" s="309" t="s">
        <v>1398</v>
      </c>
      <c r="X19" s="315">
        <f t="shared" si="0"/>
        <v>109</v>
      </c>
      <c r="Y19" s="312">
        <f t="shared" si="1"/>
        <v>144.76</v>
      </c>
      <c r="Z19" s="548">
        <f t="shared" si="2"/>
        <v>144.76</v>
      </c>
      <c r="AA19" s="485"/>
      <c r="AB19" s="385">
        <f>IF(ISNUMBER(AZ19),IF(ISBLANK($E19),"",INDEX('Mem Drużyna'!$E$9:$AB$133,$AZ19,21)),"")</f>
        <v>234.67</v>
      </c>
      <c r="AC19" s="384">
        <f>IF(ISNUMBER(AZ19),IF(ISBLANK($E19),"",INDEX('Mem Drużyna'!$E$9:$AB$133,$AZ19,24)),"")</f>
        <v>735.58</v>
      </c>
      <c r="AD19" s="549">
        <f>IF(ISNUMBER(AZ19),IF(ISBLANK($E19),"",INDEX('Mem Drużyna'!$E$9:$AB$133,$AZ19,24)),"")</f>
        <v>735.58</v>
      </c>
      <c r="AE19" s="430"/>
      <c r="AF19" s="546" t="str">
        <f>IF(ISNUMBER(BB19),IF(ISBLANK($E19),"",INDEX(DMP!$A$9:$AT$70,$BB19,26)),"")</f>
        <v/>
      </c>
      <c r="AG19" s="543" t="str">
        <f>IF(ISNUMBER(BB19),IF(ISBLANK($E19),"",INDEX(DMP!$A$9:$AT$70,$BB19,27)),"")</f>
        <v/>
      </c>
      <c r="AH19" s="551" t="str">
        <f>IF(ISNUMBER(BB19),IF(ISBLANK($E19),"",INDEX(DMP!$A$9:$AT$70,$BB19,46)),"")</f>
        <v/>
      </c>
      <c r="AI19" s="490">
        <f t="shared" si="3"/>
        <v>-93</v>
      </c>
      <c r="AJ19" s="491">
        <f t="shared" si="4"/>
        <v>1</v>
      </c>
      <c r="AK19" s="575">
        <f t="shared" si="16"/>
        <v>1.3280343094094369</v>
      </c>
      <c r="AL19" s="493">
        <f t="shared" si="17"/>
        <v>1.5377905278393278</v>
      </c>
      <c r="AM19" s="94">
        <f t="shared" si="5"/>
        <v>40</v>
      </c>
      <c r="AN19" s="94">
        <f t="shared" si="6"/>
        <v>44</v>
      </c>
      <c r="AO19" s="94">
        <f t="shared" si="7"/>
        <v>48</v>
      </c>
      <c r="AP19" s="95">
        <f t="shared" si="8"/>
        <v>48</v>
      </c>
      <c r="AQ19" s="94">
        <f t="shared" si="9"/>
        <v>53</v>
      </c>
      <c r="AR19" s="94">
        <f t="shared" si="10"/>
        <v>58</v>
      </c>
      <c r="AS19" s="94">
        <f t="shared" si="11"/>
        <v>61</v>
      </c>
      <c r="AT19" s="96">
        <f t="shared" si="12"/>
        <v>61</v>
      </c>
      <c r="AU19" s="94">
        <f t="shared" si="13"/>
        <v>48</v>
      </c>
      <c r="AV19" s="94">
        <f t="shared" si="14"/>
        <v>61</v>
      </c>
      <c r="AW19" s="94">
        <f t="shared" si="15"/>
        <v>109</v>
      </c>
      <c r="AX19" s="485"/>
      <c r="AY19" s="485">
        <f>IF(E19="","",MATCH(E19,Waga!$F$9:$F$193,0))</f>
        <v>11</v>
      </c>
      <c r="AZ19" s="485">
        <f>IF(E19="","",MATCH(E19,'Mem Drużyna'!$E$9:$E$133,0))</f>
        <v>98</v>
      </c>
      <c r="BA19" s="198">
        <f t="shared" ca="1" si="18"/>
        <v>30</v>
      </c>
      <c r="BB19" s="485" t="e">
        <f>IF(E19="","",MATCH(E19,DMP!$E$9:$E$70,0))</f>
        <v>#N/A</v>
      </c>
      <c r="BC19" s="494"/>
    </row>
    <row r="20" spans="1:55" s="35" customFormat="1" ht="18">
      <c r="A20" s="84"/>
      <c r="B20" s="85">
        <f>IF(ISBLANK($E20),"",INDEX(Waga!$B$9:$Y$193,$AY20,2))</f>
        <v>0</v>
      </c>
      <c r="C20" s="85" t="str">
        <f ca="1">IF(ISBLANK($E20),"",INDEX(Waga!$B$9:$Y$193,$AY20,1))</f>
        <v>U20</v>
      </c>
      <c r="D20" s="85" t="s">
        <v>1397</v>
      </c>
      <c r="E20" s="46">
        <v>10003858</v>
      </c>
      <c r="F20" s="85" t="str">
        <f>IF(ISBLANK($E20),"",INDEX(Waga!$B$9:$Y$193,$AY20,6))</f>
        <v>K</v>
      </c>
      <c r="G20" s="180" t="str">
        <f>IF(ISBLANK($E20),"",INDEX(Waga!$B$9:$Y$193,$AY20,7))</f>
        <v>Kopka Oliwia</v>
      </c>
      <c r="H20" s="154">
        <f>IF(ISBLANK($E20),"",INDEX(Waga!$B$9:$Y$193,$AY20,8))</f>
        <v>2008</v>
      </c>
      <c r="I20" s="86" t="str">
        <f>IF(ISBLANK($E20),"",INDEX(Waga!$B$9:$Y$193,$AY20,9))</f>
        <v>LKS Omega (Kleszczów)</v>
      </c>
      <c r="J20" s="94">
        <f>IF(ISBLANK($E20),"",INDEX(Waga!$B$9:$Y$193,$AY20,10))</f>
        <v>0</v>
      </c>
      <c r="K20" s="88">
        <f>IF(ISBLANK($E20),"",INDEX(Waga!$B$9:$Y$193,$AY20,11))</f>
        <v>73.45</v>
      </c>
      <c r="L20" s="131">
        <f>IF(ISBLANK($E20),"",INDEX(Waga!$B$9:$Y$193,$AY20,12))</f>
        <v>67</v>
      </c>
      <c r="M20" s="132" t="s">
        <v>1398</v>
      </c>
      <c r="N20" s="131">
        <v>71</v>
      </c>
      <c r="O20" s="132" t="s">
        <v>1398</v>
      </c>
      <c r="P20" s="133">
        <v>73</v>
      </c>
      <c r="Q20" s="132" t="s">
        <v>1398</v>
      </c>
      <c r="R20" s="133">
        <f>IF(ISBLANK($E20),"",INDEX(Waga!$B$9:$Y$193,$AY20,13))</f>
        <v>85</v>
      </c>
      <c r="S20" s="132" t="s">
        <v>1398</v>
      </c>
      <c r="T20" s="133">
        <v>90</v>
      </c>
      <c r="U20" s="132" t="s">
        <v>1398</v>
      </c>
      <c r="V20" s="133">
        <v>96</v>
      </c>
      <c r="W20" s="309" t="s">
        <v>1399</v>
      </c>
      <c r="X20" s="314">
        <f t="shared" si="0"/>
        <v>163</v>
      </c>
      <c r="Y20" s="312">
        <f t="shared" si="1"/>
        <v>196.84</v>
      </c>
      <c r="Z20" s="548">
        <f t="shared" si="2"/>
        <v>196.84</v>
      </c>
      <c r="AA20" s="485"/>
      <c r="AB20" s="385" t="str">
        <f>IF(ISNUMBER(AZ20),IF(ISBLANK($E20),"",INDEX('Mem Drużyna'!$E$9:$AB$133,$AZ20,21)),"")</f>
        <v/>
      </c>
      <c r="AC20" s="384" t="str">
        <f>IF(ISNUMBER(AZ20),IF(ISBLANK($E20),"",INDEX('Mem Drużyna'!$E$9:$AB$133,$AZ20,24)),"")</f>
        <v/>
      </c>
      <c r="AD20" s="549" t="str">
        <f>IF(ISNUMBER(AZ20),IF(ISBLANK($E20),"",INDEX('Mem Drużyna'!$E$9:$AB$133,$AZ20,24)),"")</f>
        <v/>
      </c>
      <c r="AE20" s="430"/>
      <c r="AF20" s="546" t="str">
        <f>IF(ISNUMBER(BB20),IF(ISBLANK($E20),"",INDEX(DMP!$A$9:$AT$70,$BB20,26)),"")</f>
        <v/>
      </c>
      <c r="AG20" s="543" t="str">
        <f>IF(ISNUMBER(BB20),IF(ISBLANK($E20),"",INDEX(DMP!$A$9:$AT$70,$BB20,27)),"")</f>
        <v/>
      </c>
      <c r="AH20" s="551" t="str">
        <f>IF(ISNUMBER(BB20),IF(ISBLANK($E20),"",INDEX(DMP!$A$9:$AT$70,$BB20,46)),"")</f>
        <v/>
      </c>
      <c r="AI20" s="490">
        <f t="shared" si="3"/>
        <v>-152</v>
      </c>
      <c r="AJ20" s="491">
        <f t="shared" si="4"/>
        <v>1</v>
      </c>
      <c r="AK20" s="575">
        <f t="shared" si="16"/>
        <v>1.2076339187209755</v>
      </c>
      <c r="AL20" s="493">
        <f t="shared" si="17"/>
        <v>1.3619481388452503</v>
      </c>
      <c r="AM20" s="94">
        <f t="shared" si="5"/>
        <v>67</v>
      </c>
      <c r="AN20" s="94">
        <f t="shared" si="6"/>
        <v>71</v>
      </c>
      <c r="AO20" s="94">
        <f t="shared" si="7"/>
        <v>73</v>
      </c>
      <c r="AP20" s="95">
        <f t="shared" si="8"/>
        <v>73</v>
      </c>
      <c r="AQ20" s="94">
        <f t="shared" si="9"/>
        <v>85</v>
      </c>
      <c r="AR20" s="94">
        <f t="shared" si="10"/>
        <v>90</v>
      </c>
      <c r="AS20" s="94">
        <f t="shared" si="11"/>
        <v>-96</v>
      </c>
      <c r="AT20" s="96">
        <f t="shared" si="12"/>
        <v>90</v>
      </c>
      <c r="AU20" s="94">
        <f t="shared" si="13"/>
        <v>73</v>
      </c>
      <c r="AV20" s="94">
        <f t="shared" si="14"/>
        <v>90</v>
      </c>
      <c r="AW20" s="94">
        <f t="shared" si="15"/>
        <v>163</v>
      </c>
      <c r="AX20" s="485"/>
      <c r="AY20" s="485">
        <f>IF(E20="","",MATCH(E20,Waga!$F$9:$F$193,0))</f>
        <v>22</v>
      </c>
      <c r="AZ20" s="485" t="e">
        <f>IF(E20="","",MATCH(E20,'Mem Drużyna'!$E$9:$E$133,0))</f>
        <v>#N/A</v>
      </c>
      <c r="BA20" s="198">
        <f t="shared" ca="1" si="18"/>
        <v>10</v>
      </c>
      <c r="BB20" s="485" t="e">
        <f>IF(E20="","",MATCH(E20,DMP!$E$9:$E$70,0))</f>
        <v>#N/A</v>
      </c>
      <c r="BC20" s="494"/>
    </row>
    <row r="21" spans="1:55" s="35" customFormat="1" ht="18">
      <c r="A21" s="84"/>
      <c r="B21" s="85">
        <f>IF(ISBLANK($E21),"",INDEX(Waga!$B$9:$Y$193,$AY21,2))</f>
        <v>0</v>
      </c>
      <c r="C21" s="85" t="str">
        <f ca="1">IF(ISBLANK($E21),"",INDEX(Waga!$B$9:$Y$193,$AY21,1))</f>
        <v>U15</v>
      </c>
      <c r="D21" s="85" t="str">
        <f>IF(ISBLANK($E21),"",INDEX(Waga!$B$9:$Y$193,$AY21,4))</f>
        <v>L2</v>
      </c>
      <c r="E21" s="59">
        <v>10005273</v>
      </c>
      <c r="F21" s="85" t="str">
        <f>IF(ISBLANK($E21),"",INDEX(Waga!$B$9:$Y$193,$AY21,6))</f>
        <v>K</v>
      </c>
      <c r="G21" s="180" t="str">
        <f>IF(ISBLANK($E21),"",INDEX(Waga!$B$9:$Y$193,$AY21,7))</f>
        <v>Olender Lena</v>
      </c>
      <c r="H21" s="154">
        <f>IF(ISBLANK($E21),"",INDEX(Waga!$B$9:$Y$193,$AY21,8))</f>
        <v>2012</v>
      </c>
      <c r="I21" s="86" t="str">
        <f>IF(ISBLANK($E21),"",INDEX(Waga!$B$9:$Y$193,$AY21,9))</f>
        <v>Olimpijczyk (Łuków)</v>
      </c>
      <c r="J21" s="94">
        <f>IF(ISBLANK($E21),"",INDEX(Waga!$B$9:$Y$193,$AY21,10))</f>
        <v>0</v>
      </c>
      <c r="K21" s="88">
        <f>IF(ISBLANK($E21),"",INDEX(Waga!$B$9:$Y$193,$AY21,11))</f>
        <v>55.75</v>
      </c>
      <c r="L21" s="131">
        <v>53</v>
      </c>
      <c r="M21" s="132" t="s">
        <v>1398</v>
      </c>
      <c r="N21" s="131">
        <v>55</v>
      </c>
      <c r="O21" s="132" t="s">
        <v>1398</v>
      </c>
      <c r="P21" s="133">
        <v>57</v>
      </c>
      <c r="Q21" s="132" t="s">
        <v>1398</v>
      </c>
      <c r="R21" s="133">
        <v>63</v>
      </c>
      <c r="S21" s="132" t="s">
        <v>1398</v>
      </c>
      <c r="T21" s="133">
        <v>67</v>
      </c>
      <c r="U21" s="132" t="s">
        <v>1398</v>
      </c>
      <c r="V21" s="133">
        <v>70</v>
      </c>
      <c r="W21" s="309" t="s">
        <v>1399</v>
      </c>
      <c r="X21" s="314">
        <f t="shared" si="0"/>
        <v>124</v>
      </c>
      <c r="Y21" s="312">
        <f t="shared" si="1"/>
        <v>174.3</v>
      </c>
      <c r="Z21" s="548">
        <f t="shared" si="2"/>
        <v>174.3</v>
      </c>
      <c r="AA21" s="485"/>
      <c r="AB21" s="385">
        <f>IF(ISNUMBER(AZ21),IF(ISBLANK($E21),"",INDEX('Mem Drużyna'!$E$9:$AB$133,$AZ21,21)),"")</f>
        <v>286.54000000000002</v>
      </c>
      <c r="AC21" s="384">
        <f>IF(ISNUMBER(AZ21),IF(ISBLANK($E21),"",INDEX('Mem Drużyna'!$E$9:$AB$133,$AZ21,24)),"")</f>
        <v>961.84</v>
      </c>
      <c r="AD21" s="549">
        <f>IF(ISNUMBER(AZ21),IF(ISBLANK($E21),"",INDEX('Mem Drużyna'!$E$9:$AB$133,$AZ21,24)),"")</f>
        <v>961.84</v>
      </c>
      <c r="AE21" s="430"/>
      <c r="AF21" s="546" t="str">
        <f>IF(ISNUMBER(BB21),IF(ISBLANK($E21),"",INDEX(DMP!$A$9:$AT$70,$BB21,26)),"")</f>
        <v/>
      </c>
      <c r="AG21" s="543" t="str">
        <f>IF(ISNUMBER(BB21),IF(ISBLANK($E21),"",INDEX(DMP!$A$9:$AT$70,$BB21,27)),"")</f>
        <v/>
      </c>
      <c r="AH21" s="551" t="str">
        <f>IF(ISNUMBER(BB21),IF(ISBLANK($E21),"",INDEX(DMP!$A$9:$AT$70,$BB21,46)),"")</f>
        <v/>
      </c>
      <c r="AI21" s="490">
        <f t="shared" si="3"/>
        <v>-116</v>
      </c>
      <c r="AJ21" s="491">
        <f t="shared" si="4"/>
        <v>1</v>
      </c>
      <c r="AK21" s="575">
        <f t="shared" si="16"/>
        <v>1.4056811253655492</v>
      </c>
      <c r="AL21" s="493">
        <f t="shared" si="17"/>
        <v>1.6506027109189314</v>
      </c>
      <c r="AM21" s="94">
        <f t="shared" si="5"/>
        <v>53</v>
      </c>
      <c r="AN21" s="94">
        <f t="shared" si="6"/>
        <v>55</v>
      </c>
      <c r="AO21" s="94">
        <f t="shared" si="7"/>
        <v>57</v>
      </c>
      <c r="AP21" s="95">
        <f t="shared" si="8"/>
        <v>57</v>
      </c>
      <c r="AQ21" s="94">
        <f t="shared" si="9"/>
        <v>63</v>
      </c>
      <c r="AR21" s="94">
        <f t="shared" si="10"/>
        <v>67</v>
      </c>
      <c r="AS21" s="94">
        <f t="shared" si="11"/>
        <v>-70</v>
      </c>
      <c r="AT21" s="96">
        <f t="shared" si="12"/>
        <v>67</v>
      </c>
      <c r="AU21" s="94">
        <f t="shared" si="13"/>
        <v>57</v>
      </c>
      <c r="AV21" s="94">
        <f t="shared" si="14"/>
        <v>67</v>
      </c>
      <c r="AW21" s="94">
        <f t="shared" si="15"/>
        <v>124</v>
      </c>
      <c r="AX21" s="485"/>
      <c r="AY21" s="485">
        <f>IF(E21="","",MATCH(E21,Waga!$F$9:$F$193,0))</f>
        <v>12</v>
      </c>
      <c r="AZ21" s="485">
        <f>IF(E21="","",MATCH(E21,'Mem Drużyna'!$E$9:$E$133,0))</f>
        <v>1</v>
      </c>
      <c r="BA21" s="198">
        <f t="shared" ca="1" si="18"/>
        <v>30</v>
      </c>
      <c r="BB21" s="485" t="e">
        <f>IF(E21="","",MATCH(E21,DMP!$E$9:$E$70,0))</f>
        <v>#N/A</v>
      </c>
      <c r="BC21" s="494"/>
    </row>
    <row r="22" spans="1:55" s="35" customFormat="1" ht="18.600000000000001" thickBot="1">
      <c r="A22" s="84"/>
      <c r="B22" s="85">
        <f>IF(ISBLANK($E22),"",INDEX(Waga!$B$9:$Y$193,$AY22,2))</f>
        <v>0</v>
      </c>
      <c r="C22" s="85" t="str">
        <f ca="1">IF(ISBLANK($E22),"",INDEX(Waga!$B$9:$Y$193,$AY22,1))</f>
        <v>U20</v>
      </c>
      <c r="D22" s="85" t="str">
        <f>IF(ISBLANK($E22),"",INDEX(Waga!$B$9:$Y$193,$AY22,4))</f>
        <v>L2</v>
      </c>
      <c r="E22" s="46">
        <v>10004935</v>
      </c>
      <c r="F22" s="85" t="str">
        <f>IF(ISBLANK($E22),"",INDEX(Waga!$B$9:$Y$193,$AY22,6))</f>
        <v>K</v>
      </c>
      <c r="G22" s="180" t="str">
        <f>IF(ISBLANK($E22),"",INDEX(Waga!$B$9:$Y$193,$AY22,7))</f>
        <v>Ognik Julia</v>
      </c>
      <c r="H22" s="154">
        <f>IF(ISBLANK($E22),"",INDEX(Waga!$B$9:$Y$193,$AY22,8))</f>
        <v>2008</v>
      </c>
      <c r="I22" s="86" t="str">
        <f>IF(ISBLANK($E22),"",INDEX(Waga!$B$9:$Y$193,$AY22,9))</f>
        <v>Olimpijczyk (Łuków)</v>
      </c>
      <c r="J22" s="94">
        <f>IF(ISBLANK($E22),"",INDEX(Waga!$B$9:$Y$193,$AY22,10))</f>
        <v>0</v>
      </c>
      <c r="K22" s="88">
        <f>IF(ISBLANK($E22),"",INDEX(Waga!$B$9:$Y$193,$AY22,11))</f>
        <v>59.75</v>
      </c>
      <c r="L22" s="131">
        <v>66</v>
      </c>
      <c r="M22" s="271" t="s">
        <v>1398</v>
      </c>
      <c r="N22" s="131">
        <v>70</v>
      </c>
      <c r="O22" s="271" t="s">
        <v>1398</v>
      </c>
      <c r="P22" s="133">
        <v>73</v>
      </c>
      <c r="Q22" s="271" t="s">
        <v>1399</v>
      </c>
      <c r="R22" s="133">
        <v>80</v>
      </c>
      <c r="S22" s="271" t="s">
        <v>1398</v>
      </c>
      <c r="T22" s="133">
        <v>85</v>
      </c>
      <c r="U22" s="271" t="s">
        <v>1398</v>
      </c>
      <c r="V22" s="133">
        <v>90</v>
      </c>
      <c r="W22" s="310" t="s">
        <v>1399</v>
      </c>
      <c r="X22" s="314">
        <f t="shared" si="0"/>
        <v>155</v>
      </c>
      <c r="Y22" s="312">
        <f t="shared" si="1"/>
        <v>208.85</v>
      </c>
      <c r="Z22" s="548">
        <f t="shared" si="2"/>
        <v>208.85</v>
      </c>
      <c r="AA22" s="485"/>
      <c r="AB22" s="385">
        <f>IF(ISNUMBER(AZ22),IF(ISBLANK($E22),"",INDEX('Mem Drużyna'!$E$9:$AB$133,$AZ22,21)),"")</f>
        <v>339.81</v>
      </c>
      <c r="AC22" s="384">
        <f>IF(ISNUMBER(AZ22),IF(ISBLANK($E22),"",INDEX('Mem Drużyna'!$E$9:$AB$133,$AZ22,24)),"")</f>
        <v>837.88</v>
      </c>
      <c r="AD22" s="549">
        <f>IF(ISNUMBER(AZ22),IF(ISBLANK($E22),"",INDEX('Mem Drużyna'!$E$9:$AB$133,$AZ22,24)),"")</f>
        <v>837.88</v>
      </c>
      <c r="AE22" s="430"/>
      <c r="AF22" s="546" t="str">
        <f>IF(ISNUMBER(BB22),IF(ISBLANK($E22),"",INDEX(DMP!$A$9:$AT$70,$BB22,26)),"")</f>
        <v/>
      </c>
      <c r="AG22" s="543" t="str">
        <f>IF(ISNUMBER(BB22),IF(ISBLANK($E22),"",INDEX(DMP!$A$9:$AT$70,$BB22,27)),"")</f>
        <v/>
      </c>
      <c r="AH22" s="551" t="str">
        <f>IF(ISNUMBER(BB22),IF(ISBLANK($E22),"",INDEX(DMP!$A$9:$AT$70,$BB22,46)),"")</f>
        <v/>
      </c>
      <c r="AI22" s="490">
        <f t="shared" si="3"/>
        <v>-146</v>
      </c>
      <c r="AJ22" s="491">
        <f t="shared" si="4"/>
        <v>1</v>
      </c>
      <c r="AK22" s="575">
        <f t="shared" si="16"/>
        <v>1.3473925264244682</v>
      </c>
      <c r="AL22" s="493">
        <f t="shared" si="17"/>
        <v>1.5659303698607026</v>
      </c>
      <c r="AM22" s="94">
        <f t="shared" si="5"/>
        <v>66</v>
      </c>
      <c r="AN22" s="94">
        <f t="shared" si="6"/>
        <v>70</v>
      </c>
      <c r="AO22" s="94">
        <f t="shared" si="7"/>
        <v>-73</v>
      </c>
      <c r="AP22" s="95">
        <f t="shared" si="8"/>
        <v>70</v>
      </c>
      <c r="AQ22" s="94">
        <f t="shared" si="9"/>
        <v>80</v>
      </c>
      <c r="AR22" s="94">
        <f t="shared" si="10"/>
        <v>85</v>
      </c>
      <c r="AS22" s="94">
        <f t="shared" si="11"/>
        <v>-90</v>
      </c>
      <c r="AT22" s="96">
        <f t="shared" si="12"/>
        <v>85</v>
      </c>
      <c r="AU22" s="94">
        <f t="shared" si="13"/>
        <v>70</v>
      </c>
      <c r="AV22" s="94">
        <f t="shared" si="14"/>
        <v>85</v>
      </c>
      <c r="AW22" s="94">
        <f t="shared" si="15"/>
        <v>155</v>
      </c>
      <c r="AX22" s="485"/>
      <c r="AY22" s="485">
        <f>IF(E22="","",MATCH(E22,Waga!$F$9:$F$193,0))</f>
        <v>13</v>
      </c>
      <c r="AZ22" s="485">
        <f>IF(E22="","",MATCH(E22,'Mem Drużyna'!$E$9:$E$133,0))</f>
        <v>11</v>
      </c>
      <c r="BA22" s="198">
        <f t="shared" ca="1" si="18"/>
        <v>10</v>
      </c>
      <c r="BB22" s="485" t="e">
        <f>IF(E22="","",MATCH(E22,DMP!$E$9:$E$70,0))</f>
        <v>#N/A</v>
      </c>
      <c r="BC22" s="494"/>
    </row>
    <row r="23" spans="1:55" s="35" customFormat="1" ht="18">
      <c r="A23" s="84"/>
      <c r="B23" s="85">
        <f>IF(ISBLANK($E23),"",INDEX(Waga!$B$9:$Y$193,$AY23,2))</f>
        <v>0</v>
      </c>
      <c r="C23" s="85" t="str">
        <f ca="1">IF(ISBLANK($E23),"",INDEX(Waga!$B$9:$Y$193,$AY23,1))</f>
        <v>U20</v>
      </c>
      <c r="D23" s="85" t="str">
        <f>IF(ISBLANK($E23),"",INDEX(Waga!$B$9:$Y$193,$AY23,4))</f>
        <v>L2</v>
      </c>
      <c r="E23" s="59">
        <v>10003273</v>
      </c>
      <c r="F23" s="85" t="str">
        <f>IF(ISBLANK($E23),"",INDEX(Waga!$B$9:$Y$193,$AY23,6))</f>
        <v>K</v>
      </c>
      <c r="G23" s="180" t="str">
        <f>IF(ISBLANK($E23),"",INDEX(Waga!$B$9:$Y$193,$AY23,7))</f>
        <v>Młynarczyk Andżelika</v>
      </c>
      <c r="H23" s="154">
        <f>IF(ISBLANK($E23),"",INDEX(Waga!$B$9:$Y$193,$AY23,8))</f>
        <v>2007</v>
      </c>
      <c r="I23" s="86" t="str">
        <f>IF(ISBLANK($E23),"",INDEX(Waga!$B$9:$Y$193,$AY23,9))</f>
        <v>Olimpijczyk (Łuków)</v>
      </c>
      <c r="J23" s="94">
        <f>IF(ISBLANK($E23),"",INDEX(Waga!$B$9:$Y$193,$AY23,10))</f>
        <v>0</v>
      </c>
      <c r="K23" s="88">
        <f>IF(ISBLANK($E23),"",INDEX(Waga!$B$9:$Y$193,$AY23,11))</f>
        <v>57.15</v>
      </c>
      <c r="L23" s="131">
        <v>63</v>
      </c>
      <c r="M23" s="265" t="s">
        <v>1399</v>
      </c>
      <c r="N23" s="131">
        <v>63</v>
      </c>
      <c r="O23" s="265" t="s">
        <v>1398</v>
      </c>
      <c r="P23" s="133">
        <v>66</v>
      </c>
      <c r="Q23" s="265" t="s">
        <v>1398</v>
      </c>
      <c r="R23" s="133">
        <v>75</v>
      </c>
      <c r="S23" s="265" t="s">
        <v>1398</v>
      </c>
      <c r="T23" s="133">
        <v>80</v>
      </c>
      <c r="U23" s="265" t="s">
        <v>1399</v>
      </c>
      <c r="V23" s="133">
        <v>80</v>
      </c>
      <c r="W23" s="311" t="s">
        <v>1398</v>
      </c>
      <c r="X23" s="315">
        <f t="shared" si="0"/>
        <v>146</v>
      </c>
      <c r="Y23" s="312">
        <f t="shared" si="1"/>
        <v>202.08</v>
      </c>
      <c r="Z23" s="548">
        <f t="shared" si="2"/>
        <v>202.08</v>
      </c>
      <c r="AA23" s="485"/>
      <c r="AB23" s="385" t="str">
        <f>IF(ISNUMBER(AZ23),IF(ISBLANK($E23),"",INDEX('Mem Drużyna'!$E$9:$AB$133,$AZ23,21)),"")</f>
        <v/>
      </c>
      <c r="AC23" s="384" t="str">
        <f>IF(ISNUMBER(AZ23),IF(ISBLANK($E23),"",INDEX('Mem Drużyna'!$E$9:$AB$133,$AZ23,24)),"")</f>
        <v/>
      </c>
      <c r="AD23" s="549" t="str">
        <f>IF(ISNUMBER(AZ23),IF(ISBLANK($E23),"",INDEX('Mem Drużyna'!$E$9:$AB$133,$AZ23,24)),"")</f>
        <v/>
      </c>
      <c r="AE23" s="430"/>
      <c r="AF23" s="546" t="str">
        <f>IF(ISNUMBER(BB23),IF(ISBLANK($E23),"",INDEX(DMP!$A$9:$AT$70,$BB23,26)),"")</f>
        <v/>
      </c>
      <c r="AG23" s="543" t="str">
        <f>IF(ISNUMBER(BB23),IF(ISBLANK($E23),"",INDEX(DMP!$A$9:$AT$70,$BB23,27)),"")</f>
        <v/>
      </c>
      <c r="AH23" s="551" t="str">
        <f>IF(ISNUMBER(BB23),IF(ISBLANK($E23),"",INDEX(DMP!$A$9:$AT$70,$BB23,46)),"")</f>
        <v/>
      </c>
      <c r="AI23" s="490">
        <f t="shared" si="3"/>
        <v>-138</v>
      </c>
      <c r="AJ23" s="491">
        <f t="shared" si="4"/>
        <v>1</v>
      </c>
      <c r="AK23" s="575">
        <f t="shared" si="16"/>
        <v>1.3840861627683465</v>
      </c>
      <c r="AL23" s="493">
        <f t="shared" si="17"/>
        <v>1.6192380073342061</v>
      </c>
      <c r="AM23" s="94">
        <f t="shared" si="5"/>
        <v>-63</v>
      </c>
      <c r="AN23" s="94">
        <f t="shared" si="6"/>
        <v>63</v>
      </c>
      <c r="AO23" s="94">
        <f t="shared" si="7"/>
        <v>66</v>
      </c>
      <c r="AP23" s="95">
        <f t="shared" si="8"/>
        <v>66</v>
      </c>
      <c r="AQ23" s="94">
        <f t="shared" si="9"/>
        <v>75</v>
      </c>
      <c r="AR23" s="94">
        <f t="shared" si="10"/>
        <v>-80</v>
      </c>
      <c r="AS23" s="94">
        <f t="shared" si="11"/>
        <v>80</v>
      </c>
      <c r="AT23" s="96">
        <f t="shared" si="12"/>
        <v>80</v>
      </c>
      <c r="AU23" s="94">
        <f t="shared" si="13"/>
        <v>66</v>
      </c>
      <c r="AV23" s="94">
        <f t="shared" si="14"/>
        <v>80</v>
      </c>
      <c r="AW23" s="94">
        <f t="shared" si="15"/>
        <v>146</v>
      </c>
      <c r="AX23" s="485"/>
      <c r="AY23" s="485">
        <f>IF(E23="","",MATCH(E23,Waga!$F$9:$F$193,0))</f>
        <v>14</v>
      </c>
      <c r="AZ23" s="485" t="e">
        <f>IF(E23="","",MATCH(E23,'Mem Drużyna'!$E$9:$E$133,0))</f>
        <v>#N/A</v>
      </c>
      <c r="BA23" s="198">
        <f t="shared" ca="1" si="18"/>
        <v>10</v>
      </c>
      <c r="BB23" s="485" t="e">
        <f>IF(E23="","",MATCH(E23,DMP!$E$9:$E$70,0))</f>
        <v>#N/A</v>
      </c>
      <c r="BC23" s="494"/>
    </row>
    <row r="24" spans="1:55" s="35" customFormat="1" ht="18">
      <c r="A24" s="84"/>
      <c r="B24" s="85">
        <f>IF(ISBLANK($E24),"",INDEX(Waga!$B$9:$Y$193,$AY24,2))</f>
        <v>0</v>
      </c>
      <c r="C24" s="85" t="str">
        <f ca="1">IF(ISBLANK($E24),"",INDEX(Waga!$B$9:$Y$193,$AY24,1))</f>
        <v>U20</v>
      </c>
      <c r="D24" s="85" t="str">
        <f>IF(ISBLANK($E24),"",INDEX(Waga!$B$9:$Y$193,$AY24,4))</f>
        <v>L2</v>
      </c>
      <c r="E24" s="46">
        <v>10002954</v>
      </c>
      <c r="F24" s="85" t="str">
        <f>IF(ISBLANK($E24),"",INDEX(Waga!$B$9:$Y$193,$AY24,6))</f>
        <v>K</v>
      </c>
      <c r="G24" s="180" t="str">
        <f>IF(ISBLANK($E24),"",INDEX(Waga!$B$9:$Y$193,$AY24,7))</f>
        <v>Linkiewicz Julia</v>
      </c>
      <c r="H24" s="154">
        <f>IF(ISBLANK($E24),"",INDEX(Waga!$B$9:$Y$193,$AY24,8))</f>
        <v>2006</v>
      </c>
      <c r="I24" s="86" t="str">
        <f>IF(ISBLANK($E24),"",INDEX(Waga!$B$9:$Y$193,$AY24,9))</f>
        <v>Olimpijczyk (Łuków)</v>
      </c>
      <c r="J24" s="94">
        <f>IF(ISBLANK($E24),"",INDEX(Waga!$B$9:$Y$193,$AY24,10))</f>
        <v>0</v>
      </c>
      <c r="K24" s="88">
        <f>IF(ISBLANK($E24),"",INDEX(Waga!$B$9:$Y$193,$AY24,11))</f>
        <v>57.15</v>
      </c>
      <c r="L24" s="131">
        <v>60</v>
      </c>
      <c r="M24" s="132" t="s">
        <v>1398</v>
      </c>
      <c r="N24" s="131">
        <v>63</v>
      </c>
      <c r="O24" s="132" t="s">
        <v>1398</v>
      </c>
      <c r="P24" s="133">
        <v>65</v>
      </c>
      <c r="Q24" s="132" t="s">
        <v>1398</v>
      </c>
      <c r="R24" s="133">
        <v>73</v>
      </c>
      <c r="S24" s="132" t="s">
        <v>1398</v>
      </c>
      <c r="T24" s="133">
        <v>76</v>
      </c>
      <c r="U24" s="132" t="s">
        <v>1399</v>
      </c>
      <c r="V24" s="133">
        <v>76</v>
      </c>
      <c r="W24" s="309" t="s">
        <v>1398</v>
      </c>
      <c r="X24" s="315">
        <f t="shared" si="0"/>
        <v>141</v>
      </c>
      <c r="Y24" s="312">
        <f t="shared" si="1"/>
        <v>195.16</v>
      </c>
      <c r="Z24" s="548">
        <f t="shared" si="2"/>
        <v>195.16</v>
      </c>
      <c r="AA24" s="485"/>
      <c r="AB24" s="385" t="str">
        <f>IF(ISNUMBER(AZ24),IF(ISBLANK($E24),"",INDEX('Mem Drużyna'!$E$9:$AB$133,$AZ24,21)),"")</f>
        <v/>
      </c>
      <c r="AC24" s="384" t="str">
        <f>IF(ISNUMBER(AZ24),IF(ISBLANK($E24),"",INDEX('Mem Drużyna'!$E$9:$AB$133,$AZ24,24)),"")</f>
        <v/>
      </c>
      <c r="AD24" s="549" t="str">
        <f>IF(ISNUMBER(AZ24),IF(ISBLANK($E24),"",INDEX('Mem Drużyna'!$E$9:$AB$133,$AZ24,24)),"")</f>
        <v/>
      </c>
      <c r="AE24" s="430"/>
      <c r="AF24" s="546" t="str">
        <f>IF(ISNUMBER(BB24),IF(ISBLANK($E24),"",INDEX(DMP!$A$9:$AT$70,$BB24,26)),"")</f>
        <v/>
      </c>
      <c r="AG24" s="543" t="str">
        <f>IF(ISNUMBER(BB24),IF(ISBLANK($E24),"",INDEX(DMP!$A$9:$AT$70,$BB24,27)),"")</f>
        <v/>
      </c>
      <c r="AH24" s="551" t="str">
        <f>IF(ISNUMBER(BB24),IF(ISBLANK($E24),"",INDEX(DMP!$A$9:$AT$70,$BB24,46)),"")</f>
        <v/>
      </c>
      <c r="AI24" s="490">
        <f t="shared" si="3"/>
        <v>-133</v>
      </c>
      <c r="AJ24" s="491">
        <f t="shared" si="4"/>
        <v>1</v>
      </c>
      <c r="AK24" s="575">
        <f t="shared" si="16"/>
        <v>1.3840861627683465</v>
      </c>
      <c r="AL24" s="493">
        <f t="shared" si="17"/>
        <v>1.6192380073342061</v>
      </c>
      <c r="AM24" s="94">
        <f t="shared" si="5"/>
        <v>60</v>
      </c>
      <c r="AN24" s="94">
        <f t="shared" si="6"/>
        <v>63</v>
      </c>
      <c r="AO24" s="94">
        <f t="shared" si="7"/>
        <v>65</v>
      </c>
      <c r="AP24" s="95">
        <f t="shared" si="8"/>
        <v>65</v>
      </c>
      <c r="AQ24" s="94">
        <f t="shared" si="9"/>
        <v>73</v>
      </c>
      <c r="AR24" s="94">
        <f t="shared" si="10"/>
        <v>-76</v>
      </c>
      <c r="AS24" s="94">
        <f t="shared" si="11"/>
        <v>76</v>
      </c>
      <c r="AT24" s="96">
        <f t="shared" si="12"/>
        <v>76</v>
      </c>
      <c r="AU24" s="94">
        <f t="shared" si="13"/>
        <v>65</v>
      </c>
      <c r="AV24" s="94">
        <f t="shared" si="14"/>
        <v>76</v>
      </c>
      <c r="AW24" s="94">
        <f t="shared" si="15"/>
        <v>141</v>
      </c>
      <c r="AX24" s="485"/>
      <c r="AY24" s="485">
        <f>IF(E24="","",MATCH(E24,Waga!$F$9:$F$193,0))</f>
        <v>15</v>
      </c>
      <c r="AZ24" s="485" t="e">
        <f>IF(E24="","",MATCH(E24,'Mem Drużyna'!$E$9:$E$133,0))</f>
        <v>#N/A</v>
      </c>
      <c r="BA24" s="198">
        <f t="shared" ca="1" si="18"/>
        <v>10</v>
      </c>
      <c r="BB24" s="485" t="e">
        <f>IF(E24="","",MATCH(E24,DMP!$E$9:$E$70,0))</f>
        <v>#N/A</v>
      </c>
      <c r="BC24" s="494"/>
    </row>
    <row r="25" spans="1:55" s="35" customFormat="1" ht="18">
      <c r="A25" s="84"/>
      <c r="B25" s="85" t="str">
        <f>IF(ISBLANK($E25),"",INDEX(Waga!$B$9:$Y$193,$AY25,2))</f>
        <v/>
      </c>
      <c r="C25" s="85" t="str">
        <f>IF(ISBLANK($E25),"",INDEX(Waga!$B$9:$Y$193,$AY25,1))</f>
        <v/>
      </c>
      <c r="D25" s="396" t="str">
        <f>IF(ISBLANK($E25),"",INDEX(Waga!$B$9:$Y$193,$AY25,4))</f>
        <v/>
      </c>
      <c r="E25" s="46"/>
      <c r="F25" s="85" t="str">
        <f>IF(ISBLANK($E25),"",INDEX(Waga!$B$9:$Y$193,$AY25,6))</f>
        <v/>
      </c>
      <c r="G25" s="180" t="str">
        <f>IF(ISBLANK($E25),"",INDEX(Waga!$B$9:$Y$193,$AY25,7))</f>
        <v/>
      </c>
      <c r="H25" s="154" t="str">
        <f>IF(ISBLANK($E25),"",INDEX(Waga!$B$9:$Y$193,$AY25,8))</f>
        <v/>
      </c>
      <c r="I25" s="86" t="str">
        <f>IF(ISBLANK($E25),"",INDEX(Waga!$B$9:$Y$193,$AY25,9))</f>
        <v/>
      </c>
      <c r="J25" s="94" t="str">
        <f>IF(ISBLANK($E25),"",INDEX(Waga!$B$9:$Y$193,$AY25,10))</f>
        <v/>
      </c>
      <c r="K25" s="88" t="str">
        <f>IF(ISBLANK($E25),"",INDEX(Waga!$B$9:$Y$193,$AY25,11))</f>
        <v/>
      </c>
      <c r="L25" s="131" t="str">
        <f>IF(ISBLANK($E25),"",INDEX(Waga!$B$9:$Y$193,$AY25,12))</f>
        <v/>
      </c>
      <c r="M25" s="132"/>
      <c r="N25" s="131" t="str">
        <f t="shared" si="21"/>
        <v/>
      </c>
      <c r="O25" s="132"/>
      <c r="P25" s="133" t="str">
        <f t="shared" si="19"/>
        <v/>
      </c>
      <c r="Q25" s="132"/>
      <c r="R25" s="133" t="str">
        <f>IF(ISBLANK($E25),"",INDEX(Waga!$B$9:$Y$193,$AY25,13))</f>
        <v/>
      </c>
      <c r="S25" s="132"/>
      <c r="T25" s="133" t="str">
        <f>IF(ISBLANK(S25),"",IF(S25="x",R25,R25+1))</f>
        <v/>
      </c>
      <c r="U25" s="132"/>
      <c r="V25" s="133" t="str">
        <f>IF(ISBLANK(U25),"",IF(U25="x",T25,T25+1))</f>
        <v/>
      </c>
      <c r="W25" s="309"/>
      <c r="X25" s="315" t="str">
        <f t="shared" si="0"/>
        <v xml:space="preserve"> </v>
      </c>
      <c r="Y25" s="312" t="str">
        <f t="shared" si="1"/>
        <v/>
      </c>
      <c r="Z25" s="548" t="str">
        <f t="shared" si="2"/>
        <v/>
      </c>
      <c r="AA25" s="485"/>
      <c r="AB25" s="385" t="str">
        <f>IF(ISNUMBER(AZ25),IF(ISBLANK($E25),"",INDEX('Mem Drużyna'!$E$9:$AB$133,$AZ25,21)),"")</f>
        <v/>
      </c>
      <c r="AC25" s="384" t="str">
        <f>IF(ISNUMBER(AZ25),IF(ISBLANK($E25),"",INDEX('Mem Drużyna'!$E$9:$AB$133,$AZ25,24)),"")</f>
        <v/>
      </c>
      <c r="AD25" s="549" t="str">
        <f>IF(ISNUMBER(AZ25),IF(ISBLANK($E25),"",INDEX('Mem Drużyna'!$E$9:$AB$133,$AZ25,24)),"")</f>
        <v/>
      </c>
      <c r="AE25" s="430"/>
      <c r="AF25" s="546" t="str">
        <f>IF(ISNUMBER(BB25),IF(ISBLANK($E25),"",INDEX(DMP!$A$9:$AT$70,$BB25,26)),"")</f>
        <v/>
      </c>
      <c r="AG25" s="543" t="str">
        <f>IF(ISNUMBER(BB25),IF(ISBLANK($E25),"",INDEX(DMP!$A$9:$AT$70,$BB25,27)),"")</f>
        <v/>
      </c>
      <c r="AH25" s="551" t="str">
        <f>IF(ISNUMBER(BB25),IF(ISBLANK($E25),"",INDEX(DMP!$A$9:$AT$70,$BB25,46)),"")</f>
        <v/>
      </c>
      <c r="AI25" s="490" t="str">
        <f t="shared" si="3"/>
        <v/>
      </c>
      <c r="AJ25" s="491">
        <f t="shared" si="4"/>
        <v>1</v>
      </c>
      <c r="AK25" s="575">
        <f t="shared" si="16"/>
        <v>1</v>
      </c>
      <c r="AL25" s="493">
        <f t="shared" si="17"/>
        <v>1</v>
      </c>
      <c r="AM25" s="94">
        <f t="shared" si="5"/>
        <v>0</v>
      </c>
      <c r="AN25" s="94">
        <f t="shared" si="6"/>
        <v>0</v>
      </c>
      <c r="AO25" s="94">
        <f t="shared" si="7"/>
        <v>0</v>
      </c>
      <c r="AP25" s="95">
        <f t="shared" si="8"/>
        <v>0</v>
      </c>
      <c r="AQ25" s="94">
        <f t="shared" si="9"/>
        <v>0</v>
      </c>
      <c r="AR25" s="94">
        <f t="shared" si="10"/>
        <v>0</v>
      </c>
      <c r="AS25" s="94">
        <f t="shared" si="11"/>
        <v>0</v>
      </c>
      <c r="AT25" s="96">
        <f t="shared" si="12"/>
        <v>0</v>
      </c>
      <c r="AU25" s="94" t="str">
        <f t="shared" si="13"/>
        <v/>
      </c>
      <c r="AV25" s="94" t="str">
        <f t="shared" si="14"/>
        <v/>
      </c>
      <c r="AW25" s="94" t="str">
        <f t="shared" si="15"/>
        <v/>
      </c>
      <c r="AX25" s="485"/>
      <c r="AY25" s="485" t="str">
        <f>IF(E25="","",MATCH(E25,Waga!$F$9:$F$193,0))</f>
        <v/>
      </c>
      <c r="AZ25" s="485" t="str">
        <f>IF(E25="","",MATCH(E25,'Mem Drużyna'!$E$9:$E$133,0))</f>
        <v/>
      </c>
      <c r="BA25" s="198">
        <f t="shared" si="18"/>
        <v>0</v>
      </c>
      <c r="BB25" s="485" t="str">
        <f>IF(E25="","",MATCH(E25,DMP!$E$9:$E$70,0))</f>
        <v/>
      </c>
      <c r="BC25" s="494"/>
    </row>
    <row r="26" spans="1:55" s="35" customFormat="1" ht="18">
      <c r="A26" s="84"/>
      <c r="B26" s="85" t="str">
        <f>IF(ISBLANK($E26),"",INDEX(Waga!$B$9:$Y$193,$AY26,2))</f>
        <v/>
      </c>
      <c r="C26" s="85" t="str">
        <f>IF(ISBLANK($E26),"",INDEX(Waga!$B$9:$Y$193,$AY26,1))</f>
        <v/>
      </c>
      <c r="D26" s="396" t="str">
        <f>IF(ISBLANK($E26),"",INDEX(Waga!$B$9:$Y$193,$AY26,4))</f>
        <v/>
      </c>
      <c r="E26" s="46"/>
      <c r="F26" s="85" t="str">
        <f>IF(ISBLANK($E26),"",INDEX(Waga!$B$9:$Y$193,$AY26,6))</f>
        <v/>
      </c>
      <c r="G26" s="180" t="str">
        <f>IF(ISBLANK($E26),"",INDEX(Waga!$B$9:$Y$193,$AY26,7))</f>
        <v/>
      </c>
      <c r="H26" s="154" t="str">
        <f>IF(ISBLANK($E26),"",INDEX(Waga!$B$9:$Y$193,$AY26,8))</f>
        <v/>
      </c>
      <c r="I26" s="86" t="str">
        <f>IF(ISBLANK($E26),"",INDEX(Waga!$B$9:$Y$193,$AY26,9))</f>
        <v/>
      </c>
      <c r="J26" s="94" t="str">
        <f>IF(ISBLANK($E26),"",INDEX(Waga!$B$9:$Y$193,$AY26,10))</f>
        <v/>
      </c>
      <c r="K26" s="88" t="str">
        <f>IF(ISBLANK($E26),"",INDEX(Waga!$B$9:$Y$193,$AY26,11))</f>
        <v/>
      </c>
      <c r="L26" s="131" t="str">
        <f>IF(ISBLANK($E26),"",INDEX(Waga!$B$9:$Y$193,$AY26,12))</f>
        <v/>
      </c>
      <c r="M26" s="132"/>
      <c r="N26" s="131" t="str">
        <f t="shared" si="21"/>
        <v/>
      </c>
      <c r="O26" s="132"/>
      <c r="P26" s="133" t="str">
        <f t="shared" si="19"/>
        <v/>
      </c>
      <c r="Q26" s="132"/>
      <c r="R26" s="133" t="str">
        <f>IF(ISBLANK($E26),"",INDEX(Waga!$B$9:$Y$193,$AY26,13))</f>
        <v/>
      </c>
      <c r="S26" s="132"/>
      <c r="T26" s="133" t="str">
        <f>IF(ISBLANK(S26),"",IF(S26="x",R26,R26+1))</f>
        <v/>
      </c>
      <c r="U26" s="132"/>
      <c r="V26" s="133" t="str">
        <f>IF(ISBLANK(U26),"",IF(U26="x",T26,T26+1))</f>
        <v/>
      </c>
      <c r="W26" s="309"/>
      <c r="X26" s="315" t="str">
        <f t="shared" si="0"/>
        <v xml:space="preserve"> </v>
      </c>
      <c r="Y26" s="312" t="str">
        <f t="shared" si="1"/>
        <v/>
      </c>
      <c r="Z26" s="548" t="str">
        <f t="shared" si="2"/>
        <v/>
      </c>
      <c r="AA26" s="485"/>
      <c r="AB26" s="385" t="str">
        <f>IF(ISNUMBER(AZ26),IF(ISBLANK($E26),"",INDEX('Mem Drużyna'!$E$9:$AB$133,$AZ26,21)),"")</f>
        <v/>
      </c>
      <c r="AC26" s="384" t="str">
        <f>IF(ISNUMBER(AZ26),IF(ISBLANK($E26),"",INDEX('Mem Drużyna'!$E$9:$AB$133,$AZ26,24)),"")</f>
        <v/>
      </c>
      <c r="AD26" s="549" t="str">
        <f>IF(ISNUMBER(AZ26),IF(ISBLANK($E26),"",INDEX('Mem Drużyna'!$E$9:$AB$133,$AZ26,24)),"")</f>
        <v/>
      </c>
      <c r="AE26" s="430"/>
      <c r="AF26" s="546" t="str">
        <f>IF(ISNUMBER(BB26),IF(ISBLANK($E26),"",INDEX(DMP!$A$9:$AT$70,$BB26,26)),"")</f>
        <v/>
      </c>
      <c r="AG26" s="543" t="str">
        <f>IF(ISNUMBER(BB26),IF(ISBLANK($E26),"",INDEX(DMP!$A$9:$AT$70,$BB26,27)),"")</f>
        <v/>
      </c>
      <c r="AH26" s="551" t="str">
        <f>IF(ISNUMBER(BB26),IF(ISBLANK($E26),"",INDEX(DMP!$A$9:$AT$70,$BB26,46)),"")</f>
        <v/>
      </c>
      <c r="AI26" s="490" t="str">
        <f t="shared" si="3"/>
        <v/>
      </c>
      <c r="AJ26" s="491">
        <f t="shared" si="4"/>
        <v>1</v>
      </c>
      <c r="AK26" s="575">
        <f t="shared" si="16"/>
        <v>1</v>
      </c>
      <c r="AL26" s="493">
        <f t="shared" si="17"/>
        <v>1</v>
      </c>
      <c r="AM26" s="94">
        <f t="shared" si="5"/>
        <v>0</v>
      </c>
      <c r="AN26" s="94">
        <f t="shared" si="6"/>
        <v>0</v>
      </c>
      <c r="AO26" s="94">
        <f t="shared" si="7"/>
        <v>0</v>
      </c>
      <c r="AP26" s="95">
        <f t="shared" si="8"/>
        <v>0</v>
      </c>
      <c r="AQ26" s="94">
        <f t="shared" si="9"/>
        <v>0</v>
      </c>
      <c r="AR26" s="94">
        <f t="shared" si="10"/>
        <v>0</v>
      </c>
      <c r="AS26" s="94">
        <f t="shared" si="11"/>
        <v>0</v>
      </c>
      <c r="AT26" s="96">
        <f t="shared" si="12"/>
        <v>0</v>
      </c>
      <c r="AU26" s="94" t="str">
        <f t="shared" si="13"/>
        <v/>
      </c>
      <c r="AV26" s="94" t="str">
        <f t="shared" si="14"/>
        <v/>
      </c>
      <c r="AW26" s="94" t="str">
        <f t="shared" si="15"/>
        <v/>
      </c>
      <c r="AX26" s="485"/>
      <c r="AY26" s="485" t="str">
        <f>IF(E26="","",MATCH(E26,Waga!$F$9:$F$193,0))</f>
        <v/>
      </c>
      <c r="AZ26" s="485" t="str">
        <f>IF(E26="","",MATCH(E26,'Mem Drużyna'!$E$9:$E$133,0))</f>
        <v/>
      </c>
      <c r="BA26" s="198">
        <f t="shared" si="18"/>
        <v>0</v>
      </c>
      <c r="BB26" s="485" t="str">
        <f>IF(E26="","",MATCH(E26,DMP!$E$9:$E$70,0))</f>
        <v/>
      </c>
      <c r="BC26" s="494"/>
    </row>
    <row r="27" spans="1:55" s="35" customFormat="1" ht="18.600000000000001" thickBot="1">
      <c r="A27" s="84"/>
      <c r="B27" s="85" t="str">
        <f>IF(ISBLANK($E27),"",INDEX(Waga!$B$9:$Y$193,$AY27,2))</f>
        <v/>
      </c>
      <c r="C27" s="85" t="str">
        <f>IF(ISBLANK($E27),"",INDEX(Waga!$B$9:$Y$193,$AY27,1))</f>
        <v/>
      </c>
      <c r="D27" s="396" t="str">
        <f>IF(ISBLANK($E27),"",INDEX(Waga!$B$9:$Y$193,$AY27,4))</f>
        <v/>
      </c>
      <c r="E27" s="46"/>
      <c r="F27" s="85" t="str">
        <f>IF(ISBLANK($E27),"",INDEX(Waga!$B$9:$Y$193,$AY27,6))</f>
        <v/>
      </c>
      <c r="G27" s="180" t="str">
        <f>IF(ISBLANK($E27),"",INDEX(Waga!$B$9:$Y$193,$AY27,7))</f>
        <v/>
      </c>
      <c r="H27" s="154" t="str">
        <f>IF(ISBLANK($E27),"",INDEX(Waga!$B$9:$Y$193,$AY27,8))</f>
        <v/>
      </c>
      <c r="I27" s="86" t="str">
        <f>IF(ISBLANK($E27),"",INDEX(Waga!$B$9:$Y$193,$AY27,9))</f>
        <v/>
      </c>
      <c r="J27" s="94" t="str">
        <f>IF(ISBLANK($E27),"",INDEX(Waga!$B$9:$Y$193,$AY27,10))</f>
        <v/>
      </c>
      <c r="K27" s="88" t="str">
        <f>IF(ISBLANK($E27),"",INDEX(Waga!$B$9:$Y$193,$AY27,11))</f>
        <v/>
      </c>
      <c r="L27" s="131" t="str">
        <f>IF(ISBLANK($E27),"",INDEX(Waga!$B$9:$Y$193,$AY27,12))</f>
        <v/>
      </c>
      <c r="M27" s="271"/>
      <c r="N27" s="131" t="str">
        <f t="shared" ref="N27:N36" si="22">IF(ISBLANK(M27),"",IF(M27="x",L27,L27+1))</f>
        <v/>
      </c>
      <c r="O27" s="271"/>
      <c r="P27" s="133" t="str">
        <f t="shared" ref="P27:P36" si="23">IF(ISBLANK(O27),"",IF(O27="x",N27,N27+1))</f>
        <v/>
      </c>
      <c r="Q27" s="271"/>
      <c r="R27" s="133" t="str">
        <f>IF(ISBLANK($E27),"",INDEX(Waga!$B$9:$Y$193,$AY27,13))</f>
        <v/>
      </c>
      <c r="S27" s="271"/>
      <c r="T27" s="133" t="str">
        <f t="shared" ref="T27:T36" si="24">IF(ISBLANK(S27),"",IF(S27="x",R27,R27+1))</f>
        <v/>
      </c>
      <c r="U27" s="271"/>
      <c r="V27" s="133" t="str">
        <f t="shared" ref="V27:V36" si="25">IF(ISBLANK(U27),"",IF(U27="x",T27,T27+1))</f>
        <v/>
      </c>
      <c r="W27" s="310"/>
      <c r="X27" s="315" t="str">
        <f t="shared" ref="X27" si="26">IF(ISBLANK(E27)," ",(AP27+AT27))</f>
        <v xml:space="preserve"> </v>
      </c>
      <c r="Y27" s="312" t="str">
        <f t="shared" ref="Y27" si="27">IF(K27="","",IF(F27="k",ROUND(AK27*AW27*AJ27,2),ROUND(AL27*AW27*AJ27,2)))</f>
        <v/>
      </c>
      <c r="Z27" s="548" t="str">
        <f t="shared" ref="Z27" si="28">IF(K27="","",IF(F27="k",ROUND(AK27*X27*AJ27,2),ROUND(AL27*X27*AJ27,2)))</f>
        <v/>
      </c>
      <c r="AA27" s="485"/>
      <c r="AB27" s="385" t="str">
        <f>IF(ISNUMBER(AZ27),IF(ISBLANK($E27),"",INDEX('Mem Drużyna'!$E$9:$AB$133,$AZ27,21)),"")</f>
        <v/>
      </c>
      <c r="AC27" s="384" t="str">
        <f>IF(ISNUMBER(AZ27),IF(ISBLANK($E27),"",INDEX('Mem Drużyna'!$E$9:$AB$133,$AZ27,24)),"")</f>
        <v/>
      </c>
      <c r="AD27" s="549" t="str">
        <f>IF(ISNUMBER(AZ27),IF(ISBLANK($E27),"",INDEX('Mem Drużyna'!$E$9:$AB$133,$AZ27,24)),"")</f>
        <v/>
      </c>
      <c r="AE27" s="430"/>
      <c r="AF27" s="546" t="str">
        <f>IF(ISNUMBER(BB27),IF(ISBLANK($E27),"",INDEX(DMP!$A$9:$AT$70,$BB27,26)),"")</f>
        <v/>
      </c>
      <c r="AG27" s="543" t="str">
        <f>IF(ISNUMBER(BB27),IF(ISBLANK($E27),"",INDEX(DMP!$A$9:$AT$70,$BB27,27)),"")</f>
        <v/>
      </c>
      <c r="AH27" s="551" t="str">
        <f>IF(ISNUMBER(BB27),IF(ISBLANK($E27),"",INDEX(DMP!$A$9:$AT$70,$BB27,46)),"")</f>
        <v/>
      </c>
      <c r="AI27" s="490" t="str">
        <f t="shared" ref="AI27:AI73" si="29">IF(E27="","",J27-L27-R27)</f>
        <v/>
      </c>
      <c r="AJ27" s="491">
        <f t="shared" ref="AJ27" si="30">IF(ISBLANK($AX$3),1,IF(F27="K",$AX$3,1))</f>
        <v>1</v>
      </c>
      <c r="AK27" s="575">
        <f t="shared" si="16"/>
        <v>1</v>
      </c>
      <c r="AL27" s="493">
        <f t="shared" si="17"/>
        <v>1</v>
      </c>
      <c r="AM27" s="94">
        <f t="shared" ref="AM27" si="31">IF(M27="z",L27,IF(M27="x",L27*(-1),0))</f>
        <v>0</v>
      </c>
      <c r="AN27" s="94">
        <f t="shared" ref="AN27" si="32">IF(O27="z",N27,IF(O27="x",N27*(-1),0))</f>
        <v>0</v>
      </c>
      <c r="AO27" s="94">
        <f t="shared" ref="AO27" si="33">IF(Q27="z",P27,IF(Q27="x",P27*(-1),0))</f>
        <v>0</v>
      </c>
      <c r="AP27" s="95">
        <f t="shared" ref="AP27" si="34">IF(AND(AM27&lt;0,AN27&lt;0,AO27&lt;0),0,MAX(AM27:AO27))</f>
        <v>0</v>
      </c>
      <c r="AQ27" s="94">
        <f t="shared" ref="AQ27" si="35">IF(S27="z",R27,IF(S27="x",R27*(-1),0))</f>
        <v>0</v>
      </c>
      <c r="AR27" s="94">
        <f t="shared" ref="AR27" si="36">IF(U27="z",T27,IF(U27="x",T27*(-1),0))</f>
        <v>0</v>
      </c>
      <c r="AS27" s="94">
        <f t="shared" ref="AS27" si="37">IF(W27="z",V27,IF(W27="x",V27*(-1),0))</f>
        <v>0</v>
      </c>
      <c r="AT27" s="96">
        <f t="shared" ref="AT27" si="38">IF(AND(AQ27&lt;0,AR27&lt;0,AS27&lt;0),0,MAX(AQ27:AS27))</f>
        <v>0</v>
      </c>
      <c r="AU27" s="94" t="str">
        <f t="shared" ref="AU27:AU73" si="39">IF(E27="","",IF(ISTEXT(Q27),AP27,LARGE(L27:P27,1)))</f>
        <v/>
      </c>
      <c r="AV27" s="94" t="str">
        <f t="shared" ref="AV27:AV73" si="40">IF(E27="","",IF(ISTEXT(W27),AT27,LARGE(R27:V27,1)))</f>
        <v/>
      </c>
      <c r="AW27" s="94" t="str">
        <f t="shared" ref="AW27:AW73" si="41">IF(E27="","",AU27+AV27)</f>
        <v/>
      </c>
      <c r="AX27" s="485"/>
      <c r="AY27" s="485" t="str">
        <f>IF(E27="","",MATCH(E27,Waga!$F$9:$F$193,0))</f>
        <v/>
      </c>
      <c r="AZ27" s="485" t="str">
        <f>IF(E27="","",MATCH(E27,'Mem Drużyna'!$E$9:$E$133,0))</f>
        <v/>
      </c>
      <c r="BA27" s="198">
        <f t="shared" si="18"/>
        <v>0</v>
      </c>
      <c r="BB27" s="485" t="str">
        <f>IF(E27="","",MATCH(E27,DMP!$E$9:$E$70,0))</f>
        <v/>
      </c>
      <c r="BC27" s="494"/>
    </row>
    <row r="28" spans="1:55" s="35" customFormat="1" ht="18">
      <c r="A28" s="84"/>
      <c r="B28" s="85" t="str">
        <f>IF(ISBLANK($E28),"",INDEX(Waga!$B$9:$Y$193,$AY28,2))</f>
        <v/>
      </c>
      <c r="C28" s="85" t="str">
        <f>IF(ISBLANK($E28),"",INDEX(Waga!$B$9:$Y$193,$AY28,1))</f>
        <v/>
      </c>
      <c r="D28" s="396" t="str">
        <f>IF(ISBLANK($E28),"",INDEX(Waga!$B$9:$Y$193,$AY28,4))</f>
        <v/>
      </c>
      <c r="E28" s="46"/>
      <c r="F28" s="85" t="str">
        <f>IF(ISBLANK($E28),"",INDEX(Waga!$B$9:$Y$193,$AY28,6))</f>
        <v/>
      </c>
      <c r="G28" s="180" t="str">
        <f>IF(ISBLANK($E28),"",INDEX(Waga!$B$9:$Y$193,$AY28,7))</f>
        <v/>
      </c>
      <c r="H28" s="154" t="str">
        <f>IF(ISBLANK($E28),"",INDEX(Waga!$B$9:$Y$193,$AY28,8))</f>
        <v/>
      </c>
      <c r="I28" s="86" t="str">
        <f>IF(ISBLANK($E28),"",INDEX(Waga!$B$9:$Y$193,$AY28,9))</f>
        <v/>
      </c>
      <c r="J28" s="94" t="str">
        <f>IF(ISBLANK($E28),"",INDEX(Waga!$B$9:$Y$193,$AY28,10))</f>
        <v/>
      </c>
      <c r="K28" s="88" t="str">
        <f>IF(ISBLANK($E28),"",INDEX(Waga!$B$9:$Y$193,$AY28,11))</f>
        <v/>
      </c>
      <c r="L28" s="131" t="str">
        <f>IF(ISBLANK($E28),"",INDEX(Waga!$B$9:$Y$193,$AY28,12))</f>
        <v/>
      </c>
      <c r="M28" s="265"/>
      <c r="N28" s="131" t="str">
        <f t="shared" si="22"/>
        <v/>
      </c>
      <c r="O28" s="265"/>
      <c r="P28" s="133" t="str">
        <f t="shared" si="23"/>
        <v/>
      </c>
      <c r="Q28" s="265"/>
      <c r="R28" s="133" t="str">
        <f>IF(ISBLANK($E28),"",INDEX(Waga!$B$9:$Y$193,$AY28,13))</f>
        <v/>
      </c>
      <c r="S28" s="265"/>
      <c r="T28" s="133" t="str">
        <f t="shared" si="24"/>
        <v/>
      </c>
      <c r="U28" s="265"/>
      <c r="V28" s="133" t="str">
        <f t="shared" si="25"/>
        <v/>
      </c>
      <c r="W28" s="311"/>
      <c r="X28" s="315" t="str">
        <f>IF(ISBLANK(E28)," ",(AP28+AT28))</f>
        <v xml:space="preserve"> </v>
      </c>
      <c r="Y28" s="312" t="str">
        <f>IF(K28="","",IF(F28="k",ROUND(AK28*AW28*AJ28,2),ROUND(AL28*AW28*AJ28,2)))</f>
        <v/>
      </c>
      <c r="Z28" s="548" t="str">
        <f>IF(K28="","",IF(F28="k",ROUND(AK28*X28*AJ28,2),ROUND(AL28*X28*AJ28,2)))</f>
        <v/>
      </c>
      <c r="AA28" s="485"/>
      <c r="AB28" s="385" t="str">
        <f>IF(ISNUMBER(AZ28),IF(ISBLANK($E28),"",INDEX('Mem Drużyna'!$E$9:$AB$133,$AZ28,21)),"")</f>
        <v/>
      </c>
      <c r="AC28" s="384" t="str">
        <f>IF(ISNUMBER(AZ28),IF(ISBLANK($E28),"",INDEX('Mem Drużyna'!$E$9:$AB$133,$AZ28,24)),"")</f>
        <v/>
      </c>
      <c r="AD28" s="549" t="str">
        <f>IF(ISNUMBER(AZ28),IF(ISBLANK($E28),"",INDEX('Mem Drużyna'!$E$9:$AB$133,$AZ28,24)),"")</f>
        <v/>
      </c>
      <c r="AE28" s="430"/>
      <c r="AF28" s="546" t="str">
        <f>IF(ISNUMBER(BB28),IF(ISBLANK($E28),"",INDEX(DMP!$A$9:$AT$70,$BB28,26)),"")</f>
        <v/>
      </c>
      <c r="AG28" s="543" t="str">
        <f>IF(ISNUMBER(BB28),IF(ISBLANK($E28),"",INDEX(DMP!$A$9:$AT$70,$BB28,27)),"")</f>
        <v/>
      </c>
      <c r="AH28" s="551" t="str">
        <f>IF(ISNUMBER(BB28),IF(ISBLANK($E28),"",INDEX(DMP!$A$9:$AT$70,$BB28,46)),"")</f>
        <v/>
      </c>
      <c r="AI28" s="490" t="str">
        <f t="shared" si="29"/>
        <v/>
      </c>
      <c r="AJ28" s="491">
        <f>IF(ISBLANK($AX$3),1,IF(F28="K",$AX$3,1))</f>
        <v>1</v>
      </c>
      <c r="AK28" s="575">
        <f t="shared" si="16"/>
        <v>1</v>
      </c>
      <c r="AL28" s="493">
        <f t="shared" si="17"/>
        <v>1</v>
      </c>
      <c r="AM28" s="94">
        <f>IF(M28="z",L28,IF(M28="x",L28*(-1),0))</f>
        <v>0</v>
      </c>
      <c r="AN28" s="94">
        <f>IF(O28="z",N28,IF(O28="x",N28*(-1),0))</f>
        <v>0</v>
      </c>
      <c r="AO28" s="94">
        <f>IF(Q28="z",P28,IF(Q28="x",P28*(-1),0))</f>
        <v>0</v>
      </c>
      <c r="AP28" s="95">
        <f>IF(AND(AM28&lt;0,AN28&lt;0,AO28&lt;0),0,MAX(AM28:AO28))</f>
        <v>0</v>
      </c>
      <c r="AQ28" s="94">
        <f>IF(S28="z",R28,IF(S28="x",R28*(-1),0))</f>
        <v>0</v>
      </c>
      <c r="AR28" s="94">
        <f>IF(U28="z",T28,IF(U28="x",T28*(-1),0))</f>
        <v>0</v>
      </c>
      <c r="AS28" s="94">
        <f>IF(W28="z",V28,IF(W28="x",V28*(-1),0))</f>
        <v>0</v>
      </c>
      <c r="AT28" s="96">
        <f>IF(AND(AQ28&lt;0,AR28&lt;0,AS28&lt;0),0,MAX(AQ28:AS28))</f>
        <v>0</v>
      </c>
      <c r="AU28" s="94" t="str">
        <f t="shared" si="39"/>
        <v/>
      </c>
      <c r="AV28" s="94" t="str">
        <f t="shared" si="40"/>
        <v/>
      </c>
      <c r="AW28" s="94" t="str">
        <f t="shared" si="41"/>
        <v/>
      </c>
      <c r="AX28" s="485"/>
      <c r="AY28" s="485" t="str">
        <f>IF(E28="","",MATCH(E28,Waga!$F$9:$F$193,0))</f>
        <v/>
      </c>
      <c r="AZ28" s="485" t="str">
        <f>IF(E28="","",MATCH(E28,'Mem Drużyna'!$E$9:$E$133,0))</f>
        <v/>
      </c>
      <c r="BA28" s="198">
        <f t="shared" si="18"/>
        <v>0</v>
      </c>
      <c r="BB28" s="485" t="str">
        <f>IF(E28="","",MATCH(E28,DMP!$E$9:$E$70,0))</f>
        <v/>
      </c>
      <c r="BC28" s="494"/>
    </row>
    <row r="29" spans="1:55" s="35" customFormat="1" ht="18.600000000000001" thickBot="1">
      <c r="A29" s="84"/>
      <c r="B29" s="85" t="str">
        <f>IF(ISBLANK($E29),"",INDEX(Waga!$B$9:$Y$193,$AY29,2))</f>
        <v/>
      </c>
      <c r="C29" s="85" t="str">
        <f>IF(ISBLANK($E29),"",INDEX(Waga!$B$9:$Y$193,$AY29,1))</f>
        <v/>
      </c>
      <c r="D29" s="396" t="str">
        <f>IF(ISBLANK($E29),"",INDEX(Waga!$B$9:$Y$193,$AY29,4))</f>
        <v/>
      </c>
      <c r="E29" s="46"/>
      <c r="F29" s="85" t="str">
        <f>IF(ISBLANK($E29),"",INDEX(Waga!$B$9:$Y$193,$AY29,6))</f>
        <v/>
      </c>
      <c r="G29" s="180" t="str">
        <f>IF(ISBLANK($E29),"",INDEX(Waga!$B$9:$Y$193,$AY29,7))</f>
        <v/>
      </c>
      <c r="H29" s="154" t="str">
        <f>IF(ISBLANK($E29),"",INDEX(Waga!$B$9:$Y$193,$AY29,8))</f>
        <v/>
      </c>
      <c r="I29" s="86" t="str">
        <f>IF(ISBLANK($E29),"",INDEX(Waga!$B$9:$Y$193,$AY29,9))</f>
        <v/>
      </c>
      <c r="J29" s="94" t="str">
        <f>IF(ISBLANK($E29),"",INDEX(Waga!$B$9:$Y$193,$AY29,10))</f>
        <v/>
      </c>
      <c r="K29" s="88" t="str">
        <f>IF(ISBLANK($E29),"",INDEX(Waga!$B$9:$Y$193,$AY29,11))</f>
        <v/>
      </c>
      <c r="L29" s="131" t="str">
        <f>IF(ISBLANK($E29),"",INDEX(Waga!$B$9:$Y$193,$AY29,12))</f>
        <v/>
      </c>
      <c r="M29" s="271"/>
      <c r="N29" s="131" t="str">
        <f t="shared" si="22"/>
        <v/>
      </c>
      <c r="O29" s="271"/>
      <c r="P29" s="133" t="str">
        <f t="shared" si="23"/>
        <v/>
      </c>
      <c r="Q29" s="271"/>
      <c r="R29" s="133" t="str">
        <f>IF(ISBLANK($E29),"",INDEX(Waga!$B$9:$Y$193,$AY29,13))</f>
        <v/>
      </c>
      <c r="S29" s="271"/>
      <c r="T29" s="133" t="str">
        <f t="shared" si="24"/>
        <v/>
      </c>
      <c r="U29" s="271"/>
      <c r="V29" s="133" t="str">
        <f t="shared" si="25"/>
        <v/>
      </c>
      <c r="W29" s="310"/>
      <c r="X29" s="315" t="str">
        <f>IF(ISBLANK(E29)," ",(AP29+AT29))</f>
        <v xml:space="preserve"> </v>
      </c>
      <c r="Y29" s="312" t="str">
        <f>IF(K29="","",IF(F29="k",ROUND(AK29*AW29*AJ29,2),ROUND(AL29*AW29*AJ29,2)))</f>
        <v/>
      </c>
      <c r="Z29" s="548" t="str">
        <f>IF(K29="","",IF(F29="k",ROUND(AK29*X29*AJ29,2),ROUND(AL29*X29*AJ29,2)))</f>
        <v/>
      </c>
      <c r="AA29" s="485"/>
      <c r="AB29" s="385" t="str">
        <f>IF(ISNUMBER(AZ29),IF(ISBLANK($E29),"",INDEX('Mem Drużyna'!$E$9:$AB$133,$AZ29,21)),"")</f>
        <v/>
      </c>
      <c r="AC29" s="384" t="str">
        <f>IF(ISNUMBER(AZ29),IF(ISBLANK($E29),"",INDEX('Mem Drużyna'!$E$9:$AB$133,$AZ29,24)),"")</f>
        <v/>
      </c>
      <c r="AD29" s="549" t="str">
        <f>IF(ISNUMBER(AZ29),IF(ISBLANK($E29),"",INDEX('Mem Drużyna'!$E$9:$AB$133,$AZ29,24)),"")</f>
        <v/>
      </c>
      <c r="AE29" s="430"/>
      <c r="AF29" s="546" t="str">
        <f>IF(ISNUMBER(BB29),IF(ISBLANK($E29),"",INDEX(DMP!$A$9:$AT$70,$BB29,26)),"")</f>
        <v/>
      </c>
      <c r="AG29" s="543" t="str">
        <f>IF(ISNUMBER(BB29),IF(ISBLANK($E29),"",INDEX(DMP!$A$9:$AT$70,$BB29,27)),"")</f>
        <v/>
      </c>
      <c r="AH29" s="551" t="str">
        <f>IF(ISNUMBER(BB29),IF(ISBLANK($E29),"",INDEX(DMP!$A$9:$AT$70,$BB29,46)),"")</f>
        <v/>
      </c>
      <c r="AI29" s="490" t="str">
        <f t="shared" si="29"/>
        <v/>
      </c>
      <c r="AJ29" s="491">
        <f>IF(ISBLANK($AX$3),1,IF(F29="K",$AX$3,1))</f>
        <v>1</v>
      </c>
      <c r="AK29" s="575">
        <f t="shared" si="16"/>
        <v>1</v>
      </c>
      <c r="AL29" s="493">
        <f t="shared" si="17"/>
        <v>1</v>
      </c>
      <c r="AM29" s="94">
        <f>IF(M29="z",L29,IF(M29="x",L29*(-1),0))</f>
        <v>0</v>
      </c>
      <c r="AN29" s="94">
        <f>IF(O29="z",N29,IF(O29="x",N29*(-1),0))</f>
        <v>0</v>
      </c>
      <c r="AO29" s="94">
        <f>IF(Q29="z",P29,IF(Q29="x",P29*(-1),0))</f>
        <v>0</v>
      </c>
      <c r="AP29" s="95">
        <f>IF(AND(AM29&lt;0,AN29&lt;0,AO29&lt;0),0,MAX(AM29:AO29))</f>
        <v>0</v>
      </c>
      <c r="AQ29" s="94">
        <f>IF(S29="z",R29,IF(S29="x",R29*(-1),0))</f>
        <v>0</v>
      </c>
      <c r="AR29" s="94">
        <f>IF(U29="z",T29,IF(U29="x",T29*(-1),0))</f>
        <v>0</v>
      </c>
      <c r="AS29" s="94">
        <f>IF(W29="z",V29,IF(W29="x",V29*(-1),0))</f>
        <v>0</v>
      </c>
      <c r="AT29" s="96">
        <f>IF(AND(AQ29&lt;0,AR29&lt;0,AS29&lt;0),0,MAX(AQ29:AS29))</f>
        <v>0</v>
      </c>
      <c r="AU29" s="94" t="str">
        <f t="shared" si="39"/>
        <v/>
      </c>
      <c r="AV29" s="94" t="str">
        <f t="shared" si="40"/>
        <v/>
      </c>
      <c r="AW29" s="94" t="str">
        <f t="shared" si="41"/>
        <v/>
      </c>
      <c r="AX29" s="485"/>
      <c r="AY29" s="485" t="str">
        <f>IF(E29="","",MATCH(E29,Waga!$F$9:$F$193,0))</f>
        <v/>
      </c>
      <c r="AZ29" s="485" t="str">
        <f>IF(E29="","",MATCH(E29,'Mem Drużyna'!$E$9:$E$133,0))</f>
        <v/>
      </c>
      <c r="BA29" s="198">
        <f t="shared" si="18"/>
        <v>0</v>
      </c>
      <c r="BB29" s="485" t="str">
        <f>IF(E29="","",MATCH(E29,DMP!$E$9:$E$70,0))</f>
        <v/>
      </c>
      <c r="BC29" s="494"/>
    </row>
    <row r="30" spans="1:55" s="35" customFormat="1" ht="18">
      <c r="A30" s="84"/>
      <c r="B30" s="85" t="str">
        <f>IF(ISBLANK($E30),"",INDEX(Waga!$B$9:$Y$193,$AY30,2))</f>
        <v/>
      </c>
      <c r="C30" s="85" t="str">
        <f>IF(ISBLANK($E30),"",INDEX(Waga!$B$9:$Y$193,$AY30,1))</f>
        <v/>
      </c>
      <c r="D30" s="396" t="str">
        <f>IF(ISBLANK($E30),"",INDEX(Waga!$B$9:$Y$193,$AY30,4))</f>
        <v/>
      </c>
      <c r="E30" s="46"/>
      <c r="F30" s="85" t="str">
        <f>IF(ISBLANK($E30),"",INDEX(Waga!$B$9:$Y$193,$AY30,6))</f>
        <v/>
      </c>
      <c r="G30" s="180" t="str">
        <f>IF(ISBLANK($E30),"",INDEX(Waga!$B$9:$Y$193,$AY30,7))</f>
        <v/>
      </c>
      <c r="H30" s="154" t="str">
        <f>IF(ISBLANK($E30),"",INDEX(Waga!$B$9:$Y$193,$AY30,8))</f>
        <v/>
      </c>
      <c r="I30" s="86" t="str">
        <f>IF(ISBLANK($E30),"",INDEX(Waga!$B$9:$Y$193,$AY30,9))</f>
        <v/>
      </c>
      <c r="J30" s="94" t="str">
        <f>IF(ISBLANK($E30),"",INDEX(Waga!$B$9:$Y$193,$AY30,10))</f>
        <v/>
      </c>
      <c r="K30" s="88" t="str">
        <f>IF(ISBLANK($E30),"",INDEX(Waga!$B$9:$Y$193,$AY30,11))</f>
        <v/>
      </c>
      <c r="L30" s="131" t="str">
        <f>IF(ISBLANK($E30),"",INDEX(Waga!$B$9:$Y$193,$AY30,12))</f>
        <v/>
      </c>
      <c r="M30" s="265"/>
      <c r="N30" s="131" t="str">
        <f t="shared" si="22"/>
        <v/>
      </c>
      <c r="O30" s="265"/>
      <c r="P30" s="133" t="str">
        <f t="shared" si="23"/>
        <v/>
      </c>
      <c r="Q30" s="265"/>
      <c r="R30" s="133" t="str">
        <f>IF(ISBLANK($E30),"",INDEX(Waga!$B$9:$Y$193,$AY30,13))</f>
        <v/>
      </c>
      <c r="S30" s="265"/>
      <c r="T30" s="133" t="str">
        <f t="shared" si="24"/>
        <v/>
      </c>
      <c r="U30" s="265"/>
      <c r="V30" s="133" t="str">
        <f t="shared" si="25"/>
        <v/>
      </c>
      <c r="W30" s="311"/>
      <c r="X30" s="315" t="str">
        <f t="shared" ref="X30:X36" si="42">IF(ISBLANK(E30)," ",(AP30+AT30))</f>
        <v xml:space="preserve"> </v>
      </c>
      <c r="Y30" s="312" t="str">
        <f t="shared" ref="Y30:Y36" si="43">IF(K30="","",IF(F30="k",ROUND(AK30*AW30*AJ30,2),ROUND(AL30*AW30*AJ30,2)))</f>
        <v/>
      </c>
      <c r="Z30" s="548" t="str">
        <f t="shared" ref="Z30:Z36" si="44">IF(K30="","",IF(F30="k",ROUND(AK30*X30*AJ30,2),ROUND(AL30*X30*AJ30,2)))</f>
        <v/>
      </c>
      <c r="AA30" s="485"/>
      <c r="AB30" s="385" t="str">
        <f>IF(ISNUMBER(AZ30),IF(ISBLANK($E30),"",INDEX('Mem Drużyna'!$E$9:$AB$133,$AZ30,21)),"")</f>
        <v/>
      </c>
      <c r="AC30" s="384" t="str">
        <f>IF(ISNUMBER(AZ30),IF(ISBLANK($E30),"",INDEX('Mem Drużyna'!$E$9:$AB$133,$AZ30,24)),"")</f>
        <v/>
      </c>
      <c r="AD30" s="549" t="str">
        <f>IF(ISNUMBER(AZ30),IF(ISBLANK($E30),"",INDEX('Mem Drużyna'!$E$9:$AB$133,$AZ30,24)),"")</f>
        <v/>
      </c>
      <c r="AE30" s="430"/>
      <c r="AF30" s="546" t="str">
        <f>IF(ISNUMBER(BB30),IF(ISBLANK($E30),"",INDEX(DMP!$A$9:$AT$70,$BB30,26)),"")</f>
        <v/>
      </c>
      <c r="AG30" s="543" t="str">
        <f>IF(ISNUMBER(BB30),IF(ISBLANK($E30),"",INDEX(DMP!$A$9:$AT$70,$BB30,27)),"")</f>
        <v/>
      </c>
      <c r="AH30" s="551" t="str">
        <f>IF(ISNUMBER(BB30),IF(ISBLANK($E30),"",INDEX(DMP!$A$9:$AT$70,$BB30,46)),"")</f>
        <v/>
      </c>
      <c r="AI30" s="490" t="str">
        <f t="shared" si="29"/>
        <v/>
      </c>
      <c r="AJ30" s="491">
        <f t="shared" ref="AJ30:AJ36" si="45">IF(ISBLANK($AX$3),1,IF(F30="K",$AX$3,1))</f>
        <v>1</v>
      </c>
      <c r="AK30" s="575">
        <f t="shared" si="16"/>
        <v>1</v>
      </c>
      <c r="AL30" s="493">
        <f t="shared" si="17"/>
        <v>1</v>
      </c>
      <c r="AM30" s="97">
        <f t="shared" ref="AM30:AM36" si="46">IF(M30="z",L30,IF(M30="x",L30*(-1),0))</f>
        <v>0</v>
      </c>
      <c r="AN30" s="97">
        <f t="shared" ref="AN30:AN36" si="47">IF(O30="z",N30,IF(O30="x",N30*(-1),0))</f>
        <v>0</v>
      </c>
      <c r="AO30" s="97">
        <f t="shared" ref="AO30:AO36" si="48">IF(Q30="z",P30,IF(Q30="x",P30*(-1),0))</f>
        <v>0</v>
      </c>
      <c r="AP30" s="98">
        <f t="shared" ref="AP30:AP36" si="49">IF(AND(AM30&lt;0,AN30&lt;0,AO30&lt;0),0,MAX(AM30:AO30))</f>
        <v>0</v>
      </c>
      <c r="AQ30" s="97">
        <f t="shared" ref="AQ30:AQ36" si="50">IF(S30="z",R30,IF(S30="x",R30*(-1),0))</f>
        <v>0</v>
      </c>
      <c r="AR30" s="97">
        <f t="shared" ref="AR30:AR36" si="51">IF(U30="z",T30,IF(U30="x",T30*(-1),0))</f>
        <v>0</v>
      </c>
      <c r="AS30" s="97">
        <f t="shared" ref="AS30:AS36" si="52">IF(W30="z",V30,IF(W30="x",V30*(-1),0))</f>
        <v>0</v>
      </c>
      <c r="AT30" s="99">
        <f t="shared" ref="AT30:AT36" si="53">IF(AND(AQ30&lt;0,AR30&lt;0,AS30&lt;0),0,MAX(AQ30:AS30))</f>
        <v>0</v>
      </c>
      <c r="AU30" s="94" t="str">
        <f t="shared" si="39"/>
        <v/>
      </c>
      <c r="AV30" s="94" t="str">
        <f t="shared" si="40"/>
        <v/>
      </c>
      <c r="AW30" s="94" t="str">
        <f t="shared" si="41"/>
        <v/>
      </c>
      <c r="AX30" s="485"/>
      <c r="AY30" s="485" t="str">
        <f>IF(E30="","",MATCH(E30,Waga!$F$9:$F$193,0))</f>
        <v/>
      </c>
      <c r="AZ30" s="485" t="str">
        <f>IF(E30="","",MATCH(E30,'Mem Drużyna'!$E$9:$E$133,0))</f>
        <v/>
      </c>
      <c r="BA30" s="198">
        <f t="shared" si="18"/>
        <v>0</v>
      </c>
      <c r="BB30" s="485" t="str">
        <f>IF(E30="","",MATCH(E30,DMP!$E$9:$E$70,0))</f>
        <v/>
      </c>
      <c r="BC30" s="494"/>
    </row>
    <row r="31" spans="1:55" s="35" customFormat="1" ht="18" hidden="1">
      <c r="A31" s="84"/>
      <c r="B31" s="85" t="str">
        <f>IF(ISBLANK($E31),"",INDEX(Waga!$B$9:$Y$193,$AY31,2))</f>
        <v/>
      </c>
      <c r="C31" s="85" t="str">
        <f>IF(ISBLANK($E31),"",INDEX(Waga!$B$9:$Y$193,$AY31,1))</f>
        <v/>
      </c>
      <c r="D31" s="396" t="str">
        <f>IF(ISBLANK($E31),"",INDEX(Waga!$B$9:$Y$193,$AY31,4))</f>
        <v/>
      </c>
      <c r="E31" s="59"/>
      <c r="F31" s="85" t="str">
        <f>IF(ISBLANK($E31),"",INDEX(Waga!$B$9:$Y$193,$AY31,6))</f>
        <v/>
      </c>
      <c r="G31" s="180" t="str">
        <f>IF(ISBLANK($E31),"",INDEX(Waga!$B$9:$Y$193,$AY31,7))</f>
        <v/>
      </c>
      <c r="H31" s="154" t="str">
        <f>IF(ISBLANK($E31),"",INDEX(Waga!$B$9:$Y$193,$AY31,8))</f>
        <v/>
      </c>
      <c r="I31" s="86" t="str">
        <f>IF(ISBLANK($E31),"",INDEX(Waga!$B$9:$Y$193,$AY31,9))</f>
        <v/>
      </c>
      <c r="J31" s="94" t="str">
        <f>IF(ISBLANK($E31),"",INDEX(Waga!$B$9:$Y$193,$AY31,10))</f>
        <v/>
      </c>
      <c r="K31" s="88" t="str">
        <f>IF(ISBLANK($E31),"",INDEX(Waga!$B$9:$Y$193,$AY31,11))</f>
        <v/>
      </c>
      <c r="L31" s="131" t="str">
        <f>IF(ISBLANK($E31),"",INDEX(Waga!$B$9:$Y$193,$AY31,12))</f>
        <v/>
      </c>
      <c r="M31" s="132"/>
      <c r="N31" s="131" t="str">
        <f t="shared" si="22"/>
        <v/>
      </c>
      <c r="O31" s="132"/>
      <c r="P31" s="133" t="str">
        <f t="shared" si="23"/>
        <v/>
      </c>
      <c r="Q31" s="132"/>
      <c r="R31" s="133" t="str">
        <f>IF(ISBLANK($E31),"",INDEX(Waga!$B$9:$Y$193,$AY31,13))</f>
        <v/>
      </c>
      <c r="S31" s="132"/>
      <c r="T31" s="133" t="str">
        <f t="shared" si="24"/>
        <v/>
      </c>
      <c r="U31" s="132"/>
      <c r="V31" s="133" t="str">
        <f t="shared" si="25"/>
        <v/>
      </c>
      <c r="W31" s="309"/>
      <c r="X31" s="315" t="str">
        <f t="shared" si="42"/>
        <v xml:space="preserve"> </v>
      </c>
      <c r="Y31" s="312" t="str">
        <f t="shared" si="43"/>
        <v/>
      </c>
      <c r="Z31" s="200" t="str">
        <f t="shared" si="44"/>
        <v/>
      </c>
      <c r="AA31" s="485"/>
      <c r="AB31" s="385" t="str">
        <f>IF(ISBLANK($E31),"",INDEX('Mem Drużyna'!$E$9:$AB$133,$AZ31,21))</f>
        <v/>
      </c>
      <c r="AC31" s="384" t="str">
        <f>IF(ISNUMBER(AZ31),IF(ISBLANK($E31),"",INDEX('Mem Drużyna'!$E$9:$AB$133,$AZ31,24)),"")</f>
        <v/>
      </c>
      <c r="AD31" s="213" t="str">
        <f>IF(ISNUMBER(AZ31),IF(ISBLANK($E31),"",INDEX('Mem Drużyna'!$E$9:$AB$133,$AZ31,24)),"")</f>
        <v/>
      </c>
      <c r="AE31" s="430"/>
      <c r="AF31" s="547"/>
      <c r="AG31" s="432" t="str">
        <f>IF(ISNUMBER(BB31),IF(ISBLANK($E31),"",INDEX(DMP!$A$9:$AT$70,$BB31,27)),"")</f>
        <v/>
      </c>
      <c r="AH31" s="551" t="str">
        <f>IF(ISNUMBER(BB31),IF(ISBLANK($E31),"",INDEX(DMP!$A$9:$AT$70,$BB31,46)),"")</f>
        <v/>
      </c>
      <c r="AI31" s="490" t="str">
        <f t="shared" si="29"/>
        <v/>
      </c>
      <c r="AJ31" s="491">
        <f t="shared" si="45"/>
        <v>1</v>
      </c>
      <c r="AK31" s="575">
        <f t="shared" ref="AK31:AK36" si="54">IF(K31&lt;153.757,10^(0.787004341*((LOG10(K31/153.757))^2)),1)</f>
        <v>1</v>
      </c>
      <c r="AL31" s="493">
        <f t="shared" ref="AL31:AL36" si="55">IF(K31&lt;193.609,10^(0.722762521*((LOG10(K31/193.609))^2)),1)</f>
        <v>1</v>
      </c>
      <c r="AM31" s="94">
        <f t="shared" si="46"/>
        <v>0</v>
      </c>
      <c r="AN31" s="94">
        <f t="shared" si="47"/>
        <v>0</v>
      </c>
      <c r="AO31" s="94">
        <f t="shared" si="48"/>
        <v>0</v>
      </c>
      <c r="AP31" s="95">
        <f t="shared" si="49"/>
        <v>0</v>
      </c>
      <c r="AQ31" s="94">
        <f t="shared" si="50"/>
        <v>0</v>
      </c>
      <c r="AR31" s="94">
        <f t="shared" si="51"/>
        <v>0</v>
      </c>
      <c r="AS31" s="94">
        <f t="shared" si="52"/>
        <v>0</v>
      </c>
      <c r="AT31" s="96">
        <f t="shared" si="53"/>
        <v>0</v>
      </c>
      <c r="AU31" s="94" t="str">
        <f t="shared" si="39"/>
        <v/>
      </c>
      <c r="AV31" s="94" t="str">
        <f t="shared" si="40"/>
        <v/>
      </c>
      <c r="AW31" s="94" t="str">
        <f t="shared" si="41"/>
        <v/>
      </c>
      <c r="AX31" s="485"/>
      <c r="AY31" s="485" t="str">
        <f>IF(E31="","",MATCH(E31,Waga!$F$9:$F$193,0))</f>
        <v/>
      </c>
      <c r="AZ31" s="485" t="str">
        <f>IF(E31="","",MATCH(E31,'Mem Drużyna'!$E$9:$E$133,0))</f>
        <v/>
      </c>
      <c r="BA31" s="198">
        <f t="shared" si="18"/>
        <v>0</v>
      </c>
      <c r="BB31" s="485" t="str">
        <f>IF(E31="","",MATCH(E31,DMP!$E$9:$E$70,0))</f>
        <v/>
      </c>
      <c r="BC31" s="494"/>
    </row>
    <row r="32" spans="1:55" s="35" customFormat="1" ht="18.600000000000001" hidden="1" thickBot="1">
      <c r="A32" s="84"/>
      <c r="B32" s="85" t="str">
        <f>IF(ISBLANK($E32),"",INDEX(Waga!$B$9:$Y$193,$AY32,2))</f>
        <v/>
      </c>
      <c r="C32" s="85" t="str">
        <f>IF(ISBLANK($E32),"",INDEX(Waga!$B$9:$Y$193,$AY32,1))</f>
        <v/>
      </c>
      <c r="D32" s="396" t="str">
        <f>IF(ISBLANK($E32),"",INDEX(Waga!$B$9:$Y$193,$AY32,4))</f>
        <v/>
      </c>
      <c r="E32" s="59"/>
      <c r="F32" s="85" t="str">
        <f>IF(ISBLANK($E32),"",INDEX(Waga!$B$9:$Y$193,$AY32,6))</f>
        <v/>
      </c>
      <c r="G32" s="180" t="str">
        <f>IF(ISBLANK($E32),"",INDEX(Waga!$B$9:$Y$193,$AY32,7))</f>
        <v/>
      </c>
      <c r="H32" s="154" t="str">
        <f>IF(ISBLANK($E32),"",INDEX(Waga!$B$9:$Y$193,$AY32,8))</f>
        <v/>
      </c>
      <c r="I32" s="86" t="str">
        <f>IF(ISBLANK($E32),"",INDEX(Waga!$B$9:$Y$193,$AY32,9))</f>
        <v/>
      </c>
      <c r="J32" s="94" t="str">
        <f>IF(ISBLANK($E32),"",INDEX(Waga!$B$9:$Y$193,$AY32,10))</f>
        <v/>
      </c>
      <c r="K32" s="88" t="str">
        <f>IF(ISBLANK($E32),"",INDEX(Waga!$B$9:$Y$193,$AY32,11))</f>
        <v/>
      </c>
      <c r="L32" s="131" t="str">
        <f>IF(ISBLANK($E32),"",INDEX(Waga!$B$9:$Y$193,$AY32,12))</f>
        <v/>
      </c>
      <c r="M32" s="271"/>
      <c r="N32" s="131" t="str">
        <f t="shared" si="22"/>
        <v/>
      </c>
      <c r="O32" s="271"/>
      <c r="P32" s="133" t="str">
        <f t="shared" si="23"/>
        <v/>
      </c>
      <c r="Q32" s="271"/>
      <c r="R32" s="133" t="str">
        <f>IF(ISBLANK($E32),"",INDEX(Waga!$B$9:$Y$193,$AY32,13))</f>
        <v/>
      </c>
      <c r="S32" s="271"/>
      <c r="T32" s="133" t="str">
        <f t="shared" si="24"/>
        <v/>
      </c>
      <c r="U32" s="271"/>
      <c r="V32" s="133" t="str">
        <f t="shared" si="25"/>
        <v/>
      </c>
      <c r="W32" s="310"/>
      <c r="X32" s="315" t="str">
        <f t="shared" si="42"/>
        <v xml:space="preserve"> </v>
      </c>
      <c r="Y32" s="312" t="str">
        <f t="shared" si="43"/>
        <v/>
      </c>
      <c r="Z32" s="200" t="str">
        <f t="shared" si="44"/>
        <v/>
      </c>
      <c r="AA32" s="485"/>
      <c r="AB32" s="385" t="str">
        <f>IF(ISBLANK($E32),"",INDEX('Mem Drużyna'!$E$9:$AB$133,$AZ32,21))</f>
        <v/>
      </c>
      <c r="AC32" s="384" t="str">
        <f>IF(ISNUMBER(AZ32),IF(ISBLANK($E32),"",INDEX('Mem Drużyna'!$E$9:$AB$133,$AZ32,24)),"")</f>
        <v/>
      </c>
      <c r="AD32" s="213" t="str">
        <f>IF(ISNUMBER(AZ32),IF(ISBLANK($E32),"",INDEX('Mem Drużyna'!$E$9:$AB$133,$AZ32,24)),"")</f>
        <v/>
      </c>
      <c r="AE32" s="430"/>
      <c r="AF32" s="547"/>
      <c r="AG32" s="432" t="str">
        <f>IF(ISNUMBER(BB32),IF(ISBLANK($E32),"",INDEX(DMP!$A$9:$AT$70,$BB32,27)),"")</f>
        <v/>
      </c>
      <c r="AH32" s="551" t="str">
        <f>IF(ISNUMBER(BB32),IF(ISBLANK($E32),"",INDEX(DMP!$A$9:$AT$70,$BB32,46)),"")</f>
        <v/>
      </c>
      <c r="AI32" s="490" t="str">
        <f t="shared" si="29"/>
        <v/>
      </c>
      <c r="AJ32" s="491">
        <f t="shared" si="45"/>
        <v>1</v>
      </c>
      <c r="AK32" s="575">
        <f t="shared" si="54"/>
        <v>1</v>
      </c>
      <c r="AL32" s="493">
        <f t="shared" si="55"/>
        <v>1</v>
      </c>
      <c r="AM32" s="94">
        <f t="shared" si="46"/>
        <v>0</v>
      </c>
      <c r="AN32" s="94">
        <f t="shared" si="47"/>
        <v>0</v>
      </c>
      <c r="AO32" s="94">
        <f t="shared" si="48"/>
        <v>0</v>
      </c>
      <c r="AP32" s="95">
        <f t="shared" si="49"/>
        <v>0</v>
      </c>
      <c r="AQ32" s="94">
        <f t="shared" si="50"/>
        <v>0</v>
      </c>
      <c r="AR32" s="94">
        <f t="shared" si="51"/>
        <v>0</v>
      </c>
      <c r="AS32" s="94">
        <f t="shared" si="52"/>
        <v>0</v>
      </c>
      <c r="AT32" s="96">
        <f t="shared" si="53"/>
        <v>0</v>
      </c>
      <c r="AU32" s="94" t="str">
        <f t="shared" si="39"/>
        <v/>
      </c>
      <c r="AV32" s="94" t="str">
        <f t="shared" si="40"/>
        <v/>
      </c>
      <c r="AW32" s="94" t="str">
        <f t="shared" si="41"/>
        <v/>
      </c>
      <c r="AX32" s="485"/>
      <c r="AY32" s="485" t="str">
        <f>IF(E32="","",MATCH(E32,Waga!$F$9:$F$193,0))</f>
        <v/>
      </c>
      <c r="AZ32" s="485" t="str">
        <f>IF(E32="","",MATCH(E32,'Mem Drużyna'!$E$9:$E$133,0))</f>
        <v/>
      </c>
      <c r="BA32" s="198">
        <f t="shared" si="18"/>
        <v>0</v>
      </c>
      <c r="BB32" s="485" t="str">
        <f>IF(E32="","",MATCH(E32,DMP!$E$9:$E$70,0))</f>
        <v/>
      </c>
      <c r="BC32" s="494"/>
    </row>
    <row r="33" spans="1:55" s="35" customFormat="1" ht="18" hidden="1">
      <c r="A33" s="84"/>
      <c r="B33" s="85" t="str">
        <f>IF(ISBLANK($E33),"",INDEX(Waga!$B$9:$Y$193,$AY33,2))</f>
        <v/>
      </c>
      <c r="C33" s="85" t="str">
        <f>IF(ISBLANK($E33),"",INDEX(Waga!$B$9:$Y$193,$AY33,1))</f>
        <v/>
      </c>
      <c r="D33" s="396" t="str">
        <f>IF(ISBLANK($E33),"",INDEX(Waga!$B$9:$Y$193,$AY33,4))</f>
        <v/>
      </c>
      <c r="E33" s="46"/>
      <c r="F33" s="85" t="str">
        <f>IF(ISBLANK($E33),"",INDEX(Waga!$B$9:$Y$193,$AY33,6))</f>
        <v/>
      </c>
      <c r="G33" s="180" t="str">
        <f>IF(ISBLANK($E33),"",INDEX(Waga!$B$9:$Y$193,$AY33,7))</f>
        <v/>
      </c>
      <c r="H33" s="154" t="str">
        <f>IF(ISBLANK($E33),"",INDEX(Waga!$B$9:$Y$193,$AY33,8))</f>
        <v/>
      </c>
      <c r="I33" s="86" t="str">
        <f>IF(ISBLANK($E33),"",INDEX(Waga!$B$9:$Y$193,$AY33,9))</f>
        <v/>
      </c>
      <c r="J33" s="94" t="str">
        <f>IF(ISBLANK($E33),"",INDEX(Waga!$B$9:$Y$193,$AY33,10))</f>
        <v/>
      </c>
      <c r="K33" s="88" t="str">
        <f>IF(ISBLANK($E33),"",INDEX(Waga!$B$9:$Y$193,$AY33,11))</f>
        <v/>
      </c>
      <c r="L33" s="131" t="str">
        <f>IF(ISBLANK($E33),"",INDEX(Waga!$B$9:$Y$193,$AY33,12))</f>
        <v/>
      </c>
      <c r="M33" s="265"/>
      <c r="N33" s="131" t="str">
        <f t="shared" si="22"/>
        <v/>
      </c>
      <c r="O33" s="265"/>
      <c r="P33" s="133" t="str">
        <f t="shared" si="23"/>
        <v/>
      </c>
      <c r="Q33" s="265"/>
      <c r="R33" s="133" t="str">
        <f>IF(ISBLANK($E33),"",INDEX(Waga!$B$9:$Y$193,$AY33,13))</f>
        <v/>
      </c>
      <c r="S33" s="265"/>
      <c r="T33" s="133" t="str">
        <f t="shared" si="24"/>
        <v/>
      </c>
      <c r="U33" s="265"/>
      <c r="V33" s="133" t="str">
        <f t="shared" si="25"/>
        <v/>
      </c>
      <c r="W33" s="311"/>
      <c r="X33" s="315" t="str">
        <f t="shared" si="42"/>
        <v xml:space="preserve"> </v>
      </c>
      <c r="Y33" s="312" t="str">
        <f t="shared" si="43"/>
        <v/>
      </c>
      <c r="Z33" s="200" t="str">
        <f t="shared" si="44"/>
        <v/>
      </c>
      <c r="AA33" s="485"/>
      <c r="AB33" s="385" t="str">
        <f>IF(ISBLANK($E33),"",INDEX('Mem Drużyna'!$E$9:$AB$133,$AZ33,21))</f>
        <v/>
      </c>
      <c r="AC33" s="384" t="str">
        <f>IF(ISNUMBER(AZ33),IF(ISBLANK($E33),"",INDEX('Mem Drużyna'!$E$9:$AB$133,$AZ33,24)),"")</f>
        <v/>
      </c>
      <c r="AD33" s="213" t="str">
        <f>IF(ISNUMBER(AZ33),IF(ISBLANK($E33),"",INDEX('Mem Drużyna'!$E$9:$AB$133,$AZ33,24)),"")</f>
        <v/>
      </c>
      <c r="AE33" s="430"/>
      <c r="AF33" s="547"/>
      <c r="AG33" s="432" t="str">
        <f>IF(ISNUMBER(BB33),IF(ISBLANK($E33),"",INDEX(DMP!$A$9:$AT$70,$BB33,27)),"")</f>
        <v/>
      </c>
      <c r="AH33" s="551" t="str">
        <f>IF(ISNUMBER(BB33),IF(ISBLANK($E33),"",INDEX(DMP!$A$9:$AT$70,$BB33,46)),"")</f>
        <v/>
      </c>
      <c r="AI33" s="490" t="str">
        <f t="shared" si="29"/>
        <v/>
      </c>
      <c r="AJ33" s="491">
        <f t="shared" si="45"/>
        <v>1</v>
      </c>
      <c r="AK33" s="575">
        <f t="shared" si="54"/>
        <v>1</v>
      </c>
      <c r="AL33" s="493">
        <f t="shared" si="55"/>
        <v>1</v>
      </c>
      <c r="AM33" s="94">
        <f t="shared" si="46"/>
        <v>0</v>
      </c>
      <c r="AN33" s="94">
        <f t="shared" si="47"/>
        <v>0</v>
      </c>
      <c r="AO33" s="94">
        <f t="shared" si="48"/>
        <v>0</v>
      </c>
      <c r="AP33" s="95">
        <f t="shared" si="49"/>
        <v>0</v>
      </c>
      <c r="AQ33" s="94">
        <f t="shared" si="50"/>
        <v>0</v>
      </c>
      <c r="AR33" s="94">
        <f t="shared" si="51"/>
        <v>0</v>
      </c>
      <c r="AS33" s="94">
        <f t="shared" si="52"/>
        <v>0</v>
      </c>
      <c r="AT33" s="96">
        <f t="shared" si="53"/>
        <v>0</v>
      </c>
      <c r="AU33" s="94" t="str">
        <f t="shared" si="39"/>
        <v/>
      </c>
      <c r="AV33" s="94" t="str">
        <f t="shared" si="40"/>
        <v/>
      </c>
      <c r="AW33" s="94" t="str">
        <f t="shared" si="41"/>
        <v/>
      </c>
      <c r="AX33" s="485"/>
      <c r="AY33" s="485" t="str">
        <f>IF(E33="","",MATCH(E33,Waga!$F$9:$F$193,0))</f>
        <v/>
      </c>
      <c r="AZ33" s="485" t="str">
        <f>IF(E33="","",MATCH(E33,'Mem Drużyna'!$E$9:$E$133,0))</f>
        <v/>
      </c>
      <c r="BA33" s="198">
        <f t="shared" si="18"/>
        <v>0</v>
      </c>
      <c r="BB33" s="485" t="str">
        <f>IF(E33="","",MATCH(E33,DMP!$E$9:$E$70,0))</f>
        <v/>
      </c>
      <c r="BC33" s="494"/>
    </row>
    <row r="34" spans="1:55" s="35" customFormat="1" ht="18" hidden="1">
      <c r="A34" s="84"/>
      <c r="B34" s="85" t="str">
        <f>IF(ISBLANK($E34),"",INDEX(Waga!$B$9:$Y$193,$AY34,2))</f>
        <v/>
      </c>
      <c r="C34" s="85" t="str">
        <f>IF(ISBLANK($E34),"",INDEX(Waga!$B$9:$Y$193,$AY34,1))</f>
        <v/>
      </c>
      <c r="D34" s="396" t="str">
        <f>IF(ISBLANK($E34),"",INDEX(Waga!$B$9:$Y$193,$AY34,4))</f>
        <v/>
      </c>
      <c r="E34" s="46"/>
      <c r="F34" s="85" t="str">
        <f>IF(ISBLANK($E34),"",INDEX(Waga!$B$9:$Y$193,$AY34,6))</f>
        <v/>
      </c>
      <c r="G34" s="180" t="str">
        <f>IF(ISBLANK($E34),"",INDEX(Waga!$B$9:$Y$193,$AY34,7))</f>
        <v/>
      </c>
      <c r="H34" s="154" t="str">
        <f>IF(ISBLANK($E34),"",INDEX(Waga!$B$9:$Y$193,$AY34,8))</f>
        <v/>
      </c>
      <c r="I34" s="86" t="str">
        <f>IF(ISBLANK($E34),"",INDEX(Waga!$B$9:$Y$193,$AY34,9))</f>
        <v/>
      </c>
      <c r="J34" s="94" t="str">
        <f>IF(ISBLANK($E34),"",INDEX(Waga!$B$9:$Y$193,$AY34,10))</f>
        <v/>
      </c>
      <c r="K34" s="88" t="str">
        <f>IF(ISBLANK($E34),"",INDEX(Waga!$B$9:$Y$193,$AY34,11))</f>
        <v/>
      </c>
      <c r="L34" s="131" t="str">
        <f>IF(ISBLANK($E34),"",INDEX(Waga!$B$9:$Y$193,$AY34,12))</f>
        <v/>
      </c>
      <c r="M34" s="132"/>
      <c r="N34" s="131" t="str">
        <f t="shared" si="22"/>
        <v/>
      </c>
      <c r="O34" s="132"/>
      <c r="P34" s="133" t="str">
        <f t="shared" si="23"/>
        <v/>
      </c>
      <c r="Q34" s="132"/>
      <c r="R34" s="133" t="str">
        <f>IF(ISBLANK($E34),"",INDEX(Waga!$B$9:$Y$193,$AY34,13))</f>
        <v/>
      </c>
      <c r="S34" s="132"/>
      <c r="T34" s="133" t="str">
        <f t="shared" si="24"/>
        <v/>
      </c>
      <c r="U34" s="132"/>
      <c r="V34" s="133" t="str">
        <f t="shared" si="25"/>
        <v/>
      </c>
      <c r="W34" s="309"/>
      <c r="X34" s="315" t="str">
        <f t="shared" si="42"/>
        <v xml:space="preserve"> </v>
      </c>
      <c r="Y34" s="312" t="str">
        <f t="shared" si="43"/>
        <v/>
      </c>
      <c r="Z34" s="200" t="str">
        <f t="shared" si="44"/>
        <v/>
      </c>
      <c r="AA34" s="485"/>
      <c r="AB34" s="385" t="str">
        <f>IF(ISBLANK($E34),"",INDEX('Mem Drużyna'!$E$9:$AB$133,$AZ34,21))</f>
        <v/>
      </c>
      <c r="AC34" s="384" t="str">
        <f>IF(ISNUMBER(AZ34),IF(ISBLANK($E34),"",INDEX('Mem Drużyna'!$E$9:$AB$133,$AZ34,24)),"")</f>
        <v/>
      </c>
      <c r="AD34" s="213" t="str">
        <f>IF(ISNUMBER(AZ34),IF(ISBLANK($E34),"",INDEX('Mem Drużyna'!$E$9:$AB$133,$AZ34,24)),"")</f>
        <v/>
      </c>
      <c r="AE34" s="430"/>
      <c r="AF34" s="547"/>
      <c r="AG34" s="432" t="str">
        <f>IF(ISNUMBER(BB34),IF(ISBLANK($E34),"",INDEX(DMP!$A$9:$AT$70,$BB34,27)),"")</f>
        <v/>
      </c>
      <c r="AH34" s="551" t="str">
        <f>IF(ISNUMBER(BB34),IF(ISBLANK($E34),"",INDEX(DMP!$A$9:$AT$70,$BB34,46)),"")</f>
        <v/>
      </c>
      <c r="AI34" s="490" t="str">
        <f t="shared" si="29"/>
        <v/>
      </c>
      <c r="AJ34" s="491">
        <f t="shared" si="45"/>
        <v>1</v>
      </c>
      <c r="AK34" s="575">
        <f t="shared" si="54"/>
        <v>1</v>
      </c>
      <c r="AL34" s="493">
        <f t="shared" si="55"/>
        <v>1</v>
      </c>
      <c r="AM34" s="94">
        <f t="shared" si="46"/>
        <v>0</v>
      </c>
      <c r="AN34" s="94">
        <f t="shared" si="47"/>
        <v>0</v>
      </c>
      <c r="AO34" s="94">
        <f t="shared" si="48"/>
        <v>0</v>
      </c>
      <c r="AP34" s="95">
        <f t="shared" si="49"/>
        <v>0</v>
      </c>
      <c r="AQ34" s="94">
        <f t="shared" si="50"/>
        <v>0</v>
      </c>
      <c r="AR34" s="94">
        <f t="shared" si="51"/>
        <v>0</v>
      </c>
      <c r="AS34" s="94">
        <f t="shared" si="52"/>
        <v>0</v>
      </c>
      <c r="AT34" s="96">
        <f t="shared" si="53"/>
        <v>0</v>
      </c>
      <c r="AU34" s="94" t="str">
        <f t="shared" si="39"/>
        <v/>
      </c>
      <c r="AV34" s="94" t="str">
        <f t="shared" si="40"/>
        <v/>
      </c>
      <c r="AW34" s="94" t="str">
        <f t="shared" si="41"/>
        <v/>
      </c>
      <c r="AX34" s="485"/>
      <c r="AY34" s="485" t="str">
        <f>IF(E34="","",MATCH(E34,Waga!$F$9:$F$193,0))</f>
        <v/>
      </c>
      <c r="AZ34" s="485" t="str">
        <f>IF(E34="","",MATCH(E34,'Mem Drużyna'!$E$9:$E$133,0))</f>
        <v/>
      </c>
      <c r="BA34" s="198">
        <f t="shared" si="18"/>
        <v>0</v>
      </c>
      <c r="BB34" s="485" t="str">
        <f>IF(E34="","",MATCH(E34,DMP!$E$9:$E$70,0))</f>
        <v/>
      </c>
      <c r="BC34" s="494"/>
    </row>
    <row r="35" spans="1:55" s="35" customFormat="1" ht="18" hidden="1">
      <c r="A35" s="84"/>
      <c r="B35" s="85" t="str">
        <f>IF(ISBLANK($E35),"",INDEX(Waga!$B$9:$Y$193,$AY35,2))</f>
        <v/>
      </c>
      <c r="C35" s="85" t="str">
        <f>IF(ISBLANK($E35),"",INDEX(Waga!$B$9:$Y$193,$AY35,1))</f>
        <v/>
      </c>
      <c r="D35" s="396" t="str">
        <f>IF(ISBLANK($E35),"",INDEX(Waga!$B$9:$Y$193,$AY35,4))</f>
        <v/>
      </c>
      <c r="E35" s="46"/>
      <c r="F35" s="85" t="str">
        <f>IF(ISBLANK($E35),"",INDEX(Waga!$B$9:$Y$193,$AY35,6))</f>
        <v/>
      </c>
      <c r="G35" s="180" t="str">
        <f>IF(ISBLANK($E35),"",INDEX(Waga!$B$9:$Y$193,$AY35,7))</f>
        <v/>
      </c>
      <c r="H35" s="154" t="str">
        <f>IF(ISBLANK($E35),"",INDEX(Waga!$B$9:$Y$193,$AY35,8))</f>
        <v/>
      </c>
      <c r="I35" s="86" t="str">
        <f>IF(ISBLANK($E35),"",INDEX(Waga!$B$9:$Y$193,$AY35,9))</f>
        <v/>
      </c>
      <c r="J35" s="94" t="str">
        <f>IF(ISBLANK($E35),"",INDEX(Waga!$B$9:$Y$193,$AY35,10))</f>
        <v/>
      </c>
      <c r="K35" s="88" t="str">
        <f>IF(ISBLANK($E35),"",INDEX(Waga!$B$9:$Y$193,$AY35,11))</f>
        <v/>
      </c>
      <c r="L35" s="131" t="str">
        <f>IF(ISBLANK($E35),"",INDEX(Waga!$B$9:$Y$193,$AY35,12))</f>
        <v/>
      </c>
      <c r="M35" s="132"/>
      <c r="N35" s="131" t="str">
        <f t="shared" si="22"/>
        <v/>
      </c>
      <c r="O35" s="132"/>
      <c r="P35" s="133" t="str">
        <f t="shared" si="23"/>
        <v/>
      </c>
      <c r="Q35" s="132"/>
      <c r="R35" s="133" t="str">
        <f>IF(ISBLANK($E35),"",INDEX(Waga!$B$9:$Y$193,$AY35,13))</f>
        <v/>
      </c>
      <c r="S35" s="132"/>
      <c r="T35" s="133" t="str">
        <f t="shared" si="24"/>
        <v/>
      </c>
      <c r="U35" s="132"/>
      <c r="V35" s="133" t="str">
        <f t="shared" si="25"/>
        <v/>
      </c>
      <c r="W35" s="309"/>
      <c r="X35" s="315" t="str">
        <f t="shared" si="42"/>
        <v xml:space="preserve"> </v>
      </c>
      <c r="Y35" s="312" t="str">
        <f t="shared" si="43"/>
        <v/>
      </c>
      <c r="Z35" s="200" t="str">
        <f t="shared" si="44"/>
        <v/>
      </c>
      <c r="AA35" s="485"/>
      <c r="AB35" s="385" t="str">
        <f>IF(ISBLANK($E35),"",INDEX('Mem Drużyna'!$E$9:$AB$133,$AZ35,21))</f>
        <v/>
      </c>
      <c r="AC35" s="384" t="str">
        <f>IF(ISNUMBER(AZ35),IF(ISBLANK($E35),"",INDEX('Mem Drużyna'!$E$9:$AB$133,$AZ35,24)),"")</f>
        <v/>
      </c>
      <c r="AD35" s="213" t="str">
        <f>IF(ISNUMBER(AZ35),IF(ISBLANK($E35),"",INDEX('Mem Drużyna'!$E$9:$AB$133,$AZ35,24)),"")</f>
        <v/>
      </c>
      <c r="AE35" s="430"/>
      <c r="AF35" s="547"/>
      <c r="AG35" s="432" t="str">
        <f>IF(ISNUMBER(BB35),IF(ISBLANK($E35),"",INDEX(DMP!$A$9:$AT$70,$BB35,27)),"")</f>
        <v/>
      </c>
      <c r="AH35" s="551" t="str">
        <f>IF(ISNUMBER(BB35),IF(ISBLANK($E35),"",INDEX(DMP!$A$9:$AT$70,$BB35,46)),"")</f>
        <v/>
      </c>
      <c r="AI35" s="490" t="str">
        <f t="shared" si="29"/>
        <v/>
      </c>
      <c r="AJ35" s="491">
        <f t="shared" si="45"/>
        <v>1</v>
      </c>
      <c r="AK35" s="575">
        <f t="shared" si="54"/>
        <v>1</v>
      </c>
      <c r="AL35" s="493">
        <f t="shared" si="55"/>
        <v>1</v>
      </c>
      <c r="AM35" s="94">
        <f t="shared" si="46"/>
        <v>0</v>
      </c>
      <c r="AN35" s="94">
        <f t="shared" si="47"/>
        <v>0</v>
      </c>
      <c r="AO35" s="94">
        <f t="shared" si="48"/>
        <v>0</v>
      </c>
      <c r="AP35" s="95">
        <f t="shared" si="49"/>
        <v>0</v>
      </c>
      <c r="AQ35" s="94">
        <f t="shared" si="50"/>
        <v>0</v>
      </c>
      <c r="AR35" s="94">
        <f t="shared" si="51"/>
        <v>0</v>
      </c>
      <c r="AS35" s="94">
        <f t="shared" si="52"/>
        <v>0</v>
      </c>
      <c r="AT35" s="96">
        <f t="shared" si="53"/>
        <v>0</v>
      </c>
      <c r="AU35" s="94" t="str">
        <f t="shared" si="39"/>
        <v/>
      </c>
      <c r="AV35" s="94" t="str">
        <f t="shared" si="40"/>
        <v/>
      </c>
      <c r="AW35" s="94" t="str">
        <f t="shared" si="41"/>
        <v/>
      </c>
      <c r="AX35" s="485"/>
      <c r="AY35" s="485" t="str">
        <f>IF(E35="","",MATCH(E35,Waga!$F$9:$F$193,0))</f>
        <v/>
      </c>
      <c r="AZ35" s="485" t="str">
        <f>IF(E35="","",MATCH(E35,'Mem Drużyna'!$E$9:$E$133,0))</f>
        <v/>
      </c>
      <c r="BA35" s="198">
        <f t="shared" si="18"/>
        <v>0</v>
      </c>
      <c r="BB35" s="485" t="str">
        <f>IF(E35="","",MATCH(E35,DMP!$E$9:$E$70,0))</f>
        <v/>
      </c>
      <c r="BC35" s="494"/>
    </row>
    <row r="36" spans="1:55" s="35" customFormat="1" ht="18" hidden="1">
      <c r="A36" s="84"/>
      <c r="B36" s="85" t="str">
        <f>IF(ISBLANK($E36),"",INDEX(Waga!$B$9:$Y$193,$AY36,2))</f>
        <v/>
      </c>
      <c r="C36" s="85" t="str">
        <f>IF(ISBLANK($E36),"",INDEX(Waga!$B$9:$Y$193,$AY36,1))</f>
        <v/>
      </c>
      <c r="D36" s="396" t="str">
        <f>IF(ISBLANK($E36),"",INDEX(Waga!$B$9:$Y$193,$AY36,4))</f>
        <v/>
      </c>
      <c r="E36" s="46"/>
      <c r="F36" s="85" t="str">
        <f>IF(ISBLANK($E36),"",INDEX(Waga!$B$9:$Y$193,$AY36,6))</f>
        <v/>
      </c>
      <c r="G36" s="180" t="str">
        <f>IF(ISBLANK($E36),"",INDEX(Waga!$B$9:$Y$193,$AY36,7))</f>
        <v/>
      </c>
      <c r="H36" s="154" t="str">
        <f>IF(ISBLANK($E36),"",INDEX(Waga!$B$9:$Y$193,$AY36,8))</f>
        <v/>
      </c>
      <c r="I36" s="86" t="str">
        <f>IF(ISBLANK($E36),"",INDEX(Waga!$B$9:$Y$193,$AY36,9))</f>
        <v/>
      </c>
      <c r="J36" s="94" t="str">
        <f>IF(ISBLANK($E36),"",INDEX(Waga!$B$9:$Y$193,$AY36,10))</f>
        <v/>
      </c>
      <c r="K36" s="88" t="str">
        <f>IF(ISBLANK($E36),"",INDEX(Waga!$B$9:$Y$193,$AY36,11))</f>
        <v/>
      </c>
      <c r="L36" s="131" t="str">
        <f>IF(ISBLANK($E36),"",INDEX(Waga!$B$9:$Y$193,$AY36,12))</f>
        <v/>
      </c>
      <c r="M36" s="132"/>
      <c r="N36" s="131" t="str">
        <f t="shared" si="22"/>
        <v/>
      </c>
      <c r="O36" s="132"/>
      <c r="P36" s="133" t="str">
        <f t="shared" si="23"/>
        <v/>
      </c>
      <c r="Q36" s="132"/>
      <c r="R36" s="133" t="str">
        <f>IF(ISBLANK($E36),"",INDEX(Waga!$B$9:$Y$193,$AY36,13))</f>
        <v/>
      </c>
      <c r="S36" s="132"/>
      <c r="T36" s="133" t="str">
        <f t="shared" si="24"/>
        <v/>
      </c>
      <c r="U36" s="132"/>
      <c r="V36" s="133" t="str">
        <f t="shared" si="25"/>
        <v/>
      </c>
      <c r="W36" s="309"/>
      <c r="X36" s="315" t="str">
        <f t="shared" si="42"/>
        <v xml:space="preserve"> </v>
      </c>
      <c r="Y36" s="312" t="str">
        <f t="shared" si="43"/>
        <v/>
      </c>
      <c r="Z36" s="200" t="str">
        <f t="shared" si="44"/>
        <v/>
      </c>
      <c r="AA36" s="485"/>
      <c r="AB36" s="385" t="str">
        <f>IF(ISBLANK($E36),"",INDEX('Mem Drużyna'!$E$9:$AB$133,$AZ36,21))</f>
        <v/>
      </c>
      <c r="AC36" s="384" t="str">
        <f>IF(ISNUMBER(AZ36),IF(ISBLANK($E36),"",INDEX('Mem Drużyna'!$E$9:$AB$133,$AZ36,24)),"")</f>
        <v/>
      </c>
      <c r="AD36" s="213" t="str">
        <f>IF(ISNUMBER(AZ36),IF(ISBLANK($E36),"",INDEX('Mem Drużyna'!$E$9:$AB$133,$AZ36,24)),"")</f>
        <v/>
      </c>
      <c r="AE36" s="430"/>
      <c r="AF36" s="547"/>
      <c r="AG36" s="432" t="str">
        <f>IF(ISNUMBER(BB36),IF(ISBLANK($E36),"",INDEX(DMP!$A$9:$AT$70,$BB36,27)),"")</f>
        <v/>
      </c>
      <c r="AH36" s="551" t="str">
        <f>IF(ISNUMBER(BB36),IF(ISBLANK($E36),"",INDEX(DMP!$A$9:$AT$70,$BB36,46)),"")</f>
        <v/>
      </c>
      <c r="AI36" s="490" t="str">
        <f t="shared" si="29"/>
        <v/>
      </c>
      <c r="AJ36" s="491">
        <f t="shared" si="45"/>
        <v>1</v>
      </c>
      <c r="AK36" s="575">
        <f t="shared" si="54"/>
        <v>1</v>
      </c>
      <c r="AL36" s="493">
        <f t="shared" si="55"/>
        <v>1</v>
      </c>
      <c r="AM36" s="94">
        <f t="shared" si="46"/>
        <v>0</v>
      </c>
      <c r="AN36" s="94">
        <f t="shared" si="47"/>
        <v>0</v>
      </c>
      <c r="AO36" s="94">
        <f t="shared" si="48"/>
        <v>0</v>
      </c>
      <c r="AP36" s="95">
        <f t="shared" si="49"/>
        <v>0</v>
      </c>
      <c r="AQ36" s="94">
        <f t="shared" si="50"/>
        <v>0</v>
      </c>
      <c r="AR36" s="94">
        <f t="shared" si="51"/>
        <v>0</v>
      </c>
      <c r="AS36" s="94">
        <f t="shared" si="52"/>
        <v>0</v>
      </c>
      <c r="AT36" s="96">
        <f t="shared" si="53"/>
        <v>0</v>
      </c>
      <c r="AU36" s="94" t="str">
        <f t="shared" si="39"/>
        <v/>
      </c>
      <c r="AV36" s="94" t="str">
        <f t="shared" si="40"/>
        <v/>
      </c>
      <c r="AW36" s="94" t="str">
        <f t="shared" si="41"/>
        <v/>
      </c>
      <c r="AX36" s="485"/>
      <c r="AY36" s="485" t="str">
        <f>IF(E36="","",MATCH(E36,Waga!$F$9:$F$193,0))</f>
        <v/>
      </c>
      <c r="AZ36" s="485" t="str">
        <f>IF(E36="","",MATCH(E36,'Mem Drużyna'!$E$9:$E$133,0))</f>
        <v/>
      </c>
      <c r="BA36" s="198">
        <f t="shared" si="18"/>
        <v>0</v>
      </c>
      <c r="BB36" s="485" t="str">
        <f>IF(E36="","",MATCH(E36,DMP!$E$9:$E$70,0))</f>
        <v/>
      </c>
      <c r="BC36" s="494"/>
    </row>
    <row r="37" spans="1:55" s="35" customFormat="1" ht="18" hidden="1">
      <c r="A37" s="84"/>
      <c r="B37" s="85" t="str">
        <f>IF(ISBLANK($E37),"",INDEX(Waga!$B$9:$Y$193,$AY37,2))</f>
        <v/>
      </c>
      <c r="C37" s="85" t="str">
        <f>IF(ISBLANK($E37),"",INDEX(Waga!$B$9:$Y$193,$AY37,1))</f>
        <v/>
      </c>
      <c r="D37" s="396" t="str">
        <f>IF(ISBLANK($E37),"",INDEX(Waga!$B$9:$Y$193,$AY37,4))</f>
        <v/>
      </c>
      <c r="E37" s="46"/>
      <c r="F37" s="85" t="str">
        <f>IF(ISBLANK($E37),"",INDEX(Waga!$B$9:$Y$193,$AY37,6))</f>
        <v/>
      </c>
      <c r="G37" s="180" t="str">
        <f>IF(ISBLANK($E37),"",INDEX(Waga!$B$9:$Y$193,$AY37,7))</f>
        <v/>
      </c>
      <c r="H37" s="154" t="str">
        <f>IF(ISBLANK($E37),"",INDEX(Waga!$B$9:$Y$193,$AY37,8))</f>
        <v/>
      </c>
      <c r="I37" s="86" t="str">
        <f>IF(ISBLANK($E37),"",INDEX(Waga!$B$9:$Y$193,$AY37,9))</f>
        <v/>
      </c>
      <c r="J37" s="94" t="str">
        <f>IF(ISBLANK($E37),"",INDEX(Waga!$B$9:$Y$193,$AY37,10))</f>
        <v/>
      </c>
      <c r="K37" s="88" t="str">
        <f>IF(ISBLANK($E37),"",INDEX(Waga!$B$9:$Y$193,$AY37,11))</f>
        <v/>
      </c>
      <c r="L37" s="131" t="str">
        <f>IF(ISBLANK($E37),"",INDEX(Waga!$B$9:$Y$193,$AY37,12))</f>
        <v/>
      </c>
      <c r="M37" s="132"/>
      <c r="N37" s="131" t="str">
        <f>IF(ISBLANK(M37),"",IF(M37="x",L37,L37+1))</f>
        <v/>
      </c>
      <c r="O37" s="132"/>
      <c r="P37" s="133" t="str">
        <f t="shared" ref="P37:P48" si="56">IF(ISBLANK(O37),"",IF(O37="x",N37,N37+1))</f>
        <v/>
      </c>
      <c r="Q37" s="132"/>
      <c r="R37" s="133" t="str">
        <f>IF(ISBLANK($E37),"",INDEX(Waga!$B$9:$Y$193,$AY37,13))</f>
        <v/>
      </c>
      <c r="S37" s="132"/>
      <c r="T37" s="133" t="str">
        <f t="shared" ref="T37:T48" si="57">IF(ISBLANK(S37),"",IF(S37="x",R37,R37+1))</f>
        <v/>
      </c>
      <c r="U37" s="132"/>
      <c r="V37" s="133" t="str">
        <f t="shared" ref="V37:V48" si="58">IF(ISBLANK(U37),"",IF(U37="x",T37,T37+1))</f>
        <v/>
      </c>
      <c r="W37" s="309"/>
      <c r="X37" s="315" t="str">
        <f>IF(ISBLANK(E37)," ",(AP37+AT37))</f>
        <v xml:space="preserve"> </v>
      </c>
      <c r="Y37" s="312" t="str">
        <f t="shared" ref="Y37:Y48" si="59">IF(K37="","",IF(F37="k",ROUND(AK37*AW37*AJ37,2),ROUND(AL37*AW37*AJ37,2)))</f>
        <v/>
      </c>
      <c r="Z37" s="200" t="str">
        <f t="shared" ref="Z37:Z48" si="60">IF(K37="","",IF(F37="k",ROUND(AK37*X37*AJ37,2),ROUND(AL37*X37*AJ37,2)))</f>
        <v/>
      </c>
      <c r="AA37" s="485"/>
      <c r="AB37" s="385" t="str">
        <f>IF(ISBLANK($E37),"",INDEX('Mem Drużyna'!$E$9:$AB$133,$AZ37,21))</f>
        <v/>
      </c>
      <c r="AC37" s="384" t="str">
        <f>IF(ISNUMBER(AZ37),IF(ISBLANK($E37),"",INDEX('Mem Drużyna'!$E$9:$AB$133,$AZ37,24)),"")</f>
        <v/>
      </c>
      <c r="AD37" s="213" t="str">
        <f>IF(ISNUMBER(AZ37),IF(ISBLANK($E37),"",INDEX('Mem Drużyna'!$E$9:$AB$133,$AZ37,24)),"")</f>
        <v/>
      </c>
      <c r="AE37" s="430"/>
      <c r="AF37" s="547"/>
      <c r="AG37" s="432" t="str">
        <f>IF(ISNUMBER(BB37),IF(ISBLANK($E37),"",INDEX(DMP!$A$9:$AT$70,$BB37,27)),"")</f>
        <v/>
      </c>
      <c r="AH37" s="551" t="str">
        <f>IF(ISNUMBER(BB37),IF(ISBLANK($E37),"",INDEX(DMP!$A$9:$AT$70,$BB37,46)),"")</f>
        <v/>
      </c>
      <c r="AI37" s="490" t="str">
        <f t="shared" si="29"/>
        <v/>
      </c>
      <c r="AJ37" s="491">
        <f t="shared" ref="AJ37:AJ48" si="61">IF(ISBLANK($AX$3),1,IF(F37="K",$AX$3,1))</f>
        <v>1</v>
      </c>
      <c r="AK37" s="575">
        <f t="shared" ref="AK37:AK48" si="62">IF(K37&lt;153.757,10^(0.787004341*((LOG10(K37/153.757))^2)),1)</f>
        <v>1</v>
      </c>
      <c r="AL37" s="493">
        <f t="shared" ref="AL37:AL48" si="63">IF(K37&lt;193.609,10^(0.722762521*((LOG10(K37/193.609))^2)),1)</f>
        <v>1</v>
      </c>
      <c r="AM37" s="94">
        <f t="shared" ref="AM37:AM48" si="64">IF(M37="z",L37,IF(M37="x",L37*(-1),0))</f>
        <v>0</v>
      </c>
      <c r="AN37" s="94">
        <f t="shared" ref="AN37:AN48" si="65">IF(O37="z",N37,IF(O37="x",N37*(-1),0))</f>
        <v>0</v>
      </c>
      <c r="AO37" s="94">
        <f t="shared" ref="AO37:AO48" si="66">IF(Q37="z",P37,IF(Q37="x",P37*(-1),0))</f>
        <v>0</v>
      </c>
      <c r="AP37" s="95">
        <f t="shared" ref="AP37:AP48" si="67">IF(AND(AM37&lt;0,AN37&lt;0,AO37&lt;0),0,MAX(AM37:AO37))</f>
        <v>0</v>
      </c>
      <c r="AQ37" s="94">
        <f t="shared" ref="AQ37:AQ48" si="68">IF(S37="z",R37,IF(S37="x",R37*(-1),0))</f>
        <v>0</v>
      </c>
      <c r="AR37" s="94">
        <f t="shared" ref="AR37:AR48" si="69">IF(U37="z",T37,IF(U37="x",T37*(-1),0))</f>
        <v>0</v>
      </c>
      <c r="AS37" s="94">
        <f t="shared" ref="AS37:AS48" si="70">IF(W37="z",V37,IF(W37="x",V37*(-1),0))</f>
        <v>0</v>
      </c>
      <c r="AT37" s="96">
        <f t="shared" ref="AT37:AT48" si="71">IF(AND(AQ37&lt;0,AR37&lt;0,AS37&lt;0),0,MAX(AQ37:AS37))</f>
        <v>0</v>
      </c>
      <c r="AU37" s="94" t="str">
        <f t="shared" si="39"/>
        <v/>
      </c>
      <c r="AV37" s="94" t="str">
        <f t="shared" si="40"/>
        <v/>
      </c>
      <c r="AW37" s="94" t="str">
        <f t="shared" si="41"/>
        <v/>
      </c>
      <c r="AX37" s="485"/>
      <c r="AY37" s="485" t="str">
        <f>IF(E37="","",MATCH(E37,Waga!$F$9:$F$193,0))</f>
        <v/>
      </c>
      <c r="AZ37" s="485" t="str">
        <f>IF(E37="","",MATCH(E37,'Mem Drużyna'!$E$9:$E$133,0))</f>
        <v/>
      </c>
      <c r="BA37" s="198">
        <f t="shared" si="18"/>
        <v>0</v>
      </c>
      <c r="BB37" s="485" t="str">
        <f>IF(E37="","",MATCH(E37,DMP!$E$9:$E$70,0))</f>
        <v/>
      </c>
      <c r="BC37" s="494"/>
    </row>
    <row r="38" spans="1:55" s="35" customFormat="1" ht="18" hidden="1">
      <c r="A38" s="84"/>
      <c r="B38" s="85" t="str">
        <f>IF(ISBLANK($E38),"",INDEX(Waga!$B$9:$Y$193,$AY38,2))</f>
        <v/>
      </c>
      <c r="C38" s="85" t="str">
        <f>IF(ISBLANK($E38),"",INDEX(Waga!$B$9:$Y$193,$AY38,1))</f>
        <v/>
      </c>
      <c r="D38" s="396" t="str">
        <f>IF(ISBLANK($E38),"",INDEX(Waga!$B$9:$Y$193,$AY38,4))</f>
        <v/>
      </c>
      <c r="E38" s="59"/>
      <c r="F38" s="85" t="str">
        <f>IF(ISBLANK($E38),"",INDEX(Waga!$B$9:$Y$193,$AY38,6))</f>
        <v/>
      </c>
      <c r="G38" s="180" t="str">
        <f>IF(ISBLANK($E38),"",INDEX(Waga!$B$9:$Y$193,$AY38,7))</f>
        <v/>
      </c>
      <c r="H38" s="154" t="str">
        <f>IF(ISBLANK($E38),"",INDEX(Waga!$B$9:$Y$193,$AY38,8))</f>
        <v/>
      </c>
      <c r="I38" s="86" t="str">
        <f>IF(ISBLANK($E38),"",INDEX(Waga!$B$9:$Y$193,$AY38,9))</f>
        <v/>
      </c>
      <c r="J38" s="94" t="str">
        <f>IF(ISBLANK($E38),"",INDEX(Waga!$B$9:$Y$193,$AY38,10))</f>
        <v/>
      </c>
      <c r="K38" s="88" t="str">
        <f>IF(ISBLANK($E38),"",INDEX(Waga!$B$9:$Y$193,$AY38,11))</f>
        <v/>
      </c>
      <c r="L38" s="131" t="str">
        <f>IF(ISBLANK($E38),"",INDEX(Waga!$B$9:$Y$193,$AY38,12))</f>
        <v/>
      </c>
      <c r="M38" s="132"/>
      <c r="N38" s="131" t="str">
        <f t="shared" ref="N38:N48" si="72">IF(ISBLANK(M38),"",IF(M38="x",L38,L38+1))</f>
        <v/>
      </c>
      <c r="O38" s="132"/>
      <c r="P38" s="133" t="str">
        <f t="shared" si="56"/>
        <v/>
      </c>
      <c r="Q38" s="132"/>
      <c r="R38" s="133" t="str">
        <f>IF(ISBLANK($E38),"",INDEX(Waga!$B$9:$Y$193,$AY38,13))</f>
        <v/>
      </c>
      <c r="S38" s="132"/>
      <c r="T38" s="133" t="str">
        <f t="shared" si="57"/>
        <v/>
      </c>
      <c r="U38" s="132"/>
      <c r="V38" s="133" t="str">
        <f t="shared" si="58"/>
        <v/>
      </c>
      <c r="W38" s="309"/>
      <c r="X38" s="315" t="str">
        <f t="shared" ref="X38:X48" si="73">IF(ISBLANK(E38)," ",(AP38+AT38))</f>
        <v xml:space="preserve"> </v>
      </c>
      <c r="Y38" s="312" t="str">
        <f t="shared" si="59"/>
        <v/>
      </c>
      <c r="Z38" s="200" t="str">
        <f t="shared" si="60"/>
        <v/>
      </c>
      <c r="AA38" s="485"/>
      <c r="AB38" s="385" t="str">
        <f>IF(ISBLANK($E38),"",INDEX('Mem Drużyna'!$E$9:$AB$133,$AZ38,21))</f>
        <v/>
      </c>
      <c r="AC38" s="384" t="str">
        <f>IF(ISNUMBER(AZ38),IF(ISBLANK($E38),"",INDEX('Mem Drużyna'!$E$9:$AB$133,$AZ38,24)),"")</f>
        <v/>
      </c>
      <c r="AD38" s="213" t="str">
        <f>IF(ISNUMBER(AZ38),IF(ISBLANK($E38),"",INDEX('Mem Drużyna'!$E$9:$AB$133,$AZ38,24)),"")</f>
        <v/>
      </c>
      <c r="AE38" s="430"/>
      <c r="AF38" s="547"/>
      <c r="AG38" s="432" t="str">
        <f>IF(ISNUMBER(BB38),IF(ISBLANK($E38),"",INDEX(DMP!$A$9:$AT$70,$BB38,27)),"")</f>
        <v/>
      </c>
      <c r="AH38" s="551" t="str">
        <f>IF(ISNUMBER(BB38),IF(ISBLANK($E38),"",INDEX(DMP!$A$9:$AT$70,$BB38,46)),"")</f>
        <v/>
      </c>
      <c r="AI38" s="490" t="str">
        <f t="shared" si="29"/>
        <v/>
      </c>
      <c r="AJ38" s="491">
        <f t="shared" si="61"/>
        <v>1</v>
      </c>
      <c r="AK38" s="575">
        <f t="shared" si="62"/>
        <v>1</v>
      </c>
      <c r="AL38" s="493">
        <f t="shared" si="63"/>
        <v>1</v>
      </c>
      <c r="AM38" s="94">
        <f t="shared" si="64"/>
        <v>0</v>
      </c>
      <c r="AN38" s="94">
        <f t="shared" si="65"/>
        <v>0</v>
      </c>
      <c r="AO38" s="94">
        <f t="shared" si="66"/>
        <v>0</v>
      </c>
      <c r="AP38" s="95">
        <f t="shared" si="67"/>
        <v>0</v>
      </c>
      <c r="AQ38" s="94">
        <f t="shared" si="68"/>
        <v>0</v>
      </c>
      <c r="AR38" s="94">
        <f t="shared" si="69"/>
        <v>0</v>
      </c>
      <c r="AS38" s="94">
        <f t="shared" si="70"/>
        <v>0</v>
      </c>
      <c r="AT38" s="96">
        <f t="shared" si="71"/>
        <v>0</v>
      </c>
      <c r="AU38" s="94" t="str">
        <f t="shared" si="39"/>
        <v/>
      </c>
      <c r="AV38" s="94" t="str">
        <f t="shared" si="40"/>
        <v/>
      </c>
      <c r="AW38" s="94" t="str">
        <f t="shared" si="41"/>
        <v/>
      </c>
      <c r="AX38" s="485"/>
      <c r="AY38" s="485" t="str">
        <f>IF(E38="","",MATCH(E38,Waga!$F$9:$F$193,0))</f>
        <v/>
      </c>
      <c r="AZ38" s="485" t="str">
        <f>IF(E38="","",MATCH(E38,'Mem Drużyna'!$E$9:$E$133,0))</f>
        <v/>
      </c>
      <c r="BA38" s="198">
        <f t="shared" si="18"/>
        <v>0</v>
      </c>
      <c r="BB38" s="485" t="str">
        <f>IF(E38="","",MATCH(E38,DMP!$E$9:$E$70,0))</f>
        <v/>
      </c>
      <c r="BC38" s="494"/>
    </row>
    <row r="39" spans="1:55" s="35" customFormat="1" ht="18" hidden="1">
      <c r="A39" s="84"/>
      <c r="B39" s="85" t="str">
        <f>IF(ISBLANK($E39),"",INDEX(Waga!$B$9:$Y$193,$AY39,2))</f>
        <v/>
      </c>
      <c r="C39" s="85" t="str">
        <f>IF(ISBLANK($E39),"",INDEX(Waga!$B$9:$Y$193,$AY39,1))</f>
        <v/>
      </c>
      <c r="D39" s="396" t="str">
        <f>IF(ISBLANK($E39),"",INDEX(Waga!$B$9:$Y$193,$AY39,4))</f>
        <v/>
      </c>
      <c r="E39" s="59"/>
      <c r="F39" s="85" t="str">
        <f>IF(ISBLANK($E39),"",INDEX(Waga!$B$9:$Y$193,$AY39,6))</f>
        <v/>
      </c>
      <c r="G39" s="180" t="str">
        <f>IF(ISBLANK($E39),"",INDEX(Waga!$B$9:$Y$193,$AY39,7))</f>
        <v/>
      </c>
      <c r="H39" s="154" t="str">
        <f>IF(ISBLANK($E39),"",INDEX(Waga!$B$9:$Y$193,$AY39,8))</f>
        <v/>
      </c>
      <c r="I39" s="86" t="str">
        <f>IF(ISBLANK($E39),"",INDEX(Waga!$B$9:$Y$193,$AY39,9))</f>
        <v/>
      </c>
      <c r="J39" s="94" t="str">
        <f>IF(ISBLANK($E39),"",INDEX(Waga!$B$9:$Y$193,$AY39,10))</f>
        <v/>
      </c>
      <c r="K39" s="88" t="str">
        <f>IF(ISBLANK($E39),"",INDEX(Waga!$B$9:$Y$193,$AY39,11))</f>
        <v/>
      </c>
      <c r="L39" s="131" t="str">
        <f>IF(ISBLANK($E39),"",INDEX(Waga!$B$9:$Y$193,$AY39,12))</f>
        <v/>
      </c>
      <c r="M39" s="132"/>
      <c r="N39" s="131" t="str">
        <f t="shared" si="72"/>
        <v/>
      </c>
      <c r="O39" s="132"/>
      <c r="P39" s="133" t="str">
        <f t="shared" si="56"/>
        <v/>
      </c>
      <c r="Q39" s="132"/>
      <c r="R39" s="133" t="str">
        <f>IF(ISBLANK($E39),"",INDEX(Waga!$B$9:$Y$193,$AY39,13))</f>
        <v/>
      </c>
      <c r="S39" s="132"/>
      <c r="T39" s="133" t="str">
        <f t="shared" si="57"/>
        <v/>
      </c>
      <c r="U39" s="132"/>
      <c r="V39" s="133" t="str">
        <f t="shared" si="58"/>
        <v/>
      </c>
      <c r="W39" s="309"/>
      <c r="X39" s="314" t="str">
        <f t="shared" si="73"/>
        <v xml:space="preserve"> </v>
      </c>
      <c r="Y39" s="312" t="str">
        <f t="shared" si="59"/>
        <v/>
      </c>
      <c r="Z39" s="200" t="str">
        <f t="shared" si="60"/>
        <v/>
      </c>
      <c r="AA39" s="485"/>
      <c r="AB39" s="385" t="str">
        <f>IF(ISBLANK($E39),"",INDEX('Mem Drużyna'!$E$9:$AB$133,$AZ39,21))</f>
        <v/>
      </c>
      <c r="AC39" s="384" t="str">
        <f>IF(ISNUMBER(AZ39),IF(ISBLANK($E39),"",INDEX('Mem Drużyna'!$E$9:$AB$133,$AZ39,24)),"")</f>
        <v/>
      </c>
      <c r="AD39" s="213" t="str">
        <f>IF(ISNUMBER(AZ39),IF(ISBLANK($E39),"",INDEX('Mem Drużyna'!$E$9:$AB$133,$AZ39,24)),"")</f>
        <v/>
      </c>
      <c r="AE39" s="430"/>
      <c r="AF39" s="547"/>
      <c r="AG39" s="432" t="str">
        <f>IF(ISNUMBER(BB39),IF(ISBLANK($E39),"",INDEX(DMP!$A$9:$AT$70,$BB39,27)),"")</f>
        <v/>
      </c>
      <c r="AH39" s="551" t="str">
        <f>IF(ISNUMBER(BB39),IF(ISBLANK($E39),"",INDEX(DMP!$A$9:$AT$70,$BB39,46)),"")</f>
        <v/>
      </c>
      <c r="AI39" s="490" t="str">
        <f t="shared" si="29"/>
        <v/>
      </c>
      <c r="AJ39" s="491">
        <f t="shared" si="61"/>
        <v>1</v>
      </c>
      <c r="AK39" s="575">
        <f t="shared" si="62"/>
        <v>1</v>
      </c>
      <c r="AL39" s="493">
        <f t="shared" si="63"/>
        <v>1</v>
      </c>
      <c r="AM39" s="94">
        <f t="shared" si="64"/>
        <v>0</v>
      </c>
      <c r="AN39" s="94">
        <f t="shared" si="65"/>
        <v>0</v>
      </c>
      <c r="AO39" s="94">
        <f t="shared" si="66"/>
        <v>0</v>
      </c>
      <c r="AP39" s="95">
        <f t="shared" si="67"/>
        <v>0</v>
      </c>
      <c r="AQ39" s="94">
        <f t="shared" si="68"/>
        <v>0</v>
      </c>
      <c r="AR39" s="94">
        <f t="shared" si="69"/>
        <v>0</v>
      </c>
      <c r="AS39" s="94">
        <f t="shared" si="70"/>
        <v>0</v>
      </c>
      <c r="AT39" s="96">
        <f t="shared" si="71"/>
        <v>0</v>
      </c>
      <c r="AU39" s="94" t="str">
        <f t="shared" si="39"/>
        <v/>
      </c>
      <c r="AV39" s="94" t="str">
        <f t="shared" si="40"/>
        <v/>
      </c>
      <c r="AW39" s="94" t="str">
        <f t="shared" si="41"/>
        <v/>
      </c>
      <c r="AX39" s="485"/>
      <c r="AY39" s="485" t="str">
        <f>IF(E39="","",MATCH(E39,Waga!$F$9:$F$193,0))</f>
        <v/>
      </c>
      <c r="AZ39" s="485" t="str">
        <f>IF(E39="","",MATCH(E39,'Mem Drużyna'!$E$9:$E$133,0))</f>
        <v/>
      </c>
      <c r="BA39" s="198">
        <f t="shared" si="18"/>
        <v>0</v>
      </c>
      <c r="BB39" s="485" t="str">
        <f>IF(E39="","",MATCH(E39,DMP!$E$9:$E$70,0))</f>
        <v/>
      </c>
      <c r="BC39" s="494"/>
    </row>
    <row r="40" spans="1:55" s="35" customFormat="1" ht="18" hidden="1">
      <c r="A40" s="84"/>
      <c r="B40" s="85" t="str">
        <f>IF(ISBLANK($E40),"",INDEX(Waga!$B$9:$Y$193,$AY40,2))</f>
        <v/>
      </c>
      <c r="C40" s="85" t="str">
        <f>IF(ISBLANK($E40),"",INDEX(Waga!$B$9:$Y$193,$AY40,1))</f>
        <v/>
      </c>
      <c r="D40" s="396" t="str">
        <f>IF(ISBLANK($E40),"",INDEX(Waga!$B$9:$Y$193,$AY40,4))</f>
        <v/>
      </c>
      <c r="E40" s="59"/>
      <c r="F40" s="85" t="str">
        <f>IF(ISBLANK($E40),"",INDEX(Waga!$B$9:$Y$193,$AY40,6))</f>
        <v/>
      </c>
      <c r="G40" s="180" t="str">
        <f>IF(ISBLANK($E40),"",INDEX(Waga!$B$9:$Y$193,$AY40,7))</f>
        <v/>
      </c>
      <c r="H40" s="154" t="str">
        <f>IF(ISBLANK($E40),"",INDEX(Waga!$B$9:$Y$193,$AY40,8))</f>
        <v/>
      </c>
      <c r="I40" s="86" t="str">
        <f>IF(ISBLANK($E40),"",INDEX(Waga!$B$9:$Y$193,$AY40,9))</f>
        <v/>
      </c>
      <c r="J40" s="94" t="str">
        <f>IF(ISBLANK($E40),"",INDEX(Waga!$B$9:$Y$193,$AY40,10))</f>
        <v/>
      </c>
      <c r="K40" s="88" t="str">
        <f>IF(ISBLANK($E40),"",INDEX(Waga!$B$9:$Y$193,$AY40,11))</f>
        <v/>
      </c>
      <c r="L40" s="131" t="str">
        <f>IF(ISBLANK($E40),"",INDEX(Waga!$B$9:$Y$193,$AY40,12))</f>
        <v/>
      </c>
      <c r="M40" s="132"/>
      <c r="N40" s="131" t="str">
        <f t="shared" si="72"/>
        <v/>
      </c>
      <c r="O40" s="132"/>
      <c r="P40" s="133" t="str">
        <f t="shared" si="56"/>
        <v/>
      </c>
      <c r="Q40" s="132"/>
      <c r="R40" s="133" t="str">
        <f>IF(ISBLANK($E40),"",INDEX(Waga!$B$9:$Y$193,$AY40,13))</f>
        <v/>
      </c>
      <c r="S40" s="132"/>
      <c r="T40" s="133" t="str">
        <f t="shared" si="57"/>
        <v/>
      </c>
      <c r="U40" s="132"/>
      <c r="V40" s="133" t="str">
        <f t="shared" si="58"/>
        <v/>
      </c>
      <c r="W40" s="309"/>
      <c r="X40" s="314" t="str">
        <f t="shared" si="73"/>
        <v xml:space="preserve"> </v>
      </c>
      <c r="Y40" s="312" t="str">
        <f t="shared" si="59"/>
        <v/>
      </c>
      <c r="Z40" s="200" t="str">
        <f t="shared" si="60"/>
        <v/>
      </c>
      <c r="AA40" s="485"/>
      <c r="AB40" s="385" t="str">
        <f>IF(ISBLANK($E40),"",INDEX('Mem Drużyna'!$E$9:$AB$133,$AZ40,21))</f>
        <v/>
      </c>
      <c r="AC40" s="384" t="str">
        <f>IF(ISNUMBER(AZ40),IF(ISBLANK($E40),"",INDEX('Mem Drużyna'!$E$9:$AB$133,$AZ40,24)),"")</f>
        <v/>
      </c>
      <c r="AD40" s="213" t="str">
        <f>IF(ISNUMBER(AZ40),IF(ISBLANK($E40),"",INDEX('Mem Drużyna'!$E$9:$AB$133,$AZ40,24)),"")</f>
        <v/>
      </c>
      <c r="AE40" s="430"/>
      <c r="AF40" s="547"/>
      <c r="AG40" s="432" t="str">
        <f>IF(ISNUMBER(BB40),IF(ISBLANK($E40),"",INDEX(DMP!$A$9:$AT$70,$BB40,27)),"")</f>
        <v/>
      </c>
      <c r="AH40" s="551" t="str">
        <f>IF(ISNUMBER(BB40),IF(ISBLANK($E40),"",INDEX(DMP!$A$9:$AT$70,$BB40,46)),"")</f>
        <v/>
      </c>
      <c r="AI40" s="490" t="str">
        <f t="shared" si="29"/>
        <v/>
      </c>
      <c r="AJ40" s="491">
        <f t="shared" si="61"/>
        <v>1</v>
      </c>
      <c r="AK40" s="575">
        <f t="shared" si="62"/>
        <v>1</v>
      </c>
      <c r="AL40" s="493">
        <f t="shared" si="63"/>
        <v>1</v>
      </c>
      <c r="AM40" s="94">
        <f t="shared" si="64"/>
        <v>0</v>
      </c>
      <c r="AN40" s="94">
        <f t="shared" si="65"/>
        <v>0</v>
      </c>
      <c r="AO40" s="94">
        <f t="shared" si="66"/>
        <v>0</v>
      </c>
      <c r="AP40" s="95">
        <f t="shared" si="67"/>
        <v>0</v>
      </c>
      <c r="AQ40" s="94">
        <f t="shared" si="68"/>
        <v>0</v>
      </c>
      <c r="AR40" s="94">
        <f t="shared" si="69"/>
        <v>0</v>
      </c>
      <c r="AS40" s="94">
        <f t="shared" si="70"/>
        <v>0</v>
      </c>
      <c r="AT40" s="96">
        <f t="shared" si="71"/>
        <v>0</v>
      </c>
      <c r="AU40" s="94" t="str">
        <f t="shared" si="39"/>
        <v/>
      </c>
      <c r="AV40" s="94" t="str">
        <f t="shared" si="40"/>
        <v/>
      </c>
      <c r="AW40" s="94" t="str">
        <f t="shared" si="41"/>
        <v/>
      </c>
      <c r="AX40" s="485"/>
      <c r="AY40" s="485" t="str">
        <f>IF(E40="","",MATCH(E40,Waga!$F$9:$F$193,0))</f>
        <v/>
      </c>
      <c r="AZ40" s="485" t="str">
        <f>IF(E40="","",MATCH(E40,'Mem Drużyna'!$E$9:$E$133,0))</f>
        <v/>
      </c>
      <c r="BA40" s="198">
        <f t="shared" si="18"/>
        <v>0</v>
      </c>
      <c r="BB40" s="485" t="str">
        <f>IF(E40="","",MATCH(E40,DMP!$E$9:$E$70,0))</f>
        <v/>
      </c>
      <c r="BC40" s="494"/>
    </row>
    <row r="41" spans="1:55" s="35" customFormat="1" ht="18" hidden="1">
      <c r="A41" s="84"/>
      <c r="B41" s="85" t="str">
        <f>IF(ISBLANK($E41),"",INDEX(Waga!$B$9:$Y$193,$AY41,2))</f>
        <v/>
      </c>
      <c r="C41" s="85" t="str">
        <f>IF(ISBLANK($E41),"",INDEX(Waga!$B$9:$Y$193,$AY41,1))</f>
        <v/>
      </c>
      <c r="D41" s="396" t="str">
        <f>IF(ISBLANK($E41),"",INDEX(Waga!$B$9:$Y$193,$AY41,4))</f>
        <v/>
      </c>
      <c r="E41" s="59"/>
      <c r="F41" s="85" t="str">
        <f>IF(ISBLANK($E41),"",INDEX(Waga!$B$9:$Y$193,$AY41,6))</f>
        <v/>
      </c>
      <c r="G41" s="180" t="str">
        <f>IF(ISBLANK($E41),"",INDEX(Waga!$B$9:$Y$193,$AY41,7))</f>
        <v/>
      </c>
      <c r="H41" s="154" t="str">
        <f>IF(ISBLANK($E41),"",INDEX(Waga!$B$9:$Y$193,$AY41,8))</f>
        <v/>
      </c>
      <c r="I41" s="86" t="str">
        <f>IF(ISBLANK($E41),"",INDEX(Waga!$B$9:$Y$193,$AY41,9))</f>
        <v/>
      </c>
      <c r="J41" s="94" t="str">
        <f>IF(ISBLANK($E41),"",INDEX(Waga!$B$9:$Y$193,$AY41,10))</f>
        <v/>
      </c>
      <c r="K41" s="88" t="str">
        <f>IF(ISBLANK($E41),"",INDEX(Waga!$B$9:$Y$193,$AY41,11))</f>
        <v/>
      </c>
      <c r="L41" s="131" t="str">
        <f>IF(ISBLANK($E41),"",INDEX(Waga!$B$9:$Y$193,$AY41,12))</f>
        <v/>
      </c>
      <c r="M41" s="132"/>
      <c r="N41" s="131" t="str">
        <f t="shared" si="72"/>
        <v/>
      </c>
      <c r="O41" s="132"/>
      <c r="P41" s="133" t="str">
        <f t="shared" si="56"/>
        <v/>
      </c>
      <c r="Q41" s="132"/>
      <c r="R41" s="133" t="str">
        <f>IF(ISBLANK($E41),"",INDEX(Waga!$B$9:$Y$193,$AY41,13))</f>
        <v/>
      </c>
      <c r="S41" s="132"/>
      <c r="T41" s="133" t="str">
        <f t="shared" si="57"/>
        <v/>
      </c>
      <c r="U41" s="132"/>
      <c r="V41" s="133" t="str">
        <f t="shared" si="58"/>
        <v/>
      </c>
      <c r="W41" s="309"/>
      <c r="X41" s="314" t="str">
        <f t="shared" si="73"/>
        <v xml:space="preserve"> </v>
      </c>
      <c r="Y41" s="312" t="str">
        <f t="shared" si="59"/>
        <v/>
      </c>
      <c r="Z41" s="200" t="str">
        <f t="shared" si="60"/>
        <v/>
      </c>
      <c r="AA41" s="485"/>
      <c r="AB41" s="385" t="str">
        <f>IF(ISBLANK($E41),"",INDEX('Mem Drużyna'!$E$9:$AB$133,$AZ41,21))</f>
        <v/>
      </c>
      <c r="AC41" s="384" t="str">
        <f>IF(ISNUMBER(AZ41),IF(ISBLANK($E41),"",INDEX('Mem Drużyna'!$E$9:$AB$133,$AZ41,24)),"")</f>
        <v/>
      </c>
      <c r="AD41" s="213" t="str">
        <f>IF(ISNUMBER(AZ41),IF(ISBLANK($E41),"",INDEX('Mem Drużyna'!$E$9:$AB$133,$AZ41,24)),"")</f>
        <v/>
      </c>
      <c r="AE41" s="430"/>
      <c r="AF41" s="547"/>
      <c r="AG41" s="432" t="str">
        <f>IF(ISNUMBER(BB41),IF(ISBLANK($E41),"",INDEX(DMP!$A$9:$AT$70,$BB41,27)),"")</f>
        <v/>
      </c>
      <c r="AH41" s="551" t="str">
        <f>IF(ISNUMBER(BB41),IF(ISBLANK($E41),"",INDEX(DMP!$A$9:$AT$70,$BB41,46)),"")</f>
        <v/>
      </c>
      <c r="AI41" s="490" t="str">
        <f t="shared" si="29"/>
        <v/>
      </c>
      <c r="AJ41" s="491">
        <f t="shared" si="61"/>
        <v>1</v>
      </c>
      <c r="AK41" s="575">
        <f t="shared" si="62"/>
        <v>1</v>
      </c>
      <c r="AL41" s="493">
        <f t="shared" si="63"/>
        <v>1</v>
      </c>
      <c r="AM41" s="94">
        <f t="shared" si="64"/>
        <v>0</v>
      </c>
      <c r="AN41" s="94">
        <f t="shared" si="65"/>
        <v>0</v>
      </c>
      <c r="AO41" s="94">
        <f t="shared" si="66"/>
        <v>0</v>
      </c>
      <c r="AP41" s="95">
        <f t="shared" si="67"/>
        <v>0</v>
      </c>
      <c r="AQ41" s="94">
        <f t="shared" si="68"/>
        <v>0</v>
      </c>
      <c r="AR41" s="94">
        <f t="shared" si="69"/>
        <v>0</v>
      </c>
      <c r="AS41" s="94">
        <f t="shared" si="70"/>
        <v>0</v>
      </c>
      <c r="AT41" s="96">
        <f t="shared" si="71"/>
        <v>0</v>
      </c>
      <c r="AU41" s="94" t="str">
        <f t="shared" si="39"/>
        <v/>
      </c>
      <c r="AV41" s="94" t="str">
        <f t="shared" si="40"/>
        <v/>
      </c>
      <c r="AW41" s="94" t="str">
        <f t="shared" si="41"/>
        <v/>
      </c>
      <c r="AX41" s="485"/>
      <c r="AY41" s="485" t="str">
        <f>IF(E41="","",MATCH(E41,Waga!$F$9:$F$193,0))</f>
        <v/>
      </c>
      <c r="AZ41" s="485" t="str">
        <f>IF(E41="","",MATCH(E41,'Mem Drużyna'!$E$9:$E$133,0))</f>
        <v/>
      </c>
      <c r="BA41" s="198">
        <f t="shared" si="18"/>
        <v>0</v>
      </c>
      <c r="BB41" s="485" t="str">
        <f>IF(E41="","",MATCH(E41,DMP!$E$9:$E$70,0))</f>
        <v/>
      </c>
      <c r="BC41" s="494"/>
    </row>
    <row r="42" spans="1:55" s="35" customFormat="1" ht="18" hidden="1">
      <c r="A42" s="84"/>
      <c r="B42" s="85" t="str">
        <f>IF(ISBLANK($E42),"",INDEX(Waga!$B$9:$Y$193,$AY42,2))</f>
        <v/>
      </c>
      <c r="C42" s="85" t="str">
        <f>IF(ISBLANK($E42),"",INDEX(Waga!$B$9:$Y$193,$AY42,1))</f>
        <v/>
      </c>
      <c r="D42" s="396" t="str">
        <f>IF(ISBLANK($E42),"",INDEX(Waga!$B$9:$Y$193,$AY42,4))</f>
        <v/>
      </c>
      <c r="E42" s="59"/>
      <c r="F42" s="85" t="str">
        <f>IF(ISBLANK($E42),"",INDEX(Waga!$B$9:$Y$193,$AY42,6))</f>
        <v/>
      </c>
      <c r="G42" s="180" t="str">
        <f>IF(ISBLANK($E42),"",INDEX(Waga!$B$9:$Y$193,$AY42,7))</f>
        <v/>
      </c>
      <c r="H42" s="154" t="str">
        <f>IF(ISBLANK($E42),"",INDEX(Waga!$B$9:$Y$193,$AY42,8))</f>
        <v/>
      </c>
      <c r="I42" s="86" t="str">
        <f>IF(ISBLANK($E42),"",INDEX(Waga!$B$9:$Y$193,$AY42,9))</f>
        <v/>
      </c>
      <c r="J42" s="94" t="str">
        <f>IF(ISBLANK($E42),"",INDEX(Waga!$B$9:$Y$193,$AY42,10))</f>
        <v/>
      </c>
      <c r="K42" s="88" t="str">
        <f>IF(ISBLANK($E42),"",INDEX(Waga!$B$9:$Y$193,$AY42,11))</f>
        <v/>
      </c>
      <c r="L42" s="131" t="str">
        <f>IF(ISBLANK($E42),"",INDEX(Waga!$B$9:$Y$193,$AY42,12))</f>
        <v/>
      </c>
      <c r="M42" s="132"/>
      <c r="N42" s="131" t="str">
        <f t="shared" si="72"/>
        <v/>
      </c>
      <c r="O42" s="132"/>
      <c r="P42" s="133" t="str">
        <f t="shared" si="56"/>
        <v/>
      </c>
      <c r="Q42" s="132"/>
      <c r="R42" s="133" t="str">
        <f>IF(ISBLANK($E42),"",INDEX(Waga!$B$9:$Y$193,$AY42,13))</f>
        <v/>
      </c>
      <c r="S42" s="132"/>
      <c r="T42" s="133" t="str">
        <f t="shared" si="57"/>
        <v/>
      </c>
      <c r="U42" s="132"/>
      <c r="V42" s="133" t="str">
        <f t="shared" si="58"/>
        <v/>
      </c>
      <c r="W42" s="309"/>
      <c r="X42" s="314" t="str">
        <f t="shared" si="73"/>
        <v xml:space="preserve"> </v>
      </c>
      <c r="Y42" s="312" t="str">
        <f t="shared" si="59"/>
        <v/>
      </c>
      <c r="Z42" s="200" t="str">
        <f t="shared" si="60"/>
        <v/>
      </c>
      <c r="AA42" s="485"/>
      <c r="AB42" s="385" t="str">
        <f>IF(ISBLANK($E42),"",INDEX('Mem Drużyna'!$E$9:$AB$133,$AZ42,21))</f>
        <v/>
      </c>
      <c r="AC42" s="384" t="str">
        <f>IF(ISNUMBER(AZ42),IF(ISBLANK($E42),"",INDEX('Mem Drużyna'!$E$9:$AB$133,$AZ42,24)),"")</f>
        <v/>
      </c>
      <c r="AD42" s="213" t="str">
        <f>IF(ISNUMBER(AZ42),IF(ISBLANK($E42),"",INDEX('Mem Drużyna'!$E$9:$AB$133,$AZ42,24)),"")</f>
        <v/>
      </c>
      <c r="AE42" s="430"/>
      <c r="AF42" s="547"/>
      <c r="AG42" s="432" t="str">
        <f>IF(ISNUMBER(BB42),IF(ISBLANK($E42),"",INDEX(DMP!$A$9:$AT$70,$BB42,27)),"")</f>
        <v/>
      </c>
      <c r="AH42" s="551" t="str">
        <f>IF(ISNUMBER(BB42),IF(ISBLANK($E42),"",INDEX(DMP!$A$9:$AT$70,$BB42,46)),"")</f>
        <v/>
      </c>
      <c r="AI42" s="490" t="str">
        <f t="shared" si="29"/>
        <v/>
      </c>
      <c r="AJ42" s="491">
        <f t="shared" si="61"/>
        <v>1</v>
      </c>
      <c r="AK42" s="575">
        <f t="shared" si="62"/>
        <v>1</v>
      </c>
      <c r="AL42" s="493">
        <f t="shared" si="63"/>
        <v>1</v>
      </c>
      <c r="AM42" s="94">
        <f t="shared" si="64"/>
        <v>0</v>
      </c>
      <c r="AN42" s="94">
        <f t="shared" si="65"/>
        <v>0</v>
      </c>
      <c r="AO42" s="94">
        <f t="shared" si="66"/>
        <v>0</v>
      </c>
      <c r="AP42" s="95">
        <f t="shared" si="67"/>
        <v>0</v>
      </c>
      <c r="AQ42" s="94">
        <f t="shared" si="68"/>
        <v>0</v>
      </c>
      <c r="AR42" s="94">
        <f t="shared" si="69"/>
        <v>0</v>
      </c>
      <c r="AS42" s="94">
        <f t="shared" si="70"/>
        <v>0</v>
      </c>
      <c r="AT42" s="96">
        <f t="shared" si="71"/>
        <v>0</v>
      </c>
      <c r="AU42" s="94" t="str">
        <f t="shared" si="39"/>
        <v/>
      </c>
      <c r="AV42" s="94" t="str">
        <f t="shared" si="40"/>
        <v/>
      </c>
      <c r="AW42" s="94" t="str">
        <f t="shared" si="41"/>
        <v/>
      </c>
      <c r="AX42" s="485"/>
      <c r="AY42" s="485" t="str">
        <f>IF(E42="","",MATCH(E42,Waga!$F$9:$F$193,0))</f>
        <v/>
      </c>
      <c r="AZ42" s="485" t="str">
        <f>IF(E42="","",MATCH(E42,'Mem Drużyna'!$E$9:$E$133,0))</f>
        <v/>
      </c>
      <c r="BA42" s="198">
        <f t="shared" si="18"/>
        <v>0</v>
      </c>
      <c r="BB42" s="485" t="str">
        <f>IF(E42="","",MATCH(E42,DMP!$E$9:$E$70,0))</f>
        <v/>
      </c>
      <c r="BC42" s="494"/>
    </row>
    <row r="43" spans="1:55" s="35" customFormat="1" ht="18" hidden="1">
      <c r="A43" s="84"/>
      <c r="B43" s="85" t="str">
        <f>IF(ISBLANK($E43),"",INDEX(Waga!$B$9:$Y$193,$AY43,2))</f>
        <v/>
      </c>
      <c r="C43" s="85" t="str">
        <f>IF(ISBLANK($E43),"",INDEX(Waga!$B$9:$Y$193,$AY43,1))</f>
        <v/>
      </c>
      <c r="D43" s="396" t="str">
        <f>IF(ISBLANK($E43),"",INDEX(Waga!$B$9:$Y$193,$AY43,4))</f>
        <v/>
      </c>
      <c r="E43" s="59"/>
      <c r="F43" s="85" t="str">
        <f>IF(ISBLANK($E43),"",INDEX(Waga!$B$9:$Y$193,$AY43,6))</f>
        <v/>
      </c>
      <c r="G43" s="180" t="str">
        <f>IF(ISBLANK($E43),"",INDEX(Waga!$B$9:$Y$193,$AY43,7))</f>
        <v/>
      </c>
      <c r="H43" s="154" t="str">
        <f>IF(ISBLANK($E43),"",INDEX(Waga!$B$9:$Y$193,$AY43,8))</f>
        <v/>
      </c>
      <c r="I43" s="86" t="str">
        <f>IF(ISBLANK($E43),"",INDEX(Waga!$B$9:$Y$193,$AY43,9))</f>
        <v/>
      </c>
      <c r="J43" s="94" t="str">
        <f>IF(ISBLANK($E43),"",INDEX(Waga!$B$9:$Y$193,$AY43,10))</f>
        <v/>
      </c>
      <c r="K43" s="88" t="str">
        <f>IF(ISBLANK($E43),"",INDEX(Waga!$B$9:$Y$193,$AY43,11))</f>
        <v/>
      </c>
      <c r="L43" s="131" t="str">
        <f>IF(ISBLANK($E43),"",INDEX(Waga!$B$9:$Y$193,$AY43,12))</f>
        <v/>
      </c>
      <c r="M43" s="132"/>
      <c r="N43" s="131" t="str">
        <f t="shared" si="72"/>
        <v/>
      </c>
      <c r="O43" s="132"/>
      <c r="P43" s="133" t="str">
        <f t="shared" si="56"/>
        <v/>
      </c>
      <c r="Q43" s="132"/>
      <c r="R43" s="133" t="str">
        <f>IF(ISBLANK($E43),"",INDEX(Waga!$B$9:$Y$193,$AY43,13))</f>
        <v/>
      </c>
      <c r="S43" s="132"/>
      <c r="T43" s="133" t="str">
        <f t="shared" si="57"/>
        <v/>
      </c>
      <c r="U43" s="132"/>
      <c r="V43" s="133" t="str">
        <f t="shared" si="58"/>
        <v/>
      </c>
      <c r="W43" s="309"/>
      <c r="X43" s="314" t="str">
        <f t="shared" si="73"/>
        <v xml:space="preserve"> </v>
      </c>
      <c r="Y43" s="312" t="str">
        <f t="shared" si="59"/>
        <v/>
      </c>
      <c r="Z43" s="200" t="str">
        <f t="shared" si="60"/>
        <v/>
      </c>
      <c r="AA43" s="485"/>
      <c r="AB43" s="385" t="str">
        <f>IF(ISBLANK($E43),"",INDEX('Mem Drużyna'!$E$9:$AB$133,$AZ43,21))</f>
        <v/>
      </c>
      <c r="AC43" s="384" t="str">
        <f>IF(ISNUMBER(AZ43),IF(ISBLANK($E43),"",INDEX('Mem Drużyna'!$E$9:$AB$133,$AZ43,24)),"")</f>
        <v/>
      </c>
      <c r="AD43" s="213" t="str">
        <f>IF(ISNUMBER(AZ43),IF(ISBLANK($E43),"",INDEX('Mem Drużyna'!$E$9:$AB$133,$AZ43,24)),"")</f>
        <v/>
      </c>
      <c r="AE43" s="430"/>
      <c r="AF43" s="547"/>
      <c r="AG43" s="432" t="str">
        <f>IF(ISNUMBER(BB43),IF(ISBLANK($E43),"",INDEX(DMP!$A$9:$AT$70,$BB43,27)),"")</f>
        <v/>
      </c>
      <c r="AH43" s="551" t="str">
        <f>IF(ISNUMBER(BB43),IF(ISBLANK($E43),"",INDEX(DMP!$A$9:$AT$70,$BB43,46)),"")</f>
        <v/>
      </c>
      <c r="AI43" s="490" t="str">
        <f t="shared" si="29"/>
        <v/>
      </c>
      <c r="AJ43" s="491">
        <f t="shared" si="61"/>
        <v>1</v>
      </c>
      <c r="AK43" s="575">
        <f t="shared" si="62"/>
        <v>1</v>
      </c>
      <c r="AL43" s="493">
        <f t="shared" si="63"/>
        <v>1</v>
      </c>
      <c r="AM43" s="94">
        <f t="shared" si="64"/>
        <v>0</v>
      </c>
      <c r="AN43" s="94">
        <f t="shared" si="65"/>
        <v>0</v>
      </c>
      <c r="AO43" s="94">
        <f t="shared" si="66"/>
        <v>0</v>
      </c>
      <c r="AP43" s="95">
        <f t="shared" si="67"/>
        <v>0</v>
      </c>
      <c r="AQ43" s="94">
        <f t="shared" si="68"/>
        <v>0</v>
      </c>
      <c r="AR43" s="94">
        <f t="shared" si="69"/>
        <v>0</v>
      </c>
      <c r="AS43" s="94">
        <f t="shared" si="70"/>
        <v>0</v>
      </c>
      <c r="AT43" s="96">
        <f t="shared" si="71"/>
        <v>0</v>
      </c>
      <c r="AU43" s="94" t="str">
        <f t="shared" si="39"/>
        <v/>
      </c>
      <c r="AV43" s="94" t="str">
        <f t="shared" si="40"/>
        <v/>
      </c>
      <c r="AW43" s="94" t="str">
        <f t="shared" si="41"/>
        <v/>
      </c>
      <c r="AX43" s="485"/>
      <c r="AY43" s="485" t="str">
        <f>IF(E43="","",MATCH(E43,Waga!$F$9:$F$193,0))</f>
        <v/>
      </c>
      <c r="AZ43" s="485" t="str">
        <f>IF(E43="","",MATCH(E43,'Mem Drużyna'!$E$9:$E$133,0))</f>
        <v/>
      </c>
      <c r="BA43" s="198">
        <f t="shared" si="18"/>
        <v>0</v>
      </c>
      <c r="BB43" s="485" t="str">
        <f>IF(E43="","",MATCH(E43,DMP!$E$9:$E$70,0))</f>
        <v/>
      </c>
      <c r="BC43" s="494"/>
    </row>
    <row r="44" spans="1:55" s="35" customFormat="1" ht="18" hidden="1">
      <c r="A44" s="84"/>
      <c r="B44" s="85" t="str">
        <f>IF(ISBLANK($E44),"",INDEX(Waga!$B$9:$Y$193,$AY44,2))</f>
        <v/>
      </c>
      <c r="C44" s="85" t="str">
        <f>IF(ISBLANK($E44),"",INDEX(Waga!$B$9:$Y$193,$AY44,1))</f>
        <v/>
      </c>
      <c r="D44" s="396" t="str">
        <f>IF(ISBLANK($E44),"",INDEX(Waga!$B$9:$Y$193,$AY44,4))</f>
        <v/>
      </c>
      <c r="E44" s="45"/>
      <c r="F44" s="85" t="str">
        <f>IF(ISBLANK($E44),"",INDEX(Waga!$B$9:$Y$193,$AY44,6))</f>
        <v/>
      </c>
      <c r="G44" s="180" t="str">
        <f>IF(ISBLANK($E44),"",INDEX(Waga!$B$9:$Y$193,$AY44,7))</f>
        <v/>
      </c>
      <c r="H44" s="154" t="str">
        <f>IF(ISBLANK($E44),"",INDEX(Waga!$B$9:$Y$193,$AY44,8))</f>
        <v/>
      </c>
      <c r="I44" s="86" t="str">
        <f>IF(ISBLANK($E44),"",INDEX(Waga!$B$9:$Y$193,$AY44,9))</f>
        <v/>
      </c>
      <c r="J44" s="94" t="str">
        <f>IF(ISBLANK($E44),"",INDEX(Waga!$B$9:$Y$193,$AY44,10))</f>
        <v/>
      </c>
      <c r="K44" s="88" t="str">
        <f>IF(ISBLANK($E44),"",INDEX(Waga!$B$9:$Y$193,$AY44,11))</f>
        <v/>
      </c>
      <c r="L44" s="131" t="str">
        <f>IF(ISBLANK($E44),"",INDEX(Waga!$B$9:$Y$193,$AY44,12))</f>
        <v/>
      </c>
      <c r="M44" s="132"/>
      <c r="N44" s="131" t="str">
        <f t="shared" si="72"/>
        <v/>
      </c>
      <c r="O44" s="132"/>
      <c r="P44" s="133" t="str">
        <f t="shared" si="56"/>
        <v/>
      </c>
      <c r="Q44" s="132"/>
      <c r="R44" s="133" t="str">
        <f>IF(ISBLANK($E44),"",INDEX(Waga!$B$9:$Y$193,$AY44,13))</f>
        <v/>
      </c>
      <c r="S44" s="132"/>
      <c r="T44" s="133" t="str">
        <f t="shared" si="57"/>
        <v/>
      </c>
      <c r="U44" s="132"/>
      <c r="V44" s="133" t="str">
        <f t="shared" si="58"/>
        <v/>
      </c>
      <c r="W44" s="309"/>
      <c r="X44" s="314" t="str">
        <f t="shared" si="73"/>
        <v xml:space="preserve"> </v>
      </c>
      <c r="Y44" s="312" t="str">
        <f t="shared" si="59"/>
        <v/>
      </c>
      <c r="Z44" s="200" t="str">
        <f t="shared" si="60"/>
        <v/>
      </c>
      <c r="AA44" s="485"/>
      <c r="AB44" s="385" t="str">
        <f>IF(ISBLANK($E44),"",INDEX('Mem Drużyna'!$E$9:$AB$133,$AZ44,21))</f>
        <v/>
      </c>
      <c r="AC44" s="384" t="str">
        <f>IF(ISNUMBER(AZ44),IF(ISBLANK($E44),"",INDEX('Mem Drużyna'!$E$9:$AB$133,$AZ44,24)),"")</f>
        <v/>
      </c>
      <c r="AD44" s="213" t="str">
        <f>IF(ISNUMBER(AZ44),IF(ISBLANK($E44),"",INDEX('Mem Drużyna'!$E$9:$AB$133,$AZ44,24)),"")</f>
        <v/>
      </c>
      <c r="AE44" s="430"/>
      <c r="AF44" s="547"/>
      <c r="AG44" s="432" t="str">
        <f>IF(ISNUMBER(BB44),IF(ISBLANK($E44),"",INDEX(DMP!$A$9:$AT$70,$BB44,27)),"")</f>
        <v/>
      </c>
      <c r="AH44" s="551" t="str">
        <f>IF(ISNUMBER(BB44),IF(ISBLANK($E44),"",INDEX(DMP!$A$9:$AT$70,$BB44,46)),"")</f>
        <v/>
      </c>
      <c r="AI44" s="490" t="str">
        <f t="shared" si="29"/>
        <v/>
      </c>
      <c r="AJ44" s="491">
        <f t="shared" si="61"/>
        <v>1</v>
      </c>
      <c r="AK44" s="575">
        <f t="shared" si="62"/>
        <v>1</v>
      </c>
      <c r="AL44" s="493">
        <f t="shared" si="63"/>
        <v>1</v>
      </c>
      <c r="AM44" s="94">
        <f t="shared" si="64"/>
        <v>0</v>
      </c>
      <c r="AN44" s="94">
        <f t="shared" si="65"/>
        <v>0</v>
      </c>
      <c r="AO44" s="94">
        <f t="shared" si="66"/>
        <v>0</v>
      </c>
      <c r="AP44" s="95">
        <f t="shared" si="67"/>
        <v>0</v>
      </c>
      <c r="AQ44" s="94">
        <f t="shared" si="68"/>
        <v>0</v>
      </c>
      <c r="AR44" s="94">
        <f t="shared" si="69"/>
        <v>0</v>
      </c>
      <c r="AS44" s="94">
        <f t="shared" si="70"/>
        <v>0</v>
      </c>
      <c r="AT44" s="96">
        <f t="shared" si="71"/>
        <v>0</v>
      </c>
      <c r="AU44" s="94" t="str">
        <f t="shared" si="39"/>
        <v/>
      </c>
      <c r="AV44" s="94" t="str">
        <f t="shared" si="40"/>
        <v/>
      </c>
      <c r="AW44" s="94" t="str">
        <f t="shared" si="41"/>
        <v/>
      </c>
      <c r="AX44" s="485"/>
      <c r="AY44" s="485" t="str">
        <f>IF(E44="","",MATCH(E44,Waga!$F$9:$F$193,0))</f>
        <v/>
      </c>
      <c r="AZ44" s="485" t="str">
        <f>IF(E44="","",MATCH(E44,'Mem Drużyna'!$E$9:$E$133,0))</f>
        <v/>
      </c>
      <c r="BA44" s="198">
        <f t="shared" si="18"/>
        <v>0</v>
      </c>
      <c r="BB44" s="485" t="str">
        <f>IF(E44="","",MATCH(E44,DMP!$E$9:$E$70,0))</f>
        <v/>
      </c>
      <c r="BC44" s="494"/>
    </row>
    <row r="45" spans="1:55" s="35" customFormat="1" ht="18" hidden="1">
      <c r="A45" s="84"/>
      <c r="B45" s="85" t="str">
        <f>IF(ISBLANK($E45),"",INDEX(Waga!$B$9:$Y$193,$AY45,2))</f>
        <v/>
      </c>
      <c r="C45" s="85" t="str">
        <f>IF(ISBLANK($E45),"",INDEX(Waga!$B$9:$Y$193,$AY45,1))</f>
        <v/>
      </c>
      <c r="D45" s="396" t="str">
        <f>IF(ISBLANK($E45),"",INDEX(Waga!$B$9:$Y$193,$AY45,4))</f>
        <v/>
      </c>
      <c r="E45" s="46"/>
      <c r="F45" s="85" t="str">
        <f>IF(ISBLANK($E45),"",INDEX(Waga!$B$9:$Y$193,$AY45,6))</f>
        <v/>
      </c>
      <c r="G45" s="180" t="str">
        <f>IF(ISBLANK($E45),"",INDEX(Waga!$B$9:$Y$193,$AY45,7))</f>
        <v/>
      </c>
      <c r="H45" s="154" t="str">
        <f>IF(ISBLANK($E45),"",INDEX(Waga!$B$9:$Y$193,$AY45,8))</f>
        <v/>
      </c>
      <c r="I45" s="86" t="str">
        <f>IF(ISBLANK($E45),"",INDEX(Waga!$B$9:$Y$193,$AY45,9))</f>
        <v/>
      </c>
      <c r="J45" s="94" t="str">
        <f>IF(ISBLANK($E45),"",INDEX(Waga!$B$9:$Y$193,$AY45,10))</f>
        <v/>
      </c>
      <c r="K45" s="88" t="str">
        <f>IF(ISBLANK($E45),"",INDEX(Waga!$B$9:$Y$193,$AY45,11))</f>
        <v/>
      </c>
      <c r="L45" s="131" t="str">
        <f>IF(ISBLANK($E45),"",INDEX(Waga!$B$9:$Y$193,$AY45,12))</f>
        <v/>
      </c>
      <c r="M45" s="132"/>
      <c r="N45" s="131" t="str">
        <f t="shared" si="72"/>
        <v/>
      </c>
      <c r="O45" s="132"/>
      <c r="P45" s="133" t="str">
        <f t="shared" si="56"/>
        <v/>
      </c>
      <c r="Q45" s="132"/>
      <c r="R45" s="133" t="str">
        <f>IF(ISBLANK($E45),"",INDEX(Waga!$B$9:$Y$193,$AY45,13))</f>
        <v/>
      </c>
      <c r="S45" s="132"/>
      <c r="T45" s="133" t="str">
        <f t="shared" si="57"/>
        <v/>
      </c>
      <c r="U45" s="132"/>
      <c r="V45" s="133" t="str">
        <f t="shared" si="58"/>
        <v/>
      </c>
      <c r="W45" s="309"/>
      <c r="X45" s="314" t="str">
        <f t="shared" si="73"/>
        <v xml:space="preserve"> </v>
      </c>
      <c r="Y45" s="312" t="str">
        <f t="shared" si="59"/>
        <v/>
      </c>
      <c r="Z45" s="200" t="str">
        <f t="shared" si="60"/>
        <v/>
      </c>
      <c r="AA45" s="485"/>
      <c r="AB45" s="385" t="str">
        <f>IF(ISBLANK($E45),"",INDEX('Mem Drużyna'!$E$9:$AB$133,$AZ45,21))</f>
        <v/>
      </c>
      <c r="AC45" s="384" t="str">
        <f>IF(ISNUMBER(AZ45),IF(ISBLANK($E45),"",INDEX('Mem Drużyna'!$E$9:$AB$133,$AZ45,24)),"")</f>
        <v/>
      </c>
      <c r="AD45" s="213" t="str">
        <f>IF(ISNUMBER(AZ45),IF(ISBLANK($E45),"",INDEX('Mem Drużyna'!$E$9:$AB$133,$AZ45,24)),"")</f>
        <v/>
      </c>
      <c r="AE45" s="430"/>
      <c r="AF45" s="547"/>
      <c r="AG45" s="432" t="str">
        <f>IF(ISNUMBER(BB45),IF(ISBLANK($E45),"",INDEX(DMP!$A$9:$AT$70,$BB45,27)),"")</f>
        <v/>
      </c>
      <c r="AH45" s="551" t="str">
        <f>IF(ISNUMBER(BB45),IF(ISBLANK($E45),"",INDEX(DMP!$A$9:$AT$70,$BB45,46)),"")</f>
        <v/>
      </c>
      <c r="AI45" s="490" t="str">
        <f t="shared" si="29"/>
        <v/>
      </c>
      <c r="AJ45" s="491">
        <f t="shared" si="61"/>
        <v>1</v>
      </c>
      <c r="AK45" s="575">
        <f t="shared" si="62"/>
        <v>1</v>
      </c>
      <c r="AL45" s="493">
        <f t="shared" si="63"/>
        <v>1</v>
      </c>
      <c r="AM45" s="94">
        <f t="shared" si="64"/>
        <v>0</v>
      </c>
      <c r="AN45" s="94">
        <f t="shared" si="65"/>
        <v>0</v>
      </c>
      <c r="AO45" s="94">
        <f t="shared" si="66"/>
        <v>0</v>
      </c>
      <c r="AP45" s="95">
        <f t="shared" si="67"/>
        <v>0</v>
      </c>
      <c r="AQ45" s="94">
        <f t="shared" si="68"/>
        <v>0</v>
      </c>
      <c r="AR45" s="94">
        <f t="shared" si="69"/>
        <v>0</v>
      </c>
      <c r="AS45" s="94">
        <f t="shared" si="70"/>
        <v>0</v>
      </c>
      <c r="AT45" s="96">
        <f t="shared" si="71"/>
        <v>0</v>
      </c>
      <c r="AU45" s="94" t="str">
        <f t="shared" si="39"/>
        <v/>
      </c>
      <c r="AV45" s="94" t="str">
        <f t="shared" si="40"/>
        <v/>
      </c>
      <c r="AW45" s="94" t="str">
        <f t="shared" si="41"/>
        <v/>
      </c>
      <c r="AX45" s="485"/>
      <c r="AY45" s="485" t="str">
        <f>IF(E45="","",MATCH(E45,Waga!$F$9:$F$193,0))</f>
        <v/>
      </c>
      <c r="AZ45" s="485" t="str">
        <f>IF(E45="","",MATCH(E45,'Mem Drużyna'!$E$9:$E$133,0))</f>
        <v/>
      </c>
      <c r="BA45" s="198">
        <f t="shared" si="18"/>
        <v>0</v>
      </c>
      <c r="BB45" s="485" t="str">
        <f>IF(E45="","",MATCH(E45,DMP!$E$9:$E$70,0))</f>
        <v/>
      </c>
      <c r="BC45" s="494"/>
    </row>
    <row r="46" spans="1:55" s="35" customFormat="1" ht="18" hidden="1">
      <c r="A46" s="84"/>
      <c r="B46" s="85" t="str">
        <f>IF(ISBLANK($E46),"",INDEX(Waga!$B$9:$Y$193,$AY46,2))</f>
        <v/>
      </c>
      <c r="C46" s="85" t="str">
        <f>IF(ISBLANK($E46),"",INDEX(Waga!$B$9:$Y$193,$AY46,1))</f>
        <v/>
      </c>
      <c r="D46" s="396" t="str">
        <f>IF(ISBLANK($E46),"",INDEX(Waga!$B$9:$Y$193,$AY46,4))</f>
        <v/>
      </c>
      <c r="E46" s="59"/>
      <c r="F46" s="85" t="str">
        <f>IF(ISBLANK($E46),"",INDEX(Waga!$B$9:$Y$193,$AY46,6))</f>
        <v/>
      </c>
      <c r="G46" s="180" t="str">
        <f>IF(ISBLANK($E46),"",INDEX(Waga!$B$9:$Y$193,$AY46,7))</f>
        <v/>
      </c>
      <c r="H46" s="154" t="str">
        <f>IF(ISBLANK($E46),"",INDEX(Waga!$B$9:$Y$193,$AY46,8))</f>
        <v/>
      </c>
      <c r="I46" s="86" t="str">
        <f>IF(ISBLANK($E46),"",INDEX(Waga!$B$9:$Y$193,$AY46,9))</f>
        <v/>
      </c>
      <c r="J46" s="94" t="str">
        <f>IF(ISBLANK($E46),"",INDEX(Waga!$B$9:$Y$193,$AY46,10))</f>
        <v/>
      </c>
      <c r="K46" s="88" t="str">
        <f>IF(ISBLANK($E46),"",INDEX(Waga!$B$9:$Y$193,$AY46,11))</f>
        <v/>
      </c>
      <c r="L46" s="131" t="str">
        <f>IF(ISBLANK($E46),"",INDEX(Waga!$B$9:$Y$193,$AY46,12))</f>
        <v/>
      </c>
      <c r="M46" s="132"/>
      <c r="N46" s="131" t="str">
        <f t="shared" si="72"/>
        <v/>
      </c>
      <c r="O46" s="132"/>
      <c r="P46" s="133" t="str">
        <f t="shared" si="56"/>
        <v/>
      </c>
      <c r="Q46" s="132"/>
      <c r="R46" s="133" t="str">
        <f>IF(ISBLANK($E46),"",INDEX(Waga!$B$9:$Y$193,$AY46,13))</f>
        <v/>
      </c>
      <c r="S46" s="132"/>
      <c r="T46" s="133" t="str">
        <f t="shared" si="57"/>
        <v/>
      </c>
      <c r="U46" s="132"/>
      <c r="V46" s="133" t="str">
        <f t="shared" si="58"/>
        <v/>
      </c>
      <c r="W46" s="309"/>
      <c r="X46" s="314" t="str">
        <f t="shared" si="73"/>
        <v xml:space="preserve"> </v>
      </c>
      <c r="Y46" s="312" t="str">
        <f t="shared" si="59"/>
        <v/>
      </c>
      <c r="Z46" s="200" t="str">
        <f t="shared" si="60"/>
        <v/>
      </c>
      <c r="AA46" s="485"/>
      <c r="AB46" s="385" t="str">
        <f>IF(ISBLANK($E46),"",INDEX('Mem Drużyna'!$E$9:$AB$133,$AZ46,21))</f>
        <v/>
      </c>
      <c r="AC46" s="384" t="str">
        <f>IF(ISNUMBER(AZ46),IF(ISBLANK($E46),"",INDEX('Mem Drużyna'!$E$9:$AB$133,$AZ46,24)),"")</f>
        <v/>
      </c>
      <c r="AD46" s="213" t="str">
        <f>IF(ISNUMBER(AZ46),IF(ISBLANK($E46),"",INDEX('Mem Drużyna'!$E$9:$AB$133,$AZ46,24)),"")</f>
        <v/>
      </c>
      <c r="AE46" s="430"/>
      <c r="AF46" s="547"/>
      <c r="AG46" s="432" t="str">
        <f>IF(ISNUMBER(BB46),IF(ISBLANK($E46),"",INDEX(DMP!$A$9:$AT$70,$BB46,27)),"")</f>
        <v/>
      </c>
      <c r="AH46" s="551" t="str">
        <f>IF(ISNUMBER(BB46),IF(ISBLANK($E46),"",INDEX(DMP!$A$9:$AT$70,$BB46,46)),"")</f>
        <v/>
      </c>
      <c r="AI46" s="490" t="str">
        <f t="shared" si="29"/>
        <v/>
      </c>
      <c r="AJ46" s="491">
        <f t="shared" si="61"/>
        <v>1</v>
      </c>
      <c r="AK46" s="575">
        <f t="shared" si="62"/>
        <v>1</v>
      </c>
      <c r="AL46" s="493">
        <f t="shared" si="63"/>
        <v>1</v>
      </c>
      <c r="AM46" s="94">
        <f t="shared" si="64"/>
        <v>0</v>
      </c>
      <c r="AN46" s="94">
        <f t="shared" si="65"/>
        <v>0</v>
      </c>
      <c r="AO46" s="94">
        <f t="shared" si="66"/>
        <v>0</v>
      </c>
      <c r="AP46" s="95">
        <f t="shared" si="67"/>
        <v>0</v>
      </c>
      <c r="AQ46" s="94">
        <f t="shared" si="68"/>
        <v>0</v>
      </c>
      <c r="AR46" s="94">
        <f t="shared" si="69"/>
        <v>0</v>
      </c>
      <c r="AS46" s="94">
        <f t="shared" si="70"/>
        <v>0</v>
      </c>
      <c r="AT46" s="96">
        <f t="shared" si="71"/>
        <v>0</v>
      </c>
      <c r="AU46" s="94" t="str">
        <f t="shared" si="39"/>
        <v/>
      </c>
      <c r="AV46" s="94" t="str">
        <f t="shared" si="40"/>
        <v/>
      </c>
      <c r="AW46" s="94" t="str">
        <f t="shared" si="41"/>
        <v/>
      </c>
      <c r="AX46" s="485"/>
      <c r="AY46" s="485" t="str">
        <f>IF(E46="","",MATCH(E46,Waga!$F$9:$F$193,0))</f>
        <v/>
      </c>
      <c r="AZ46" s="485" t="str">
        <f>IF(E46="","",MATCH(E46,'Mem Drużyna'!$E$9:$E$133,0))</f>
        <v/>
      </c>
      <c r="BA46" s="198">
        <f t="shared" si="18"/>
        <v>0</v>
      </c>
      <c r="BB46" s="485" t="str">
        <f>IF(E46="","",MATCH(E46,DMP!$E$9:$E$70,0))</f>
        <v/>
      </c>
      <c r="BC46" s="494"/>
    </row>
    <row r="47" spans="1:55" s="35" customFormat="1" ht="18" hidden="1">
      <c r="A47" s="84"/>
      <c r="B47" s="85" t="str">
        <f>IF(ISBLANK($E47),"",INDEX(Waga!$B$9:$Y$193,$AY47,2))</f>
        <v/>
      </c>
      <c r="C47" s="85" t="str">
        <f>IF(ISBLANK($E47),"",INDEX(Waga!$B$9:$Y$193,$AY47,1))</f>
        <v/>
      </c>
      <c r="D47" s="396" t="str">
        <f>IF(ISBLANK($E47),"",INDEX(Waga!$B$9:$Y$193,$AY47,4))</f>
        <v/>
      </c>
      <c r="E47" s="197"/>
      <c r="F47" s="85" t="str">
        <f>IF(ISBLANK($E47),"",INDEX(Waga!$B$9:$Y$193,$AY47,6))</f>
        <v/>
      </c>
      <c r="G47" s="180" t="str">
        <f>IF(ISBLANK($E47),"",INDEX(Waga!$B$9:$Y$193,$AY47,7))</f>
        <v/>
      </c>
      <c r="H47" s="154" t="str">
        <f>IF(ISBLANK($E47),"",INDEX(Waga!$B$9:$Y$193,$AY47,8))</f>
        <v/>
      </c>
      <c r="I47" s="86" t="str">
        <f>IF(ISBLANK($E47),"",INDEX(Waga!$B$9:$Y$193,$AY47,9))</f>
        <v/>
      </c>
      <c r="J47" s="94" t="str">
        <f>IF(ISBLANK($E47),"",INDEX(Waga!$B$9:$Y$193,$AY47,10))</f>
        <v/>
      </c>
      <c r="K47" s="88" t="str">
        <f>IF(ISBLANK($E47),"",INDEX(Waga!$B$9:$Y$193,$AY47,11))</f>
        <v/>
      </c>
      <c r="L47" s="131" t="str">
        <f>IF(ISBLANK($E47),"",INDEX(Waga!$B$9:$Y$193,$AY47,12))</f>
        <v/>
      </c>
      <c r="M47" s="132"/>
      <c r="N47" s="131" t="str">
        <f t="shared" si="72"/>
        <v/>
      </c>
      <c r="O47" s="132"/>
      <c r="P47" s="133" t="str">
        <f t="shared" si="56"/>
        <v/>
      </c>
      <c r="Q47" s="132"/>
      <c r="R47" s="133" t="str">
        <f>IF(ISBLANK($E47),"",INDEX(Waga!$B$9:$Y$193,$AY47,13))</f>
        <v/>
      </c>
      <c r="S47" s="132"/>
      <c r="T47" s="133" t="str">
        <f t="shared" si="57"/>
        <v/>
      </c>
      <c r="U47" s="132"/>
      <c r="V47" s="133" t="str">
        <f t="shared" si="58"/>
        <v/>
      </c>
      <c r="W47" s="309"/>
      <c r="X47" s="314" t="str">
        <f t="shared" si="73"/>
        <v xml:space="preserve"> </v>
      </c>
      <c r="Y47" s="312" t="str">
        <f t="shared" si="59"/>
        <v/>
      </c>
      <c r="Z47" s="200" t="str">
        <f t="shared" si="60"/>
        <v/>
      </c>
      <c r="AA47" s="485"/>
      <c r="AB47" s="385" t="str">
        <f>IF(ISBLANK($E47),"",INDEX('Mem Drużyna'!$E$9:$AB$133,$AZ47,21))</f>
        <v/>
      </c>
      <c r="AC47" s="384" t="str">
        <f>IF(ISNUMBER(AZ47),IF(ISBLANK($E47),"",INDEX('Mem Drużyna'!$E$9:$AB$133,$AZ47,24)),"")</f>
        <v/>
      </c>
      <c r="AD47" s="213" t="str">
        <f>IF(ISNUMBER(AZ47),IF(ISBLANK($E47),"",INDEX('Mem Drużyna'!$E$9:$AB$133,$AZ47,24)),"")</f>
        <v/>
      </c>
      <c r="AE47" s="430"/>
      <c r="AF47" s="547"/>
      <c r="AG47" s="432" t="str">
        <f>IF(ISNUMBER(BB47),IF(ISBLANK($E47),"",INDEX(DMP!$A$9:$AT$70,$BB47,27)),"")</f>
        <v/>
      </c>
      <c r="AH47" s="551" t="str">
        <f>IF(ISNUMBER(BB47),IF(ISBLANK($E47),"",INDEX(DMP!$A$9:$AT$70,$BB47,46)),"")</f>
        <v/>
      </c>
      <c r="AI47" s="490" t="str">
        <f t="shared" si="29"/>
        <v/>
      </c>
      <c r="AJ47" s="491">
        <f t="shared" si="61"/>
        <v>1</v>
      </c>
      <c r="AK47" s="575">
        <f t="shared" si="62"/>
        <v>1</v>
      </c>
      <c r="AL47" s="493">
        <f t="shared" si="63"/>
        <v>1</v>
      </c>
      <c r="AM47" s="94">
        <f t="shared" si="64"/>
        <v>0</v>
      </c>
      <c r="AN47" s="94">
        <f t="shared" si="65"/>
        <v>0</v>
      </c>
      <c r="AO47" s="94">
        <f t="shared" si="66"/>
        <v>0</v>
      </c>
      <c r="AP47" s="95">
        <f t="shared" si="67"/>
        <v>0</v>
      </c>
      <c r="AQ47" s="94">
        <f t="shared" si="68"/>
        <v>0</v>
      </c>
      <c r="AR47" s="94">
        <f t="shared" si="69"/>
        <v>0</v>
      </c>
      <c r="AS47" s="94">
        <f t="shared" si="70"/>
        <v>0</v>
      </c>
      <c r="AT47" s="96">
        <f t="shared" si="71"/>
        <v>0</v>
      </c>
      <c r="AU47" s="94" t="str">
        <f t="shared" si="39"/>
        <v/>
      </c>
      <c r="AV47" s="94" t="str">
        <f t="shared" si="40"/>
        <v/>
      </c>
      <c r="AW47" s="94" t="str">
        <f t="shared" si="41"/>
        <v/>
      </c>
      <c r="AX47" s="485"/>
      <c r="AY47" s="485" t="str">
        <f>IF(E47="","",MATCH(E47,Waga!$F$9:$F$193,0))</f>
        <v/>
      </c>
      <c r="AZ47" s="485" t="str">
        <f>IF(E47="","",MATCH(E47,'Mem Drużyna'!$E$9:$E$133,0))</f>
        <v/>
      </c>
      <c r="BA47" s="198">
        <f t="shared" si="18"/>
        <v>0</v>
      </c>
      <c r="BB47" s="485" t="str">
        <f>IF(E47="","",MATCH(E47,DMP!$E$9:$E$70,0))</f>
        <v/>
      </c>
      <c r="BC47" s="494"/>
    </row>
    <row r="48" spans="1:55" s="35" customFormat="1" ht="18" hidden="1">
      <c r="A48" s="84"/>
      <c r="B48" s="85" t="str">
        <f>IF(ISBLANK($E48),"",INDEX(Waga!$B$9:$Y$193,$AY48,2))</f>
        <v/>
      </c>
      <c r="C48" s="85" t="str">
        <f>IF(ISBLANK($E48),"",INDEX(Waga!$B$9:$Y$193,$AY48,1))</f>
        <v/>
      </c>
      <c r="D48" s="396" t="str">
        <f>IF(ISBLANK($E48),"",INDEX(Waga!$B$9:$Y$193,$AY48,4))</f>
        <v/>
      </c>
      <c r="E48" s="46"/>
      <c r="F48" s="85" t="str">
        <f>IF(ISBLANK($E48),"",INDEX(Waga!$B$9:$Y$193,$AY48,6))</f>
        <v/>
      </c>
      <c r="G48" s="180" t="str">
        <f>IF(ISBLANK($E48),"",INDEX(Waga!$B$9:$Y$193,$AY48,7))</f>
        <v/>
      </c>
      <c r="H48" s="154" t="str">
        <f>IF(ISBLANK($E48),"",INDEX(Waga!$B$9:$Y$193,$AY48,8))</f>
        <v/>
      </c>
      <c r="I48" s="86" t="str">
        <f>IF(ISBLANK($E48),"",INDEX(Waga!$B$9:$Y$193,$AY48,9))</f>
        <v/>
      </c>
      <c r="J48" s="94" t="str">
        <f>IF(ISBLANK($E48),"",INDEX(Waga!$B$9:$Y$193,$AY48,10))</f>
        <v/>
      </c>
      <c r="K48" s="88" t="str">
        <f>IF(ISBLANK($E48),"",INDEX(Waga!$B$9:$Y$193,$AY48,11))</f>
        <v/>
      </c>
      <c r="L48" s="131" t="str">
        <f>IF(ISBLANK($E48),"",INDEX(Waga!$B$9:$Y$193,$AY48,12))</f>
        <v/>
      </c>
      <c r="M48" s="132"/>
      <c r="N48" s="131" t="str">
        <f t="shared" si="72"/>
        <v/>
      </c>
      <c r="O48" s="132"/>
      <c r="P48" s="133" t="str">
        <f t="shared" si="56"/>
        <v/>
      </c>
      <c r="Q48" s="132"/>
      <c r="R48" s="133" t="str">
        <f>IF(ISBLANK($E48),"",INDEX(Waga!$B$9:$Y$193,$AY48,13))</f>
        <v/>
      </c>
      <c r="S48" s="132"/>
      <c r="T48" s="133" t="str">
        <f t="shared" si="57"/>
        <v/>
      </c>
      <c r="U48" s="132"/>
      <c r="V48" s="133" t="str">
        <f t="shared" si="58"/>
        <v/>
      </c>
      <c r="W48" s="309"/>
      <c r="X48" s="314" t="str">
        <f t="shared" si="73"/>
        <v xml:space="preserve"> </v>
      </c>
      <c r="Y48" s="312" t="str">
        <f t="shared" si="59"/>
        <v/>
      </c>
      <c r="Z48" s="200" t="str">
        <f t="shared" si="60"/>
        <v/>
      </c>
      <c r="AA48" s="485"/>
      <c r="AB48" s="385" t="str">
        <f>IF(ISBLANK($E48),"",INDEX('Mem Drużyna'!$E$9:$AB$133,$AZ48,21))</f>
        <v/>
      </c>
      <c r="AC48" s="384" t="str">
        <f>IF(ISNUMBER(AZ48),IF(ISBLANK($E48),"",INDEX('Mem Drużyna'!$E$9:$AB$133,$AZ48,24)),"")</f>
        <v/>
      </c>
      <c r="AD48" s="213" t="str">
        <f>IF(ISNUMBER(AZ48),IF(ISBLANK($E48),"",INDEX('Mem Drużyna'!$E$9:$AB$133,$AZ48,24)),"")</f>
        <v/>
      </c>
      <c r="AE48" s="430"/>
      <c r="AF48" s="547"/>
      <c r="AG48" s="432" t="str">
        <f>IF(ISNUMBER(BB48),IF(ISBLANK($E48),"",INDEX(DMP!$A$9:$AT$70,$BB48,27)),"")</f>
        <v/>
      </c>
      <c r="AH48" s="551" t="str">
        <f>IF(ISNUMBER(BB48),IF(ISBLANK($E48),"",INDEX(DMP!$A$9:$AT$70,$BB48,46)),"")</f>
        <v/>
      </c>
      <c r="AI48" s="490" t="str">
        <f t="shared" si="29"/>
        <v/>
      </c>
      <c r="AJ48" s="491">
        <f t="shared" si="61"/>
        <v>1</v>
      </c>
      <c r="AK48" s="575">
        <f t="shared" si="62"/>
        <v>1</v>
      </c>
      <c r="AL48" s="493">
        <f t="shared" si="63"/>
        <v>1</v>
      </c>
      <c r="AM48" s="94">
        <f t="shared" si="64"/>
        <v>0</v>
      </c>
      <c r="AN48" s="94">
        <f t="shared" si="65"/>
        <v>0</v>
      </c>
      <c r="AO48" s="94">
        <f t="shared" si="66"/>
        <v>0</v>
      </c>
      <c r="AP48" s="95">
        <f t="shared" si="67"/>
        <v>0</v>
      </c>
      <c r="AQ48" s="94">
        <f t="shared" si="68"/>
        <v>0</v>
      </c>
      <c r="AR48" s="94">
        <f t="shared" si="69"/>
        <v>0</v>
      </c>
      <c r="AS48" s="94">
        <f t="shared" si="70"/>
        <v>0</v>
      </c>
      <c r="AT48" s="96">
        <f t="shared" si="71"/>
        <v>0</v>
      </c>
      <c r="AU48" s="94" t="str">
        <f t="shared" si="39"/>
        <v/>
      </c>
      <c r="AV48" s="94" t="str">
        <f t="shared" si="40"/>
        <v/>
      </c>
      <c r="AW48" s="94" t="str">
        <f t="shared" si="41"/>
        <v/>
      </c>
      <c r="AX48" s="485"/>
      <c r="AY48" s="485" t="str">
        <f>IF(E48="","",MATCH(E48,Waga!$F$9:$F$193,0))</f>
        <v/>
      </c>
      <c r="AZ48" s="485" t="str">
        <f>IF(E48="","",MATCH(E48,'Mem Drużyna'!$E$9:$E$133,0))</f>
        <v/>
      </c>
      <c r="BA48" s="198">
        <f t="shared" si="18"/>
        <v>0</v>
      </c>
      <c r="BB48" s="485" t="str">
        <f>IF(E48="","",MATCH(E48,DMP!$E$9:$E$70,0))</f>
        <v/>
      </c>
      <c r="BC48" s="494"/>
    </row>
    <row r="49" spans="1:55" s="35" customFormat="1" ht="18" hidden="1">
      <c r="A49" s="84"/>
      <c r="B49" s="85" t="str">
        <f>IF(ISBLANK($E49),"",INDEX(Waga!$B$9:$Y$193,$AY49,2))</f>
        <v/>
      </c>
      <c r="C49" s="85" t="str">
        <f>IF(ISBLANK($E49),"",INDEX(Waga!$B$9:$Y$193,$AY49,1))</f>
        <v/>
      </c>
      <c r="D49" s="396" t="str">
        <f>IF(ISBLANK($E49),"",INDEX(Waga!$B$9:$Y$193,$AY49,4))</f>
        <v/>
      </c>
      <c r="E49" s="46"/>
      <c r="F49" s="85" t="str">
        <f>IF(ISBLANK($E49),"",INDEX(Waga!$B$9:$Y$193,$AY49,6))</f>
        <v/>
      </c>
      <c r="G49" s="180" t="str">
        <f>IF(ISBLANK($E49),"",INDEX(Waga!$B$9:$Y$193,$AY49,7))</f>
        <v/>
      </c>
      <c r="H49" s="154" t="str">
        <f>IF(ISBLANK($E49),"",INDEX(Waga!$B$9:$Y$193,$AY49,8))</f>
        <v/>
      </c>
      <c r="I49" s="86" t="str">
        <f>IF(ISBLANK($E49),"",INDEX(Waga!$B$9:$Y$193,$AY49,9))</f>
        <v/>
      </c>
      <c r="J49" s="94" t="str">
        <f>IF(ISBLANK($E49),"",INDEX(Waga!$B$9:$Y$193,$AY49,10))</f>
        <v/>
      </c>
      <c r="K49" s="88" t="str">
        <f>IF(ISBLANK($E49),"",INDEX(Waga!$B$9:$Y$193,$AY49,11))</f>
        <v/>
      </c>
      <c r="L49" s="131" t="str">
        <f>IF(ISBLANK($E49),"",INDEX(Waga!$B$9:$Y$193,$AY49,12))</f>
        <v/>
      </c>
      <c r="M49" s="132"/>
      <c r="N49" s="131" t="str">
        <f>IF(ISBLANK(M49),"",IF(M49="x",L49,L49+1))</f>
        <v/>
      </c>
      <c r="O49" s="132"/>
      <c r="P49" s="133" t="str">
        <f>IF(ISBLANK(O49),"",IF(O49="x",N49,N49+1))</f>
        <v/>
      </c>
      <c r="Q49" s="132"/>
      <c r="R49" s="133" t="str">
        <f>IF(ISBLANK($E49),"",INDEX(Waga!$B$9:$Y$193,$AY49,13))</f>
        <v/>
      </c>
      <c r="S49" s="132"/>
      <c r="T49" s="133" t="str">
        <f>IF(ISBLANK(S49),"",IF(S49="x",R49,R49+1))</f>
        <v/>
      </c>
      <c r="U49" s="132"/>
      <c r="V49" s="133" t="str">
        <f>IF(ISBLANK(U49),"",IF(U49="x",T49,T49+1))</f>
        <v/>
      </c>
      <c r="W49" s="309"/>
      <c r="X49" s="314" t="str">
        <f>IF(ISBLANK(E49)," ",(AP49+AT49))</f>
        <v xml:space="preserve"> </v>
      </c>
      <c r="Y49" s="312" t="str">
        <f>IF(K49="","",IF(F49="k",ROUND(AK49*AW49*AJ49,2),ROUND(AL49*AW49*AJ49,2)))</f>
        <v/>
      </c>
      <c r="Z49" s="200" t="str">
        <f>IF(K49="","",IF(F49="k",ROUND(AK49*X49*AJ49,2),ROUND(AL49*X49*AJ49,2)))</f>
        <v/>
      </c>
      <c r="AA49" s="485"/>
      <c r="AB49" s="385" t="str">
        <f>IF(ISBLANK($E49),"",INDEX('Mem Drużyna'!$E$9:$AB$133,$AZ49,21))</f>
        <v/>
      </c>
      <c r="AC49" s="384" t="str">
        <f>IF(ISNUMBER(AZ49),IF(ISBLANK($E49),"",INDEX('Mem Drużyna'!$E$9:$AB$133,$AZ49,24)),"")</f>
        <v/>
      </c>
      <c r="AD49" s="213" t="str">
        <f>IF(ISNUMBER(AZ49),IF(ISBLANK($E49),"",INDEX('Mem Drużyna'!$E$9:$AB$133,$AZ49,24)),"")</f>
        <v/>
      </c>
      <c r="AE49" s="430"/>
      <c r="AF49" s="547"/>
      <c r="AG49" s="432" t="str">
        <f>IF(ISNUMBER(BB49),IF(ISBLANK($E49),"",INDEX(DMP!$A$9:$AT$70,$BB49,27)),"")</f>
        <v/>
      </c>
      <c r="AH49" s="551" t="str">
        <f>IF(ISNUMBER(BB49),IF(ISBLANK($E49),"",INDEX(DMP!$A$9:$AT$70,$BB49,46)),"")</f>
        <v/>
      </c>
      <c r="AI49" s="490" t="str">
        <f t="shared" si="29"/>
        <v/>
      </c>
      <c r="AJ49" s="491">
        <f t="shared" ref="AJ49:AJ72" si="74">IF(ISBLANK($AX$3),1,IF(F49="K",$AX$3,1))</f>
        <v>1</v>
      </c>
      <c r="AK49" s="575">
        <f t="shared" ref="AK49:AK72" si="75">IF(K49&lt;153.757,10^(0.787004341*((LOG10(K49/153.757))^2)),1)</f>
        <v>1</v>
      </c>
      <c r="AL49" s="493">
        <f t="shared" ref="AL49:AL72" si="76">IF(K49&lt;193.609,10^(0.722762521*((LOG10(K49/193.609))^2)),1)</f>
        <v>1</v>
      </c>
      <c r="AM49" s="94">
        <f t="shared" ref="AM49:AM72" si="77">IF(M49="z",L49,IF(M49="x",L49*(-1),0))</f>
        <v>0</v>
      </c>
      <c r="AN49" s="94">
        <f t="shared" ref="AN49:AN72" si="78">IF(O49="z",N49,IF(O49="x",N49*(-1),0))</f>
        <v>0</v>
      </c>
      <c r="AO49" s="94">
        <f t="shared" ref="AO49:AO72" si="79">IF(Q49="z",P49,IF(Q49="x",P49*(-1),0))</f>
        <v>0</v>
      </c>
      <c r="AP49" s="95">
        <f t="shared" ref="AP49:AP72" si="80">IF(AND(AM49&lt;0,AN49&lt;0,AO49&lt;0),0,MAX(AM49:AO49))</f>
        <v>0</v>
      </c>
      <c r="AQ49" s="94">
        <f t="shared" ref="AQ49:AQ72" si="81">IF(S49="z",R49,IF(S49="x",R49*(-1),0))</f>
        <v>0</v>
      </c>
      <c r="AR49" s="94">
        <f t="shared" ref="AR49:AR72" si="82">IF(U49="z",T49,IF(U49="x",T49*(-1),0))</f>
        <v>0</v>
      </c>
      <c r="AS49" s="94">
        <f t="shared" ref="AS49:AS72" si="83">IF(W49="z",V49,IF(W49="x",V49*(-1),0))</f>
        <v>0</v>
      </c>
      <c r="AT49" s="96">
        <f t="shared" ref="AT49:AT72" si="84">IF(AND(AQ49&lt;0,AR49&lt;0,AS49&lt;0),0,MAX(AQ49:AS49))</f>
        <v>0</v>
      </c>
      <c r="AU49" s="94" t="str">
        <f t="shared" si="39"/>
        <v/>
      </c>
      <c r="AV49" s="94" t="str">
        <f t="shared" si="40"/>
        <v/>
      </c>
      <c r="AW49" s="94" t="str">
        <f t="shared" si="41"/>
        <v/>
      </c>
      <c r="AX49" s="485"/>
      <c r="AY49" s="485" t="str">
        <f>IF(E49="","",MATCH(E49,Waga!$F$9:$F$193,0))</f>
        <v/>
      </c>
      <c r="AZ49" s="485" t="str">
        <f>IF(E49="","",MATCH(E49,'Mem Drużyna'!$E$9:$E$133,0))</f>
        <v/>
      </c>
      <c r="BA49" s="198">
        <f t="shared" si="18"/>
        <v>0</v>
      </c>
      <c r="BB49" s="485" t="str">
        <f>IF(E49="","",MATCH(E49,DMP!$E$9:$E$70,0))</f>
        <v/>
      </c>
      <c r="BC49" s="494"/>
    </row>
    <row r="50" spans="1:55" s="35" customFormat="1" ht="15.75" hidden="1" customHeight="1">
      <c r="A50" s="84"/>
      <c r="B50" s="85" t="str">
        <f>IF(ISBLANK($E50),"",INDEX(Waga!$B$9:$Y$193,$AY50,2))</f>
        <v/>
      </c>
      <c r="C50" s="85" t="str">
        <f>IF(ISBLANK($E50),"",INDEX(Waga!$B$9:$Y$193,$AY50,1))</f>
        <v/>
      </c>
      <c r="D50" s="396" t="str">
        <f>IF(ISBLANK($E50),"",INDEX(Waga!$B$9:$Y$193,$AY50,4))</f>
        <v/>
      </c>
      <c r="E50" s="192"/>
      <c r="F50" s="85" t="str">
        <f>IF(ISBLANK($E50),"",INDEX(Waga!$B$9:$Y$193,$AY50,6))</f>
        <v/>
      </c>
      <c r="G50" s="180" t="str">
        <f>IF(ISBLANK($E50),"",INDEX(Waga!$B$9:$Y$193,$AY50,7))</f>
        <v/>
      </c>
      <c r="H50" s="154" t="str">
        <f>IF(ISBLANK($E50),"",INDEX(Waga!$B$9:$Y$193,$AY50,8))</f>
        <v/>
      </c>
      <c r="I50" s="86" t="str">
        <f>IF(ISBLANK($E50),"",INDEX(Waga!$B$9:$Y$193,$AY50,9))</f>
        <v/>
      </c>
      <c r="J50" s="94" t="str">
        <f>IF(ISBLANK($E50),"",INDEX(Waga!$B$9:$Y$193,$AY50,10))</f>
        <v/>
      </c>
      <c r="K50" s="88" t="str">
        <f>IF(ISBLANK($E50),"",INDEX(Waga!$B$9:$Y$193,$AY50,11))</f>
        <v/>
      </c>
      <c r="L50" s="131" t="str">
        <f>IF(ISBLANK($E50),"",INDEX(Waga!$B$9:$Y$193,$AY50,12))</f>
        <v/>
      </c>
      <c r="M50" s="132"/>
      <c r="N50" s="131" t="str">
        <f t="shared" ref="N50:N88" si="85">IF(ISBLANK(M50),"",IF(M50="x",L50,L50+1))</f>
        <v/>
      </c>
      <c r="O50" s="132"/>
      <c r="P50" s="133" t="str">
        <f t="shared" ref="P50:P88" si="86">IF(ISBLANK(O50),"",IF(O50="x",N50,N50+1))</f>
        <v/>
      </c>
      <c r="Q50" s="132"/>
      <c r="R50" s="133" t="str">
        <f>IF(ISBLANK($E50),"",INDEX(Waga!$B$9:$Y$193,$AY50,13))</f>
        <v/>
      </c>
      <c r="S50" s="132"/>
      <c r="T50" s="133" t="str">
        <f t="shared" ref="T50:T88" si="87">IF(ISBLANK(S50),"",IF(S50="x",R50,R50+1))</f>
        <v/>
      </c>
      <c r="U50" s="132"/>
      <c r="V50" s="133" t="str">
        <f t="shared" ref="V50:V88" si="88">IF(ISBLANK(U50),"",IF(U50="x",T50,T50+1))</f>
        <v/>
      </c>
      <c r="W50" s="309"/>
      <c r="X50" s="314" t="str">
        <f t="shared" ref="X50:X88" si="89">IF(ISBLANK(E50)," ",(AP50+AT50))</f>
        <v xml:space="preserve"> </v>
      </c>
      <c r="Y50" s="312" t="str">
        <f t="shared" ref="Y50:Y88" si="90">IF(K50="","",IF(F50="k",ROUND(AK50*AW50*AJ50,2),ROUND(AL50*AW50*AJ50,2)))</f>
        <v/>
      </c>
      <c r="Z50" s="200" t="str">
        <f t="shared" ref="Z50:Z88" si="91">IF(K50="","",IF(F50="k",ROUND(AK50*X50*AJ50,2),ROUND(AL50*X50*AJ50,2)))</f>
        <v/>
      </c>
      <c r="AA50" s="485"/>
      <c r="AB50" s="385" t="str">
        <f>IF(ISBLANK($E50),"",INDEX('Mem Drużyna'!$E$9:$AB$133,$AZ50,21))</f>
        <v/>
      </c>
      <c r="AC50" s="384" t="str">
        <f>IF(ISNUMBER(AZ50),IF(ISBLANK($E50),"",INDEX('Mem Drużyna'!$E$9:$AB$133,$AZ50,24)),"")</f>
        <v/>
      </c>
      <c r="AD50" s="213" t="str">
        <f>IF(ISNUMBER(AZ50),IF(ISBLANK($E50),"",INDEX('Mem Drużyna'!$E$9:$AB$133,$AZ50,24)),"")</f>
        <v/>
      </c>
      <c r="AE50" s="430"/>
      <c r="AF50" s="547"/>
      <c r="AG50" s="432" t="str">
        <f>IF(ISNUMBER(BB50),IF(ISBLANK($E50),"",INDEX(DMP!$A$9:$AT$70,$BB50,27)),"")</f>
        <v/>
      </c>
      <c r="AH50" s="551" t="str">
        <f>IF(ISNUMBER(BB50),IF(ISBLANK($E50),"",INDEX(DMP!$A$9:$AT$70,$BB50,46)),"")</f>
        <v/>
      </c>
      <c r="AI50" s="490" t="str">
        <f t="shared" si="29"/>
        <v/>
      </c>
      <c r="AJ50" s="491">
        <f t="shared" si="74"/>
        <v>1</v>
      </c>
      <c r="AK50" s="575">
        <f t="shared" si="75"/>
        <v>1</v>
      </c>
      <c r="AL50" s="493">
        <f t="shared" si="76"/>
        <v>1</v>
      </c>
      <c r="AM50" s="94">
        <f t="shared" si="77"/>
        <v>0</v>
      </c>
      <c r="AN50" s="94">
        <f t="shared" si="78"/>
        <v>0</v>
      </c>
      <c r="AO50" s="94">
        <f t="shared" si="79"/>
        <v>0</v>
      </c>
      <c r="AP50" s="95">
        <f t="shared" si="80"/>
        <v>0</v>
      </c>
      <c r="AQ50" s="94">
        <f t="shared" si="81"/>
        <v>0</v>
      </c>
      <c r="AR50" s="94">
        <f t="shared" si="82"/>
        <v>0</v>
      </c>
      <c r="AS50" s="94">
        <f t="shared" si="83"/>
        <v>0</v>
      </c>
      <c r="AT50" s="96">
        <f t="shared" si="84"/>
        <v>0</v>
      </c>
      <c r="AU50" s="94" t="str">
        <f t="shared" si="39"/>
        <v/>
      </c>
      <c r="AV50" s="94" t="str">
        <f t="shared" si="40"/>
        <v/>
      </c>
      <c r="AW50" s="94" t="str">
        <f t="shared" si="41"/>
        <v/>
      </c>
      <c r="AX50" s="485"/>
      <c r="AY50" s="485" t="str">
        <f>IF(E50="","",MATCH(E50,Waga!$F$9:$F$193,0))</f>
        <v/>
      </c>
      <c r="AZ50" s="485" t="str">
        <f>IF(E50="","",MATCH(E50,'Mem Drużyna'!$E$9:$E$133,0))</f>
        <v/>
      </c>
      <c r="BA50" s="198">
        <f t="shared" si="18"/>
        <v>0</v>
      </c>
      <c r="BB50" s="485" t="str">
        <f>IF(E50="","",MATCH(E50,DMP!$E$9:$E$70,0))</f>
        <v/>
      </c>
      <c r="BC50" s="494"/>
    </row>
    <row r="51" spans="1:55" s="35" customFormat="1" ht="15.75" hidden="1" customHeight="1">
      <c r="A51" s="84"/>
      <c r="B51" s="85" t="str">
        <f>IF(ISBLANK($E51),"",INDEX(Waga!$B$9:$Y$193,$AY51,2))</f>
        <v/>
      </c>
      <c r="C51" s="85" t="str">
        <f>IF(ISBLANK($E51),"",INDEX(Waga!$B$9:$Y$193,$AY51,1))</f>
        <v/>
      </c>
      <c r="D51" s="396" t="str">
        <f>IF(ISBLANK($E51),"",INDEX(Waga!$B$9:$Y$193,$AY51,4))</f>
        <v/>
      </c>
      <c r="E51" s="192"/>
      <c r="F51" s="85" t="str">
        <f>IF(ISBLANK($E51),"",INDEX(Waga!$B$9:$Y$193,$AY51,6))</f>
        <v/>
      </c>
      <c r="G51" s="180" t="str">
        <f>IF(ISBLANK($E51),"",INDEX(Waga!$B$9:$Y$193,$AY51,7))</f>
        <v/>
      </c>
      <c r="H51" s="154" t="str">
        <f>IF(ISBLANK($E51),"",INDEX(Waga!$B$9:$Y$193,$AY51,8))</f>
        <v/>
      </c>
      <c r="I51" s="86" t="str">
        <f>IF(ISBLANK($E51),"",INDEX(Waga!$B$9:$Y$193,$AY51,9))</f>
        <v/>
      </c>
      <c r="J51" s="94" t="str">
        <f>IF(ISBLANK($E51),"",INDEX(Waga!$B$9:$Y$193,$AY51,10))</f>
        <v/>
      </c>
      <c r="K51" s="88" t="str">
        <f>IF(ISBLANK($E51),"",INDEX(Waga!$B$9:$Y$193,$AY51,11))</f>
        <v/>
      </c>
      <c r="L51" s="131" t="str">
        <f>IF(ISBLANK($E51),"",INDEX(Waga!$B$9:$Y$193,$AY51,12))</f>
        <v/>
      </c>
      <c r="M51" s="132"/>
      <c r="N51" s="131" t="str">
        <f t="shared" si="85"/>
        <v/>
      </c>
      <c r="O51" s="132"/>
      <c r="P51" s="133" t="str">
        <f t="shared" si="86"/>
        <v/>
      </c>
      <c r="Q51" s="132"/>
      <c r="R51" s="133" t="str">
        <f>IF(ISBLANK($E51),"",INDEX(Waga!$B$9:$Y$193,$AY51,13))</f>
        <v/>
      </c>
      <c r="S51" s="132"/>
      <c r="T51" s="133" t="str">
        <f t="shared" si="87"/>
        <v/>
      </c>
      <c r="U51" s="132"/>
      <c r="V51" s="133" t="str">
        <f t="shared" si="88"/>
        <v/>
      </c>
      <c r="W51" s="309"/>
      <c r="X51" s="314" t="str">
        <f t="shared" si="89"/>
        <v xml:space="preserve"> </v>
      </c>
      <c r="Y51" s="312" t="str">
        <f t="shared" si="90"/>
        <v/>
      </c>
      <c r="Z51" s="200" t="str">
        <f t="shared" si="91"/>
        <v/>
      </c>
      <c r="AA51" s="485"/>
      <c r="AB51" s="385" t="str">
        <f>IF(ISBLANK($E51),"",INDEX('Mem Drużyna'!$E$9:$AB$133,$AZ51,21))</f>
        <v/>
      </c>
      <c r="AC51" s="384" t="str">
        <f>IF(ISNUMBER(AZ51),IF(ISBLANK($E51),"",INDEX('Mem Drużyna'!$E$9:$AB$133,$AZ51,24)),"")</f>
        <v/>
      </c>
      <c r="AD51" s="213" t="str">
        <f>IF(ISNUMBER(AZ51),IF(ISBLANK($E51),"",INDEX('Mem Drużyna'!$E$9:$AB$133,$AZ51,24)),"")</f>
        <v/>
      </c>
      <c r="AE51" s="430"/>
      <c r="AF51" s="547"/>
      <c r="AG51" s="432" t="str">
        <f>IF(ISNUMBER(BB51),IF(ISBLANK($E51),"",INDEX(DMP!$A$9:$AT$70,$BB51,27)),"")</f>
        <v/>
      </c>
      <c r="AH51" s="551" t="str">
        <f>IF(ISNUMBER(BB51),IF(ISBLANK($E51),"",INDEX(DMP!$A$9:$AT$70,$BB51,46)),"")</f>
        <v/>
      </c>
      <c r="AI51" s="490" t="str">
        <f t="shared" si="29"/>
        <v/>
      </c>
      <c r="AJ51" s="491">
        <f t="shared" si="74"/>
        <v>1</v>
      </c>
      <c r="AK51" s="575">
        <f t="shared" si="75"/>
        <v>1</v>
      </c>
      <c r="AL51" s="493">
        <f t="shared" si="76"/>
        <v>1</v>
      </c>
      <c r="AM51" s="94">
        <f t="shared" si="77"/>
        <v>0</v>
      </c>
      <c r="AN51" s="94">
        <f t="shared" si="78"/>
        <v>0</v>
      </c>
      <c r="AO51" s="94">
        <f t="shared" si="79"/>
        <v>0</v>
      </c>
      <c r="AP51" s="95">
        <f t="shared" si="80"/>
        <v>0</v>
      </c>
      <c r="AQ51" s="94">
        <f t="shared" si="81"/>
        <v>0</v>
      </c>
      <c r="AR51" s="94">
        <f t="shared" si="82"/>
        <v>0</v>
      </c>
      <c r="AS51" s="94">
        <f t="shared" si="83"/>
        <v>0</v>
      </c>
      <c r="AT51" s="96">
        <f t="shared" si="84"/>
        <v>0</v>
      </c>
      <c r="AU51" s="94" t="str">
        <f t="shared" si="39"/>
        <v/>
      </c>
      <c r="AV51" s="94" t="str">
        <f t="shared" si="40"/>
        <v/>
      </c>
      <c r="AW51" s="94" t="str">
        <f t="shared" si="41"/>
        <v/>
      </c>
      <c r="AX51" s="485"/>
      <c r="AY51" s="485" t="str">
        <f>IF(E51="","",MATCH(E51,Waga!$F$9:$F$193,0))</f>
        <v/>
      </c>
      <c r="AZ51" s="485" t="str">
        <f>IF(E51="","",MATCH(E51,'Mem Drużyna'!$E$9:$E$133,0))</f>
        <v/>
      </c>
      <c r="BA51" s="198">
        <f t="shared" si="18"/>
        <v>0</v>
      </c>
      <c r="BB51" s="485" t="str">
        <f>IF(E51="","",MATCH(E51,DMP!$E$9:$E$70,0))</f>
        <v/>
      </c>
      <c r="BC51" s="494"/>
    </row>
    <row r="52" spans="1:55" s="35" customFormat="1" ht="15.75" hidden="1" customHeight="1">
      <c r="A52" s="84"/>
      <c r="B52" s="85" t="str">
        <f>IF(ISBLANK($E52),"",INDEX(Waga!$B$9:$Y$193,$AY52,2))</f>
        <v/>
      </c>
      <c r="C52" s="85" t="str">
        <f>IF(ISBLANK($E52),"",INDEX(Waga!$B$9:$Y$193,$AY52,1))</f>
        <v/>
      </c>
      <c r="D52" s="396" t="str">
        <f>IF(ISBLANK($E52),"",INDEX(Waga!$B$9:$Y$193,$AY52,4))</f>
        <v/>
      </c>
      <c r="E52" s="192"/>
      <c r="F52" s="85" t="str">
        <f>IF(ISBLANK($E52),"",INDEX(Waga!$B$9:$Y$193,$AY52,6))</f>
        <v/>
      </c>
      <c r="G52" s="180" t="str">
        <f>IF(ISBLANK($E52),"",INDEX(Waga!$B$9:$Y$193,$AY52,7))</f>
        <v/>
      </c>
      <c r="H52" s="154" t="str">
        <f>IF(ISBLANK($E52),"",INDEX(Waga!$B$9:$Y$193,$AY52,8))</f>
        <v/>
      </c>
      <c r="I52" s="86" t="str">
        <f>IF(ISBLANK($E52),"",INDEX(Waga!$B$9:$Y$193,$AY52,9))</f>
        <v/>
      </c>
      <c r="J52" s="94" t="str">
        <f>IF(ISBLANK($E52),"",INDEX(Waga!$B$9:$Y$193,$AY52,10))</f>
        <v/>
      </c>
      <c r="K52" s="88" t="str">
        <f>IF(ISBLANK($E52),"",INDEX(Waga!$B$9:$Y$193,$AY52,11))</f>
        <v/>
      </c>
      <c r="L52" s="131" t="str">
        <f>IF(ISBLANK($E52),"",INDEX(Waga!$B$9:$Y$193,$AY52,12))</f>
        <v/>
      </c>
      <c r="M52" s="132"/>
      <c r="N52" s="131" t="str">
        <f t="shared" si="85"/>
        <v/>
      </c>
      <c r="O52" s="132"/>
      <c r="P52" s="133" t="str">
        <f t="shared" si="86"/>
        <v/>
      </c>
      <c r="Q52" s="132"/>
      <c r="R52" s="133" t="str">
        <f>IF(ISBLANK($E52),"",INDEX(Waga!$B$9:$Y$193,$AY52,13))</f>
        <v/>
      </c>
      <c r="S52" s="132"/>
      <c r="T52" s="133" t="str">
        <f t="shared" si="87"/>
        <v/>
      </c>
      <c r="U52" s="132"/>
      <c r="V52" s="133" t="str">
        <f t="shared" si="88"/>
        <v/>
      </c>
      <c r="W52" s="309"/>
      <c r="X52" s="314" t="str">
        <f t="shared" si="89"/>
        <v xml:space="preserve"> </v>
      </c>
      <c r="Y52" s="312" t="str">
        <f t="shared" si="90"/>
        <v/>
      </c>
      <c r="Z52" s="200" t="str">
        <f t="shared" si="91"/>
        <v/>
      </c>
      <c r="AA52" s="485"/>
      <c r="AB52" s="385" t="str">
        <f>IF(ISBLANK($E52),"",INDEX('Mem Drużyna'!$E$9:$AB$133,$AZ52,21))</f>
        <v/>
      </c>
      <c r="AC52" s="384" t="str">
        <f>IF(ISNUMBER(AZ52),IF(ISBLANK($E52),"",INDEX('Mem Drużyna'!$E$9:$AB$133,$AZ52,24)),"")</f>
        <v/>
      </c>
      <c r="AD52" s="213" t="str">
        <f>IF(ISNUMBER(AZ52),IF(ISBLANK($E52),"",INDEX('Mem Drużyna'!$E$9:$AB$133,$AZ52,24)),"")</f>
        <v/>
      </c>
      <c r="AE52" s="430"/>
      <c r="AF52" s="547"/>
      <c r="AG52" s="432" t="str">
        <f>IF(ISNUMBER(BB52),IF(ISBLANK($E52),"",INDEX(DMP!$A$9:$AT$70,$BB52,27)),"")</f>
        <v/>
      </c>
      <c r="AH52" s="551" t="str">
        <f>IF(ISNUMBER(BB52),IF(ISBLANK($E52),"",INDEX(DMP!$A$9:$AT$70,$BB52,46)),"")</f>
        <v/>
      </c>
      <c r="AI52" s="490" t="str">
        <f t="shared" si="29"/>
        <v/>
      </c>
      <c r="AJ52" s="491">
        <f t="shared" si="74"/>
        <v>1</v>
      </c>
      <c r="AK52" s="575">
        <f t="shared" si="75"/>
        <v>1</v>
      </c>
      <c r="AL52" s="493">
        <f t="shared" si="76"/>
        <v>1</v>
      </c>
      <c r="AM52" s="94">
        <f t="shared" si="77"/>
        <v>0</v>
      </c>
      <c r="AN52" s="94">
        <f t="shared" si="78"/>
        <v>0</v>
      </c>
      <c r="AO52" s="94">
        <f t="shared" si="79"/>
        <v>0</v>
      </c>
      <c r="AP52" s="95">
        <f t="shared" si="80"/>
        <v>0</v>
      </c>
      <c r="AQ52" s="94">
        <f t="shared" si="81"/>
        <v>0</v>
      </c>
      <c r="AR52" s="94">
        <f t="shared" si="82"/>
        <v>0</v>
      </c>
      <c r="AS52" s="94">
        <f t="shared" si="83"/>
        <v>0</v>
      </c>
      <c r="AT52" s="96">
        <f t="shared" si="84"/>
        <v>0</v>
      </c>
      <c r="AU52" s="94" t="str">
        <f t="shared" si="39"/>
        <v/>
      </c>
      <c r="AV52" s="94" t="str">
        <f t="shared" si="40"/>
        <v/>
      </c>
      <c r="AW52" s="94" t="str">
        <f t="shared" si="41"/>
        <v/>
      </c>
      <c r="AX52" s="485"/>
      <c r="AY52" s="485" t="str">
        <f>IF(E52="","",MATCH(E52,Waga!$F$9:$F$193,0))</f>
        <v/>
      </c>
      <c r="AZ52" s="485" t="str">
        <f>IF(E52="","",MATCH(E52,'Mem Drużyna'!$E$9:$E$133,0))</f>
        <v/>
      </c>
      <c r="BA52" s="198">
        <f t="shared" si="18"/>
        <v>0</v>
      </c>
      <c r="BB52" s="485" t="str">
        <f>IF(E52="","",MATCH(E52,DMP!$E$9:$E$70,0))</f>
        <v/>
      </c>
      <c r="BC52" s="494"/>
    </row>
    <row r="53" spans="1:55" s="35" customFormat="1" ht="15.75" hidden="1" customHeight="1">
      <c r="A53" s="84"/>
      <c r="B53" s="85" t="str">
        <f>IF(ISBLANK($E53),"",INDEX(Waga!$B$9:$Y$193,$AY53,2))</f>
        <v/>
      </c>
      <c r="C53" s="85" t="str">
        <f>IF(ISBLANK($E53),"",INDEX(Waga!$B$9:$Y$193,$AY53,1))</f>
        <v/>
      </c>
      <c r="D53" s="396" t="str">
        <f>IF(ISBLANK($E53),"",INDEX(Waga!$B$9:$Y$193,$AY53,4))</f>
        <v/>
      </c>
      <c r="E53" s="192"/>
      <c r="F53" s="85" t="str">
        <f>IF(ISBLANK($E53),"",INDEX(Waga!$B$9:$Y$193,$AY53,6))</f>
        <v/>
      </c>
      <c r="G53" s="180" t="str">
        <f>IF(ISBLANK($E53),"",INDEX(Waga!$B$9:$Y$193,$AY53,7))</f>
        <v/>
      </c>
      <c r="H53" s="154" t="str">
        <f>IF(ISBLANK($E53),"",INDEX(Waga!$B$9:$Y$193,$AY53,8))</f>
        <v/>
      </c>
      <c r="I53" s="86" t="str">
        <f>IF(ISBLANK($E53),"",INDEX(Waga!$B$9:$Y$193,$AY53,9))</f>
        <v/>
      </c>
      <c r="J53" s="94" t="str">
        <f>IF(ISBLANK($E53),"",INDEX(Waga!$B$9:$Y$193,$AY53,10))</f>
        <v/>
      </c>
      <c r="K53" s="88" t="str">
        <f>IF(ISBLANK($E53),"",INDEX(Waga!$B$9:$Y$193,$AY53,11))</f>
        <v/>
      </c>
      <c r="L53" s="131" t="str">
        <f>IF(ISBLANK($E53),"",INDEX(Waga!$B$9:$Y$193,$AY53,12))</f>
        <v/>
      </c>
      <c r="M53" s="132"/>
      <c r="N53" s="131" t="str">
        <f t="shared" si="85"/>
        <v/>
      </c>
      <c r="O53" s="132"/>
      <c r="P53" s="133" t="str">
        <f t="shared" si="86"/>
        <v/>
      </c>
      <c r="Q53" s="132"/>
      <c r="R53" s="133" t="str">
        <f>IF(ISBLANK($E53),"",INDEX(Waga!$B$9:$Y$193,$AY53,13))</f>
        <v/>
      </c>
      <c r="S53" s="132"/>
      <c r="T53" s="133" t="str">
        <f t="shared" si="87"/>
        <v/>
      </c>
      <c r="U53" s="132"/>
      <c r="V53" s="133" t="str">
        <f t="shared" si="88"/>
        <v/>
      </c>
      <c r="W53" s="309"/>
      <c r="X53" s="314" t="str">
        <f t="shared" si="89"/>
        <v xml:space="preserve"> </v>
      </c>
      <c r="Y53" s="312" t="str">
        <f t="shared" si="90"/>
        <v/>
      </c>
      <c r="Z53" s="200" t="str">
        <f t="shared" si="91"/>
        <v/>
      </c>
      <c r="AA53" s="485"/>
      <c r="AB53" s="385" t="str">
        <f>IF(ISBLANK($E53),"",INDEX('Mem Drużyna'!$E$9:$AB$133,$AZ53,21))</f>
        <v/>
      </c>
      <c r="AC53" s="384" t="str">
        <f>IF(ISNUMBER(AZ53),IF(ISBLANK($E53),"",INDEX('Mem Drużyna'!$E$9:$AB$133,$AZ53,24)),"")</f>
        <v/>
      </c>
      <c r="AD53" s="213" t="str">
        <f>IF(ISNUMBER(AZ53),IF(ISBLANK($E53),"",INDEX('Mem Drużyna'!$E$9:$AB$133,$AZ53,24)),"")</f>
        <v/>
      </c>
      <c r="AE53" s="430"/>
      <c r="AF53" s="547"/>
      <c r="AG53" s="432" t="str">
        <f>IF(ISNUMBER(BB53),IF(ISBLANK($E53),"",INDEX(DMP!$A$9:$AT$70,$BB53,27)),"")</f>
        <v/>
      </c>
      <c r="AH53" s="551" t="str">
        <f>IF(ISNUMBER(BB53),IF(ISBLANK($E53),"",INDEX(DMP!$A$9:$AT$70,$BB53,46)),"")</f>
        <v/>
      </c>
      <c r="AI53" s="490" t="str">
        <f t="shared" si="29"/>
        <v/>
      </c>
      <c r="AJ53" s="491">
        <f t="shared" si="74"/>
        <v>1</v>
      </c>
      <c r="AK53" s="575">
        <f t="shared" si="75"/>
        <v>1</v>
      </c>
      <c r="AL53" s="493">
        <f t="shared" si="76"/>
        <v>1</v>
      </c>
      <c r="AM53" s="94">
        <f t="shared" si="77"/>
        <v>0</v>
      </c>
      <c r="AN53" s="94">
        <f t="shared" si="78"/>
        <v>0</v>
      </c>
      <c r="AO53" s="94">
        <f t="shared" si="79"/>
        <v>0</v>
      </c>
      <c r="AP53" s="95">
        <f t="shared" si="80"/>
        <v>0</v>
      </c>
      <c r="AQ53" s="94">
        <f t="shared" si="81"/>
        <v>0</v>
      </c>
      <c r="AR53" s="94">
        <f t="shared" si="82"/>
        <v>0</v>
      </c>
      <c r="AS53" s="94">
        <f t="shared" si="83"/>
        <v>0</v>
      </c>
      <c r="AT53" s="96">
        <f t="shared" si="84"/>
        <v>0</v>
      </c>
      <c r="AU53" s="94" t="str">
        <f t="shared" si="39"/>
        <v/>
      </c>
      <c r="AV53" s="94" t="str">
        <f t="shared" si="40"/>
        <v/>
      </c>
      <c r="AW53" s="94" t="str">
        <f t="shared" si="41"/>
        <v/>
      </c>
      <c r="AX53" s="485"/>
      <c r="AY53" s="485" t="str">
        <f>IF(E53="","",MATCH(E53,Waga!$F$9:$F$193,0))</f>
        <v/>
      </c>
      <c r="AZ53" s="485" t="str">
        <f>IF(E53="","",MATCH(E53,'Mem Drużyna'!$E$9:$E$133,0))</f>
        <v/>
      </c>
      <c r="BA53" s="198">
        <f t="shared" si="18"/>
        <v>0</v>
      </c>
      <c r="BB53" s="485" t="str">
        <f>IF(E53="","",MATCH(E53,DMP!$E$9:$E$70,0))</f>
        <v/>
      </c>
      <c r="BC53" s="494"/>
    </row>
    <row r="54" spans="1:55" s="35" customFormat="1" ht="15.75" hidden="1" customHeight="1">
      <c r="A54" s="84"/>
      <c r="B54" s="85" t="str">
        <f>IF(ISBLANK($E54),"",INDEX(Waga!$B$9:$Y$193,$AY54,2))</f>
        <v/>
      </c>
      <c r="C54" s="85" t="str">
        <f>IF(ISBLANK($E54),"",INDEX(Waga!$B$9:$Y$193,$AY54,1))</f>
        <v/>
      </c>
      <c r="D54" s="396" t="str">
        <f>IF(ISBLANK($E54),"",INDEX(Waga!$B$9:$Y$193,$AY54,4))</f>
        <v/>
      </c>
      <c r="E54" s="192"/>
      <c r="F54" s="85" t="str">
        <f>IF(ISBLANK($E54),"",INDEX(Waga!$B$9:$Y$193,$AY54,6))</f>
        <v/>
      </c>
      <c r="G54" s="180" t="str">
        <f>IF(ISBLANK($E54),"",INDEX(Waga!$B$9:$Y$193,$AY54,7))</f>
        <v/>
      </c>
      <c r="H54" s="154" t="str">
        <f>IF(ISBLANK($E54),"",INDEX(Waga!$B$9:$Y$193,$AY54,8))</f>
        <v/>
      </c>
      <c r="I54" s="86" t="str">
        <f>IF(ISBLANK($E54),"",INDEX(Waga!$B$9:$Y$193,$AY54,9))</f>
        <v/>
      </c>
      <c r="J54" s="94" t="str">
        <f>IF(ISBLANK($E54),"",INDEX(Waga!$B$9:$Y$193,$AY54,10))</f>
        <v/>
      </c>
      <c r="K54" s="88" t="str">
        <f>IF(ISBLANK($E54),"",INDEX(Waga!$B$9:$Y$193,$AY54,11))</f>
        <v/>
      </c>
      <c r="L54" s="131" t="str">
        <f>IF(ISBLANK($E54),"",INDEX(Waga!$B$9:$Y$193,$AY54,12))</f>
        <v/>
      </c>
      <c r="M54" s="132"/>
      <c r="N54" s="131" t="str">
        <f t="shared" si="85"/>
        <v/>
      </c>
      <c r="O54" s="132"/>
      <c r="P54" s="133" t="str">
        <f t="shared" si="86"/>
        <v/>
      </c>
      <c r="Q54" s="132"/>
      <c r="R54" s="133" t="str">
        <f>IF(ISBLANK($E54),"",INDEX(Waga!$B$9:$Y$193,$AY54,13))</f>
        <v/>
      </c>
      <c r="S54" s="132"/>
      <c r="T54" s="133" t="str">
        <f t="shared" si="87"/>
        <v/>
      </c>
      <c r="U54" s="132"/>
      <c r="V54" s="133" t="str">
        <f t="shared" si="88"/>
        <v/>
      </c>
      <c r="W54" s="309"/>
      <c r="X54" s="314" t="str">
        <f t="shared" si="89"/>
        <v xml:space="preserve"> </v>
      </c>
      <c r="Y54" s="312" t="str">
        <f t="shared" si="90"/>
        <v/>
      </c>
      <c r="Z54" s="200" t="str">
        <f t="shared" si="91"/>
        <v/>
      </c>
      <c r="AA54" s="485"/>
      <c r="AB54" s="385" t="str">
        <f>IF(ISBLANK($E54),"",INDEX('Mem Drużyna'!$E$9:$AB$133,$AZ54,21))</f>
        <v/>
      </c>
      <c r="AC54" s="384" t="str">
        <f>IF(ISNUMBER(AZ54),IF(ISBLANK($E54),"",INDEX('Mem Drużyna'!$E$9:$AB$133,$AZ54,24)),"")</f>
        <v/>
      </c>
      <c r="AD54" s="213" t="str">
        <f>IF(ISNUMBER(AZ54),IF(ISBLANK($E54),"",INDEX('Mem Drużyna'!$E$9:$AB$133,$AZ54,24)),"")</f>
        <v/>
      </c>
      <c r="AE54" s="430"/>
      <c r="AF54" s="547"/>
      <c r="AG54" s="432" t="str">
        <f>IF(ISNUMBER(BB54),IF(ISBLANK($E54),"",INDEX(DMP!$A$9:$AT$70,$BB54,27)),"")</f>
        <v/>
      </c>
      <c r="AH54" s="551" t="str">
        <f>IF(ISNUMBER(BB54),IF(ISBLANK($E54),"",INDEX(DMP!$A$9:$AT$70,$BB54,46)),"")</f>
        <v/>
      </c>
      <c r="AI54" s="490" t="str">
        <f t="shared" si="29"/>
        <v/>
      </c>
      <c r="AJ54" s="491">
        <f t="shared" si="74"/>
        <v>1</v>
      </c>
      <c r="AK54" s="575">
        <f t="shared" si="75"/>
        <v>1</v>
      </c>
      <c r="AL54" s="493">
        <f t="shared" si="76"/>
        <v>1</v>
      </c>
      <c r="AM54" s="94">
        <f t="shared" si="77"/>
        <v>0</v>
      </c>
      <c r="AN54" s="94">
        <f t="shared" si="78"/>
        <v>0</v>
      </c>
      <c r="AO54" s="94">
        <f t="shared" si="79"/>
        <v>0</v>
      </c>
      <c r="AP54" s="95">
        <f t="shared" si="80"/>
        <v>0</v>
      </c>
      <c r="AQ54" s="94">
        <f t="shared" si="81"/>
        <v>0</v>
      </c>
      <c r="AR54" s="94">
        <f t="shared" si="82"/>
        <v>0</v>
      </c>
      <c r="AS54" s="94">
        <f t="shared" si="83"/>
        <v>0</v>
      </c>
      <c r="AT54" s="96">
        <f t="shared" si="84"/>
        <v>0</v>
      </c>
      <c r="AU54" s="94" t="str">
        <f t="shared" si="39"/>
        <v/>
      </c>
      <c r="AV54" s="94" t="str">
        <f t="shared" si="40"/>
        <v/>
      </c>
      <c r="AW54" s="94" t="str">
        <f t="shared" si="41"/>
        <v/>
      </c>
      <c r="AX54" s="485"/>
      <c r="AY54" s="485" t="str">
        <f>IF(E54="","",MATCH(E54,Waga!$F$9:$F$193,0))</f>
        <v/>
      </c>
      <c r="AZ54" s="485" t="str">
        <f>IF(E54="","",MATCH(E54,'Mem Drużyna'!$E$9:$E$133,0))</f>
        <v/>
      </c>
      <c r="BA54" s="198">
        <f t="shared" si="18"/>
        <v>0</v>
      </c>
      <c r="BB54" s="485" t="str">
        <f>IF(E54="","",MATCH(E54,DMP!$E$9:$E$70,0))</f>
        <v/>
      </c>
      <c r="BC54" s="494"/>
    </row>
    <row r="55" spans="1:55" s="35" customFormat="1" ht="15.75" hidden="1" customHeight="1">
      <c r="A55" s="84"/>
      <c r="B55" s="85" t="str">
        <f>IF(ISBLANK($E55),"",INDEX(Waga!$B$9:$Y$193,$AY55,2))</f>
        <v/>
      </c>
      <c r="C55" s="85" t="str">
        <f>IF(ISBLANK($E55),"",INDEX(Waga!$B$9:$Y$193,$AY55,1))</f>
        <v/>
      </c>
      <c r="D55" s="396" t="str">
        <f>IF(ISBLANK($E55),"",INDEX(Waga!$B$9:$Y$193,$AY55,4))</f>
        <v/>
      </c>
      <c r="E55" s="192"/>
      <c r="F55" s="85" t="str">
        <f>IF(ISBLANK($E55),"",INDEX(Waga!$B$9:$Y$193,$AY55,6))</f>
        <v/>
      </c>
      <c r="G55" s="180" t="str">
        <f>IF(ISBLANK($E55),"",INDEX(Waga!$B$9:$Y$193,$AY55,7))</f>
        <v/>
      </c>
      <c r="H55" s="154" t="str">
        <f>IF(ISBLANK($E55),"",INDEX(Waga!$B$9:$Y$193,$AY55,8))</f>
        <v/>
      </c>
      <c r="I55" s="86" t="str">
        <f>IF(ISBLANK($E55),"",INDEX(Waga!$B$9:$Y$193,$AY55,9))</f>
        <v/>
      </c>
      <c r="J55" s="94" t="str">
        <f>IF(ISBLANK($E55),"",INDEX(Waga!$B$9:$Y$193,$AY55,10))</f>
        <v/>
      </c>
      <c r="K55" s="88" t="str">
        <f>IF(ISBLANK($E55),"",INDEX(Waga!$B$9:$Y$193,$AY55,11))</f>
        <v/>
      </c>
      <c r="L55" s="131" t="str">
        <f>IF(ISBLANK($E55),"",INDEX(Waga!$B$9:$Y$193,$AY55,12))</f>
        <v/>
      </c>
      <c r="M55" s="132"/>
      <c r="N55" s="131" t="str">
        <f t="shared" si="85"/>
        <v/>
      </c>
      <c r="O55" s="132"/>
      <c r="P55" s="133" t="str">
        <f t="shared" si="86"/>
        <v/>
      </c>
      <c r="Q55" s="132"/>
      <c r="R55" s="133" t="str">
        <f>IF(ISBLANK($E55),"",INDEX(Waga!$B$9:$Y$193,$AY55,13))</f>
        <v/>
      </c>
      <c r="S55" s="132"/>
      <c r="T55" s="133" t="str">
        <f t="shared" si="87"/>
        <v/>
      </c>
      <c r="U55" s="132"/>
      <c r="V55" s="133" t="str">
        <f t="shared" si="88"/>
        <v/>
      </c>
      <c r="W55" s="309"/>
      <c r="X55" s="314" t="str">
        <f t="shared" si="89"/>
        <v xml:space="preserve"> </v>
      </c>
      <c r="Y55" s="312" t="str">
        <f t="shared" si="90"/>
        <v/>
      </c>
      <c r="Z55" s="200" t="str">
        <f t="shared" si="91"/>
        <v/>
      </c>
      <c r="AA55" s="485"/>
      <c r="AB55" s="385" t="str">
        <f>IF(ISBLANK($E55),"",INDEX('Mem Drużyna'!$E$9:$AB$133,$AZ55,21))</f>
        <v/>
      </c>
      <c r="AC55" s="384" t="str">
        <f>IF(ISNUMBER(AZ55),IF(ISBLANK($E55),"",INDEX('Mem Drużyna'!$E$9:$AB$133,$AZ55,24)),"")</f>
        <v/>
      </c>
      <c r="AD55" s="213" t="str">
        <f>IF(ISNUMBER(AZ55),IF(ISBLANK($E55),"",INDEX('Mem Drużyna'!$E$9:$AB$133,$AZ55,24)),"")</f>
        <v/>
      </c>
      <c r="AE55" s="430"/>
      <c r="AF55" s="547"/>
      <c r="AG55" s="432" t="str">
        <f>IF(ISNUMBER(BB55),IF(ISBLANK($E55),"",INDEX(DMP!$A$9:$AT$70,$BB55,27)),"")</f>
        <v/>
      </c>
      <c r="AH55" s="551" t="str">
        <f>IF(ISNUMBER(BB55),IF(ISBLANK($E55),"",INDEX(DMP!$A$9:$AT$70,$BB55,46)),"")</f>
        <v/>
      </c>
      <c r="AI55" s="490" t="str">
        <f t="shared" si="29"/>
        <v/>
      </c>
      <c r="AJ55" s="491">
        <f t="shared" si="74"/>
        <v>1</v>
      </c>
      <c r="AK55" s="575">
        <f t="shared" si="75"/>
        <v>1</v>
      </c>
      <c r="AL55" s="493">
        <f t="shared" si="76"/>
        <v>1</v>
      </c>
      <c r="AM55" s="94">
        <f t="shared" si="77"/>
        <v>0</v>
      </c>
      <c r="AN55" s="94">
        <f t="shared" si="78"/>
        <v>0</v>
      </c>
      <c r="AO55" s="94">
        <f t="shared" si="79"/>
        <v>0</v>
      </c>
      <c r="AP55" s="95">
        <f t="shared" si="80"/>
        <v>0</v>
      </c>
      <c r="AQ55" s="94">
        <f t="shared" si="81"/>
        <v>0</v>
      </c>
      <c r="AR55" s="94">
        <f t="shared" si="82"/>
        <v>0</v>
      </c>
      <c r="AS55" s="94">
        <f t="shared" si="83"/>
        <v>0</v>
      </c>
      <c r="AT55" s="96">
        <f t="shared" si="84"/>
        <v>0</v>
      </c>
      <c r="AU55" s="94" t="str">
        <f t="shared" si="39"/>
        <v/>
      </c>
      <c r="AV55" s="94" t="str">
        <f t="shared" si="40"/>
        <v/>
      </c>
      <c r="AW55" s="94" t="str">
        <f t="shared" si="41"/>
        <v/>
      </c>
      <c r="AX55" s="485"/>
      <c r="AY55" s="485" t="str">
        <f>IF(E55="","",MATCH(E55,Waga!$F$9:$F$193,0))</f>
        <v/>
      </c>
      <c r="AZ55" s="485" t="str">
        <f>IF(E55="","",MATCH(E55,'Mem Drużyna'!$E$9:$E$133,0))</f>
        <v/>
      </c>
      <c r="BA55" s="198">
        <f t="shared" si="18"/>
        <v>0</v>
      </c>
      <c r="BB55" s="485" t="str">
        <f>IF(E55="","",MATCH(E55,DMP!$E$9:$E$70,0))</f>
        <v/>
      </c>
      <c r="BC55" s="494"/>
    </row>
    <row r="56" spans="1:55" s="35" customFormat="1" ht="15.75" hidden="1" customHeight="1">
      <c r="A56" s="84"/>
      <c r="B56" s="85" t="str">
        <f>IF(ISBLANK($E56),"",INDEX(Waga!$B$9:$Y$193,$AY56,2))</f>
        <v/>
      </c>
      <c r="C56" s="85" t="str">
        <f>IF(ISBLANK($E56),"",INDEX(Waga!$B$9:$Y$193,$AY56,1))</f>
        <v/>
      </c>
      <c r="D56" s="396" t="str">
        <f>IF(ISBLANK($E56),"",INDEX(Waga!$B$9:$Y$193,$AY56,4))</f>
        <v/>
      </c>
      <c r="E56" s="192"/>
      <c r="F56" s="85" t="str">
        <f>IF(ISBLANK($E56),"",INDEX(Waga!$B$9:$Y$193,$AY56,6))</f>
        <v/>
      </c>
      <c r="G56" s="180" t="str">
        <f>IF(ISBLANK($E56),"",INDEX(Waga!$B$9:$Y$193,$AY56,7))</f>
        <v/>
      </c>
      <c r="H56" s="154" t="str">
        <f>IF(ISBLANK($E56),"",INDEX(Waga!$B$9:$Y$193,$AY56,8))</f>
        <v/>
      </c>
      <c r="I56" s="86" t="str">
        <f>IF(ISBLANK($E56),"",INDEX(Waga!$B$9:$Y$193,$AY56,9))</f>
        <v/>
      </c>
      <c r="J56" s="94" t="str">
        <f>IF(ISBLANK($E56),"",INDEX(Waga!$B$9:$Y$193,$AY56,10))</f>
        <v/>
      </c>
      <c r="K56" s="88" t="str">
        <f>IF(ISBLANK($E56),"",INDEX(Waga!$B$9:$Y$193,$AY56,11))</f>
        <v/>
      </c>
      <c r="L56" s="131" t="str">
        <f>IF(ISBLANK($E56),"",INDEX(Waga!$B$9:$Y$193,$AY56,12))</f>
        <v/>
      </c>
      <c r="M56" s="132"/>
      <c r="N56" s="131" t="str">
        <f t="shared" si="85"/>
        <v/>
      </c>
      <c r="O56" s="132"/>
      <c r="P56" s="133" t="str">
        <f t="shared" si="86"/>
        <v/>
      </c>
      <c r="Q56" s="132"/>
      <c r="R56" s="133" t="str">
        <f>IF(ISBLANK($E56),"",INDEX(Waga!$B$9:$Y$193,$AY56,13))</f>
        <v/>
      </c>
      <c r="S56" s="132"/>
      <c r="T56" s="133" t="str">
        <f t="shared" si="87"/>
        <v/>
      </c>
      <c r="U56" s="132"/>
      <c r="V56" s="133" t="str">
        <f t="shared" si="88"/>
        <v/>
      </c>
      <c r="W56" s="309"/>
      <c r="X56" s="314" t="str">
        <f t="shared" si="89"/>
        <v xml:space="preserve"> </v>
      </c>
      <c r="Y56" s="312" t="str">
        <f t="shared" si="90"/>
        <v/>
      </c>
      <c r="Z56" s="200" t="str">
        <f t="shared" si="91"/>
        <v/>
      </c>
      <c r="AA56" s="485"/>
      <c r="AB56" s="385" t="str">
        <f>IF(ISBLANK($E56),"",INDEX('Mem Drużyna'!$E$9:$AB$133,$AZ56,21))</f>
        <v/>
      </c>
      <c r="AC56" s="384" t="str">
        <f>IF(ISNUMBER(AZ56),IF(ISBLANK($E56),"",INDEX('Mem Drużyna'!$E$9:$AB$133,$AZ56,24)),"")</f>
        <v/>
      </c>
      <c r="AD56" s="213" t="str">
        <f>IF(ISNUMBER(AZ56),IF(ISBLANK($E56),"",INDEX('Mem Drużyna'!$E$9:$AB$133,$AZ56,24)),"")</f>
        <v/>
      </c>
      <c r="AE56" s="430"/>
      <c r="AF56" s="547"/>
      <c r="AG56" s="432" t="str">
        <f>IF(ISNUMBER(BB56),IF(ISBLANK($E56),"",INDEX(DMP!$A$9:$AT$70,$BB56,27)),"")</f>
        <v/>
      </c>
      <c r="AH56" s="551" t="str">
        <f>IF(ISNUMBER(BB56),IF(ISBLANK($E56),"",INDEX(DMP!$A$9:$AT$70,$BB56,46)),"")</f>
        <v/>
      </c>
      <c r="AI56" s="490" t="str">
        <f t="shared" si="29"/>
        <v/>
      </c>
      <c r="AJ56" s="491">
        <f t="shared" si="74"/>
        <v>1</v>
      </c>
      <c r="AK56" s="575">
        <f t="shared" si="75"/>
        <v>1</v>
      </c>
      <c r="AL56" s="493">
        <f t="shared" si="76"/>
        <v>1</v>
      </c>
      <c r="AM56" s="94">
        <f t="shared" si="77"/>
        <v>0</v>
      </c>
      <c r="AN56" s="94">
        <f t="shared" si="78"/>
        <v>0</v>
      </c>
      <c r="AO56" s="94">
        <f t="shared" si="79"/>
        <v>0</v>
      </c>
      <c r="AP56" s="95">
        <f t="shared" si="80"/>
        <v>0</v>
      </c>
      <c r="AQ56" s="94">
        <f t="shared" si="81"/>
        <v>0</v>
      </c>
      <c r="AR56" s="94">
        <f t="shared" si="82"/>
        <v>0</v>
      </c>
      <c r="AS56" s="94">
        <f t="shared" si="83"/>
        <v>0</v>
      </c>
      <c r="AT56" s="96">
        <f t="shared" si="84"/>
        <v>0</v>
      </c>
      <c r="AU56" s="94" t="str">
        <f t="shared" si="39"/>
        <v/>
      </c>
      <c r="AV56" s="94" t="str">
        <f t="shared" si="40"/>
        <v/>
      </c>
      <c r="AW56" s="94" t="str">
        <f t="shared" si="41"/>
        <v/>
      </c>
      <c r="AX56" s="485"/>
      <c r="AY56" s="485" t="str">
        <f>IF(E56="","",MATCH(E56,Waga!$F$9:$F$193,0))</f>
        <v/>
      </c>
      <c r="AZ56" s="485" t="str">
        <f>IF(E56="","",MATCH(E56,'Mem Drużyna'!$E$9:$E$133,0))</f>
        <v/>
      </c>
      <c r="BA56" s="198">
        <f t="shared" si="18"/>
        <v>0</v>
      </c>
      <c r="BB56" s="485" t="str">
        <f>IF(E56="","",MATCH(E56,DMP!$E$9:$E$70,0))</f>
        <v/>
      </c>
      <c r="BC56" s="494"/>
    </row>
    <row r="57" spans="1:55" s="35" customFormat="1" ht="15.75" hidden="1" customHeight="1">
      <c r="A57" s="84"/>
      <c r="B57" s="85" t="str">
        <f>IF(ISBLANK($E57),"",INDEX(Waga!$B$9:$Y$193,$AY57,2))</f>
        <v/>
      </c>
      <c r="C57" s="85" t="str">
        <f>IF(ISBLANK($E57),"",INDEX(Waga!$B$9:$Y$193,$AY57,1))</f>
        <v/>
      </c>
      <c r="D57" s="396" t="str">
        <f>IF(ISBLANK($E57),"",INDEX(Waga!$B$9:$Y$193,$AY57,4))</f>
        <v/>
      </c>
      <c r="E57" s="192"/>
      <c r="F57" s="85" t="str">
        <f>IF(ISBLANK($E57),"",INDEX(Waga!$B$9:$Y$193,$AY57,6))</f>
        <v/>
      </c>
      <c r="G57" s="180" t="str">
        <f>IF(ISBLANK($E57),"",INDEX(Waga!$B$9:$Y$193,$AY57,7))</f>
        <v/>
      </c>
      <c r="H57" s="154" t="str">
        <f>IF(ISBLANK($E57),"",INDEX(Waga!$B$9:$Y$193,$AY57,8))</f>
        <v/>
      </c>
      <c r="I57" s="86" t="str">
        <f>IF(ISBLANK($E57),"",INDEX(Waga!$B$9:$Y$193,$AY57,9))</f>
        <v/>
      </c>
      <c r="J57" s="94" t="str">
        <f>IF(ISBLANK($E57),"",INDEX(Waga!$B$9:$Y$193,$AY57,10))</f>
        <v/>
      </c>
      <c r="K57" s="88" t="str">
        <f>IF(ISBLANK($E57),"",INDEX(Waga!$B$9:$Y$193,$AY57,11))</f>
        <v/>
      </c>
      <c r="L57" s="131" t="str">
        <f>IF(ISBLANK($E57),"",INDEX(Waga!$B$9:$Y$193,$AY57,12))</f>
        <v/>
      </c>
      <c r="M57" s="132"/>
      <c r="N57" s="131" t="str">
        <f t="shared" si="85"/>
        <v/>
      </c>
      <c r="O57" s="132"/>
      <c r="P57" s="133" t="str">
        <f t="shared" si="86"/>
        <v/>
      </c>
      <c r="Q57" s="132"/>
      <c r="R57" s="133" t="str">
        <f>IF(ISBLANK($E57),"",INDEX(Waga!$B$9:$Y$193,$AY57,13))</f>
        <v/>
      </c>
      <c r="S57" s="132"/>
      <c r="T57" s="133" t="str">
        <f t="shared" si="87"/>
        <v/>
      </c>
      <c r="U57" s="132"/>
      <c r="V57" s="133" t="str">
        <f t="shared" si="88"/>
        <v/>
      </c>
      <c r="W57" s="309"/>
      <c r="X57" s="314" t="str">
        <f t="shared" si="89"/>
        <v xml:space="preserve"> </v>
      </c>
      <c r="Y57" s="312" t="str">
        <f t="shared" si="90"/>
        <v/>
      </c>
      <c r="Z57" s="200" t="str">
        <f t="shared" si="91"/>
        <v/>
      </c>
      <c r="AA57" s="485"/>
      <c r="AB57" s="385" t="str">
        <f>IF(ISBLANK($E57),"",INDEX('Mem Drużyna'!$E$9:$AB$133,$AZ57,21))</f>
        <v/>
      </c>
      <c r="AC57" s="384" t="str">
        <f>IF(ISNUMBER(AZ57),IF(ISBLANK($E57),"",INDEX('Mem Drużyna'!$E$9:$AB$133,$AZ57,24)),"")</f>
        <v/>
      </c>
      <c r="AD57" s="213" t="str">
        <f>IF(ISNUMBER(AZ57),IF(ISBLANK($E57),"",INDEX('Mem Drużyna'!$E$9:$AB$133,$AZ57,24)),"")</f>
        <v/>
      </c>
      <c r="AE57" s="430"/>
      <c r="AF57" s="547"/>
      <c r="AG57" s="432" t="str">
        <f>IF(ISNUMBER(BB57),IF(ISBLANK($E57),"",INDEX(DMP!$A$9:$AT$70,$BB57,27)),"")</f>
        <v/>
      </c>
      <c r="AH57" s="551" t="str">
        <f>IF(ISNUMBER(BB57),IF(ISBLANK($E57),"",INDEX(DMP!$A$9:$AT$70,$BB57,46)),"")</f>
        <v/>
      </c>
      <c r="AI57" s="490" t="str">
        <f t="shared" si="29"/>
        <v/>
      </c>
      <c r="AJ57" s="491">
        <f t="shared" si="74"/>
        <v>1</v>
      </c>
      <c r="AK57" s="575">
        <f t="shared" si="75"/>
        <v>1</v>
      </c>
      <c r="AL57" s="493">
        <f t="shared" si="76"/>
        <v>1</v>
      </c>
      <c r="AM57" s="94">
        <f t="shared" si="77"/>
        <v>0</v>
      </c>
      <c r="AN57" s="94">
        <f t="shared" si="78"/>
        <v>0</v>
      </c>
      <c r="AO57" s="94">
        <f t="shared" si="79"/>
        <v>0</v>
      </c>
      <c r="AP57" s="95">
        <f t="shared" si="80"/>
        <v>0</v>
      </c>
      <c r="AQ57" s="94">
        <f t="shared" si="81"/>
        <v>0</v>
      </c>
      <c r="AR57" s="94">
        <f t="shared" si="82"/>
        <v>0</v>
      </c>
      <c r="AS57" s="94">
        <f t="shared" si="83"/>
        <v>0</v>
      </c>
      <c r="AT57" s="96">
        <f t="shared" si="84"/>
        <v>0</v>
      </c>
      <c r="AU57" s="94" t="str">
        <f t="shared" si="39"/>
        <v/>
      </c>
      <c r="AV57" s="94" t="str">
        <f t="shared" si="40"/>
        <v/>
      </c>
      <c r="AW57" s="94" t="str">
        <f t="shared" si="41"/>
        <v/>
      </c>
      <c r="AX57" s="485"/>
      <c r="AY57" s="485" t="str">
        <f>IF(E57="","",MATCH(E57,Waga!$F$9:$F$193,0))</f>
        <v/>
      </c>
      <c r="AZ57" s="485" t="str">
        <f>IF(E57="","",MATCH(E57,'Mem Drużyna'!$E$9:$E$133,0))</f>
        <v/>
      </c>
      <c r="BA57" s="198">
        <f t="shared" si="18"/>
        <v>0</v>
      </c>
      <c r="BB57" s="485" t="str">
        <f>IF(E57="","",MATCH(E57,DMP!$E$9:$E$70,0))</f>
        <v/>
      </c>
      <c r="BC57" s="494"/>
    </row>
    <row r="58" spans="1:55" s="35" customFormat="1" ht="15.75" hidden="1" customHeight="1">
      <c r="A58" s="84"/>
      <c r="B58" s="85" t="str">
        <f>IF(ISBLANK($E58),"",INDEX(Waga!$B$9:$Y$193,$AY58,2))</f>
        <v/>
      </c>
      <c r="C58" s="85" t="str">
        <f>IF(ISBLANK($E58),"",INDEX(Waga!$B$9:$Y$193,$AY58,1))</f>
        <v/>
      </c>
      <c r="D58" s="396" t="str">
        <f>IF(ISBLANK($E58),"",INDEX(Waga!$B$9:$Y$193,$AY58,4))</f>
        <v/>
      </c>
      <c r="E58" s="192"/>
      <c r="F58" s="85" t="str">
        <f>IF(ISBLANK($E58),"",INDEX(Waga!$B$9:$Y$193,$AY58,6))</f>
        <v/>
      </c>
      <c r="G58" s="180" t="str">
        <f>IF(ISBLANK($E58),"",INDEX(Waga!$B$9:$Y$193,$AY58,7))</f>
        <v/>
      </c>
      <c r="H58" s="154" t="str">
        <f>IF(ISBLANK($E58),"",INDEX(Waga!$B$9:$Y$193,$AY58,8))</f>
        <v/>
      </c>
      <c r="I58" s="86" t="str">
        <f>IF(ISBLANK($E58),"",INDEX(Waga!$B$9:$Y$193,$AY58,9))</f>
        <v/>
      </c>
      <c r="J58" s="94" t="str">
        <f>IF(ISBLANK($E58),"",INDEX(Waga!$B$9:$Y$193,$AY58,10))</f>
        <v/>
      </c>
      <c r="K58" s="88" t="str">
        <f>IF(ISBLANK($E58),"",INDEX(Waga!$B$9:$Y$193,$AY58,11))</f>
        <v/>
      </c>
      <c r="L58" s="131" t="str">
        <f>IF(ISBLANK($E58),"",INDEX(Waga!$B$9:$Y$193,$AY58,12))</f>
        <v/>
      </c>
      <c r="M58" s="132"/>
      <c r="N58" s="131" t="str">
        <f t="shared" si="85"/>
        <v/>
      </c>
      <c r="O58" s="132"/>
      <c r="P58" s="133" t="str">
        <f t="shared" si="86"/>
        <v/>
      </c>
      <c r="Q58" s="132"/>
      <c r="R58" s="133" t="str">
        <f>IF(ISBLANK($E58),"",INDEX(Waga!$B$9:$Y$193,$AY58,13))</f>
        <v/>
      </c>
      <c r="S58" s="132"/>
      <c r="T58" s="133" t="str">
        <f t="shared" si="87"/>
        <v/>
      </c>
      <c r="U58" s="132"/>
      <c r="V58" s="133" t="str">
        <f t="shared" si="88"/>
        <v/>
      </c>
      <c r="W58" s="309"/>
      <c r="X58" s="314" t="str">
        <f t="shared" si="89"/>
        <v xml:space="preserve"> </v>
      </c>
      <c r="Y58" s="312" t="str">
        <f t="shared" si="90"/>
        <v/>
      </c>
      <c r="Z58" s="200" t="str">
        <f t="shared" si="91"/>
        <v/>
      </c>
      <c r="AA58" s="485"/>
      <c r="AB58" s="385" t="str">
        <f>IF(ISBLANK($E58),"",INDEX('Mem Drużyna'!$E$9:$AB$133,$AZ58,21))</f>
        <v/>
      </c>
      <c r="AC58" s="384" t="str">
        <f>IF(ISNUMBER(AZ58),IF(ISBLANK($E58),"",INDEX('Mem Drużyna'!$E$9:$AB$133,$AZ58,24)),"")</f>
        <v/>
      </c>
      <c r="AD58" s="213" t="str">
        <f>IF(ISNUMBER(AZ58),IF(ISBLANK($E58),"",INDEX('Mem Drużyna'!$E$9:$AB$133,$AZ58,24)),"")</f>
        <v/>
      </c>
      <c r="AE58" s="430"/>
      <c r="AF58" s="547"/>
      <c r="AG58" s="432" t="str">
        <f>IF(ISNUMBER(BB58),IF(ISBLANK($E58),"",INDEX(DMP!$A$9:$AT$70,$BB58,27)),"")</f>
        <v/>
      </c>
      <c r="AH58" s="551" t="str">
        <f>IF(ISNUMBER(BB58),IF(ISBLANK($E58),"",INDEX(DMP!$A$9:$AT$70,$BB58,46)),"")</f>
        <v/>
      </c>
      <c r="AI58" s="490" t="str">
        <f t="shared" si="29"/>
        <v/>
      </c>
      <c r="AJ58" s="491">
        <f t="shared" si="74"/>
        <v>1</v>
      </c>
      <c r="AK58" s="575">
        <f t="shared" si="75"/>
        <v>1</v>
      </c>
      <c r="AL58" s="493">
        <f t="shared" si="76"/>
        <v>1</v>
      </c>
      <c r="AM58" s="94">
        <f t="shared" si="77"/>
        <v>0</v>
      </c>
      <c r="AN58" s="94">
        <f t="shared" si="78"/>
        <v>0</v>
      </c>
      <c r="AO58" s="94">
        <f t="shared" si="79"/>
        <v>0</v>
      </c>
      <c r="AP58" s="95">
        <f t="shared" si="80"/>
        <v>0</v>
      </c>
      <c r="AQ58" s="94">
        <f t="shared" si="81"/>
        <v>0</v>
      </c>
      <c r="AR58" s="94">
        <f t="shared" si="82"/>
        <v>0</v>
      </c>
      <c r="AS58" s="94">
        <f t="shared" si="83"/>
        <v>0</v>
      </c>
      <c r="AT58" s="96">
        <f t="shared" si="84"/>
        <v>0</v>
      </c>
      <c r="AU58" s="94" t="str">
        <f t="shared" si="39"/>
        <v/>
      </c>
      <c r="AV58" s="94" t="str">
        <f t="shared" si="40"/>
        <v/>
      </c>
      <c r="AW58" s="94" t="str">
        <f t="shared" si="41"/>
        <v/>
      </c>
      <c r="AX58" s="485"/>
      <c r="AY58" s="485" t="str">
        <f>IF(E58="","",MATCH(E58,Waga!$F$9:$F$193,0))</f>
        <v/>
      </c>
      <c r="AZ58" s="485" t="str">
        <f>IF(E58="","",MATCH(E58,'Mem Drużyna'!$E$9:$E$133,0))</f>
        <v/>
      </c>
      <c r="BA58" s="198">
        <f t="shared" si="18"/>
        <v>0</v>
      </c>
      <c r="BB58" s="485" t="str">
        <f>IF(E58="","",MATCH(E58,DMP!$E$9:$E$70,0))</f>
        <v/>
      </c>
      <c r="BC58" s="494"/>
    </row>
    <row r="59" spans="1:55" s="35" customFormat="1" ht="15.75" hidden="1" customHeight="1">
      <c r="A59" s="84"/>
      <c r="B59" s="85" t="str">
        <f>IF(ISBLANK($E59),"",INDEX(Waga!$B$9:$Y$193,$AY59,2))</f>
        <v/>
      </c>
      <c r="C59" s="85" t="str">
        <f>IF(ISBLANK($E59),"",INDEX(Waga!$B$9:$Y$193,$AY59,1))</f>
        <v/>
      </c>
      <c r="D59" s="396" t="str">
        <f>IF(ISBLANK($E59),"",INDEX(Waga!$B$9:$Y$193,$AY59,4))</f>
        <v/>
      </c>
      <c r="E59" s="192"/>
      <c r="F59" s="85" t="str">
        <f>IF(ISBLANK($E59),"",INDEX(Waga!$B$9:$Y$193,$AY59,6))</f>
        <v/>
      </c>
      <c r="G59" s="180" t="str">
        <f>IF(ISBLANK($E59),"",INDEX(Waga!$B$9:$Y$193,$AY59,7))</f>
        <v/>
      </c>
      <c r="H59" s="154" t="str">
        <f>IF(ISBLANK($E59),"",INDEX(Waga!$B$9:$Y$193,$AY59,8))</f>
        <v/>
      </c>
      <c r="I59" s="86" t="str">
        <f>IF(ISBLANK($E59),"",INDEX(Waga!$B$9:$Y$193,$AY59,9))</f>
        <v/>
      </c>
      <c r="J59" s="94" t="str">
        <f>IF(ISBLANK($E59),"",INDEX(Waga!$B$9:$Y$193,$AY59,10))</f>
        <v/>
      </c>
      <c r="K59" s="88" t="str">
        <f>IF(ISBLANK($E59),"",INDEX(Waga!$B$9:$Y$193,$AY59,11))</f>
        <v/>
      </c>
      <c r="L59" s="131" t="str">
        <f>IF(ISBLANK($E59),"",INDEX(Waga!$B$9:$Y$193,$AY59,12))</f>
        <v/>
      </c>
      <c r="M59" s="132"/>
      <c r="N59" s="131" t="str">
        <f t="shared" si="85"/>
        <v/>
      </c>
      <c r="O59" s="132"/>
      <c r="P59" s="133" t="str">
        <f t="shared" si="86"/>
        <v/>
      </c>
      <c r="Q59" s="132"/>
      <c r="R59" s="133" t="str">
        <f>IF(ISBLANK($E59),"",INDEX(Waga!$B$9:$Y$193,$AY59,13))</f>
        <v/>
      </c>
      <c r="S59" s="132"/>
      <c r="T59" s="133" t="str">
        <f t="shared" si="87"/>
        <v/>
      </c>
      <c r="U59" s="132"/>
      <c r="V59" s="133" t="str">
        <f t="shared" si="88"/>
        <v/>
      </c>
      <c r="W59" s="309"/>
      <c r="X59" s="314" t="str">
        <f t="shared" si="89"/>
        <v xml:space="preserve"> </v>
      </c>
      <c r="Y59" s="312" t="str">
        <f t="shared" si="90"/>
        <v/>
      </c>
      <c r="Z59" s="200" t="str">
        <f t="shared" si="91"/>
        <v/>
      </c>
      <c r="AA59" s="485"/>
      <c r="AB59" s="385" t="str">
        <f>IF(ISBLANK($E59),"",INDEX('Mem Drużyna'!$E$9:$AB$133,$AZ59,21))</f>
        <v/>
      </c>
      <c r="AC59" s="384" t="str">
        <f>IF(ISNUMBER(AZ59),IF(ISBLANK($E59),"",INDEX('Mem Drużyna'!$E$9:$AB$133,$AZ59,24)),"")</f>
        <v/>
      </c>
      <c r="AD59" s="213" t="str">
        <f>IF(ISNUMBER(AZ59),IF(ISBLANK($E59),"",INDEX('Mem Drużyna'!$E$9:$AB$133,$AZ59,24)),"")</f>
        <v/>
      </c>
      <c r="AE59" s="430"/>
      <c r="AF59" s="547"/>
      <c r="AG59" s="432" t="str">
        <f>IF(ISNUMBER(BB59),IF(ISBLANK($E59),"",INDEX(DMP!$A$9:$AT$70,$BB59,27)),"")</f>
        <v/>
      </c>
      <c r="AH59" s="551" t="str">
        <f>IF(ISNUMBER(BB59),IF(ISBLANK($E59),"",INDEX(DMP!$A$9:$AT$70,$BB59,46)),"")</f>
        <v/>
      </c>
      <c r="AI59" s="490" t="str">
        <f t="shared" si="29"/>
        <v/>
      </c>
      <c r="AJ59" s="491">
        <f t="shared" si="74"/>
        <v>1</v>
      </c>
      <c r="AK59" s="575">
        <f t="shared" si="75"/>
        <v>1</v>
      </c>
      <c r="AL59" s="493">
        <f t="shared" si="76"/>
        <v>1</v>
      </c>
      <c r="AM59" s="94">
        <f t="shared" si="77"/>
        <v>0</v>
      </c>
      <c r="AN59" s="94">
        <f t="shared" si="78"/>
        <v>0</v>
      </c>
      <c r="AO59" s="94">
        <f t="shared" si="79"/>
        <v>0</v>
      </c>
      <c r="AP59" s="95">
        <f t="shared" si="80"/>
        <v>0</v>
      </c>
      <c r="AQ59" s="94">
        <f t="shared" si="81"/>
        <v>0</v>
      </c>
      <c r="AR59" s="94">
        <f t="shared" si="82"/>
        <v>0</v>
      </c>
      <c r="AS59" s="94">
        <f t="shared" si="83"/>
        <v>0</v>
      </c>
      <c r="AT59" s="96">
        <f t="shared" si="84"/>
        <v>0</v>
      </c>
      <c r="AU59" s="94" t="str">
        <f t="shared" si="39"/>
        <v/>
      </c>
      <c r="AV59" s="94" t="str">
        <f t="shared" si="40"/>
        <v/>
      </c>
      <c r="AW59" s="94" t="str">
        <f t="shared" si="41"/>
        <v/>
      </c>
      <c r="AX59" s="485"/>
      <c r="AY59" s="485" t="str">
        <f>IF(E59="","",MATCH(E59,Waga!$F$9:$F$193,0))</f>
        <v/>
      </c>
      <c r="AZ59" s="485" t="str">
        <f>IF(E59="","",MATCH(E59,'Mem Drużyna'!$E$9:$E$133,0))</f>
        <v/>
      </c>
      <c r="BA59" s="198">
        <f t="shared" si="18"/>
        <v>0</v>
      </c>
      <c r="BB59" s="485" t="str">
        <f>IF(E59="","",MATCH(E59,DMP!$E$9:$E$70,0))</f>
        <v/>
      </c>
      <c r="BC59" s="494"/>
    </row>
    <row r="60" spans="1:55" s="35" customFormat="1" ht="15.75" hidden="1" customHeight="1">
      <c r="A60" s="84"/>
      <c r="B60" s="85" t="str">
        <f>IF(ISBLANK($E60),"",INDEX(Waga!$B$9:$Y$193,$AY60,2))</f>
        <v/>
      </c>
      <c r="C60" s="85" t="str">
        <f>IF(ISBLANK($E60),"",INDEX(Waga!$B$9:$Y$193,$AY60,1))</f>
        <v/>
      </c>
      <c r="D60" s="396" t="str">
        <f>IF(ISBLANK($E60),"",INDEX(Waga!$B$9:$Y$193,$AY60,4))</f>
        <v/>
      </c>
      <c r="E60" s="192"/>
      <c r="F60" s="85" t="str">
        <f>IF(ISBLANK($E60),"",INDEX(Waga!$B$9:$Y$193,$AY60,6))</f>
        <v/>
      </c>
      <c r="G60" s="180" t="str">
        <f>IF(ISBLANK($E60),"",INDEX(Waga!$B$9:$Y$193,$AY60,7))</f>
        <v/>
      </c>
      <c r="H60" s="154" t="str">
        <f>IF(ISBLANK($E60),"",INDEX(Waga!$B$9:$Y$193,$AY60,8))</f>
        <v/>
      </c>
      <c r="I60" s="86" t="str">
        <f>IF(ISBLANK($E60),"",INDEX(Waga!$B$9:$Y$193,$AY60,9))</f>
        <v/>
      </c>
      <c r="J60" s="94" t="str">
        <f>IF(ISBLANK($E60),"",INDEX(Waga!$B$9:$Y$193,$AY60,10))</f>
        <v/>
      </c>
      <c r="K60" s="88" t="str">
        <f>IF(ISBLANK($E60),"",INDEX(Waga!$B$9:$Y$193,$AY60,11))</f>
        <v/>
      </c>
      <c r="L60" s="131" t="str">
        <f>IF(ISBLANK($E60),"",INDEX(Waga!$B$9:$Y$193,$AY60,12))</f>
        <v/>
      </c>
      <c r="M60" s="132"/>
      <c r="N60" s="131" t="str">
        <f t="shared" si="85"/>
        <v/>
      </c>
      <c r="O60" s="132"/>
      <c r="P60" s="133" t="str">
        <f t="shared" si="86"/>
        <v/>
      </c>
      <c r="Q60" s="132"/>
      <c r="R60" s="133" t="str">
        <f>IF(ISBLANK($E60),"",INDEX(Waga!$B$9:$Y$193,$AY60,13))</f>
        <v/>
      </c>
      <c r="S60" s="132"/>
      <c r="T60" s="133" t="str">
        <f t="shared" si="87"/>
        <v/>
      </c>
      <c r="U60" s="132"/>
      <c r="V60" s="133" t="str">
        <f t="shared" si="88"/>
        <v/>
      </c>
      <c r="W60" s="309"/>
      <c r="X60" s="314" t="str">
        <f t="shared" si="89"/>
        <v xml:space="preserve"> </v>
      </c>
      <c r="Y60" s="312" t="str">
        <f t="shared" si="90"/>
        <v/>
      </c>
      <c r="Z60" s="200" t="str">
        <f t="shared" si="91"/>
        <v/>
      </c>
      <c r="AA60" s="485"/>
      <c r="AB60" s="385" t="str">
        <f>IF(ISBLANK($E60),"",INDEX('Mem Drużyna'!$E$9:$AB$133,$AZ60,21))</f>
        <v/>
      </c>
      <c r="AC60" s="384" t="str">
        <f>IF(ISNUMBER(AZ60),IF(ISBLANK($E60),"",INDEX('Mem Drużyna'!$E$9:$AB$133,$AZ60,24)),"")</f>
        <v/>
      </c>
      <c r="AD60" s="213" t="str">
        <f>IF(ISNUMBER(AZ60),IF(ISBLANK($E60),"",INDEX('Mem Drużyna'!$E$9:$AB$133,$AZ60,24)),"")</f>
        <v/>
      </c>
      <c r="AE60" s="430"/>
      <c r="AF60" s="547"/>
      <c r="AG60" s="432" t="str">
        <f>IF(ISNUMBER(BB60),IF(ISBLANK($E60),"",INDEX(DMP!$A$9:$AT$70,$BB60,27)),"")</f>
        <v/>
      </c>
      <c r="AH60" s="551" t="str">
        <f>IF(ISNUMBER(BB60),IF(ISBLANK($E60),"",INDEX(DMP!$A$9:$AT$70,$BB60,46)),"")</f>
        <v/>
      </c>
      <c r="AI60" s="490" t="str">
        <f t="shared" si="29"/>
        <v/>
      </c>
      <c r="AJ60" s="491">
        <f t="shared" si="74"/>
        <v>1</v>
      </c>
      <c r="AK60" s="575">
        <f t="shared" si="75"/>
        <v>1</v>
      </c>
      <c r="AL60" s="493">
        <f t="shared" si="76"/>
        <v>1</v>
      </c>
      <c r="AM60" s="94">
        <f t="shared" si="77"/>
        <v>0</v>
      </c>
      <c r="AN60" s="94">
        <f t="shared" si="78"/>
        <v>0</v>
      </c>
      <c r="AO60" s="94">
        <f t="shared" si="79"/>
        <v>0</v>
      </c>
      <c r="AP60" s="95">
        <f t="shared" si="80"/>
        <v>0</v>
      </c>
      <c r="AQ60" s="94">
        <f t="shared" si="81"/>
        <v>0</v>
      </c>
      <c r="AR60" s="94">
        <f t="shared" si="82"/>
        <v>0</v>
      </c>
      <c r="AS60" s="94">
        <f t="shared" si="83"/>
        <v>0</v>
      </c>
      <c r="AT60" s="96">
        <f t="shared" si="84"/>
        <v>0</v>
      </c>
      <c r="AU60" s="94" t="str">
        <f t="shared" si="39"/>
        <v/>
      </c>
      <c r="AV60" s="94" t="str">
        <f t="shared" si="40"/>
        <v/>
      </c>
      <c r="AW60" s="94" t="str">
        <f t="shared" si="41"/>
        <v/>
      </c>
      <c r="AX60" s="485"/>
      <c r="AY60" s="485" t="str">
        <f>IF(E60="","",MATCH(E60,Waga!$F$9:$F$193,0))</f>
        <v/>
      </c>
      <c r="AZ60" s="485" t="str">
        <f>IF(E60="","",MATCH(E60,'Mem Drużyna'!$E$9:$E$133,0))</f>
        <v/>
      </c>
      <c r="BA60" s="198">
        <f t="shared" si="18"/>
        <v>0</v>
      </c>
      <c r="BB60" s="485" t="str">
        <f>IF(E60="","",MATCH(E60,DMP!$E$9:$E$70,0))</f>
        <v/>
      </c>
      <c r="BC60" s="494"/>
    </row>
    <row r="61" spans="1:55" s="35" customFormat="1" ht="15.75" hidden="1" customHeight="1">
      <c r="A61" s="84"/>
      <c r="B61" s="85" t="str">
        <f>IF(ISBLANK($E61),"",INDEX(Waga!$B$9:$Y$193,$AY61,2))</f>
        <v/>
      </c>
      <c r="C61" s="85" t="str">
        <f>IF(ISBLANK($E61),"",INDEX(Waga!$B$9:$Y$193,$AY61,1))</f>
        <v/>
      </c>
      <c r="D61" s="396" t="str">
        <f>IF(ISBLANK($E61),"",INDEX(Waga!$B$9:$Y$193,$AY61,4))</f>
        <v/>
      </c>
      <c r="E61" s="192"/>
      <c r="F61" s="85" t="str">
        <f>IF(ISBLANK($E61),"",INDEX(Waga!$B$9:$Y$193,$AY61,6))</f>
        <v/>
      </c>
      <c r="G61" s="180" t="str">
        <f>IF(ISBLANK($E61),"",INDEX(Waga!$B$9:$Y$193,$AY61,7))</f>
        <v/>
      </c>
      <c r="H61" s="154" t="str">
        <f>IF(ISBLANK($E61),"",INDEX(Waga!$B$9:$Y$193,$AY61,8))</f>
        <v/>
      </c>
      <c r="I61" s="86" t="str">
        <f>IF(ISBLANK($E61),"",INDEX(Waga!$B$9:$Y$193,$AY61,9))</f>
        <v/>
      </c>
      <c r="J61" s="94" t="str">
        <f>IF(ISBLANK($E61),"",INDEX(Waga!$B$9:$Y$193,$AY61,10))</f>
        <v/>
      </c>
      <c r="K61" s="88" t="str">
        <f>IF(ISBLANK($E61),"",INDEX(Waga!$B$9:$Y$193,$AY61,11))</f>
        <v/>
      </c>
      <c r="L61" s="131" t="str">
        <f>IF(ISBLANK($E61),"",INDEX(Waga!$B$9:$Y$193,$AY61,12))</f>
        <v/>
      </c>
      <c r="M61" s="132"/>
      <c r="N61" s="131" t="str">
        <f t="shared" si="85"/>
        <v/>
      </c>
      <c r="O61" s="132"/>
      <c r="P61" s="133" t="str">
        <f t="shared" si="86"/>
        <v/>
      </c>
      <c r="Q61" s="132"/>
      <c r="R61" s="133" t="str">
        <f>IF(ISBLANK($E61),"",INDEX(Waga!$B$9:$Y$193,$AY61,13))</f>
        <v/>
      </c>
      <c r="S61" s="132"/>
      <c r="T61" s="133" t="str">
        <f t="shared" si="87"/>
        <v/>
      </c>
      <c r="U61" s="132"/>
      <c r="V61" s="133" t="str">
        <f t="shared" si="88"/>
        <v/>
      </c>
      <c r="W61" s="309"/>
      <c r="X61" s="314" t="str">
        <f t="shared" si="89"/>
        <v xml:space="preserve"> </v>
      </c>
      <c r="Y61" s="312" t="str">
        <f t="shared" si="90"/>
        <v/>
      </c>
      <c r="Z61" s="200" t="str">
        <f t="shared" si="91"/>
        <v/>
      </c>
      <c r="AA61" s="485"/>
      <c r="AB61" s="385" t="str">
        <f>IF(ISBLANK($E61),"",INDEX('Mem Drużyna'!$E$9:$AB$133,$AZ61,21))</f>
        <v/>
      </c>
      <c r="AC61" s="384" t="str">
        <f>IF(ISNUMBER(AZ61),IF(ISBLANK($E61),"",INDEX('Mem Drużyna'!$E$9:$AB$133,$AZ61,24)),"")</f>
        <v/>
      </c>
      <c r="AD61" s="213" t="str">
        <f>IF(ISNUMBER(AZ61),IF(ISBLANK($E61),"",INDEX('Mem Drużyna'!$E$9:$AB$133,$AZ61,24)),"")</f>
        <v/>
      </c>
      <c r="AE61" s="430"/>
      <c r="AF61" s="547"/>
      <c r="AG61" s="432" t="str">
        <f>IF(ISNUMBER(BB61),IF(ISBLANK($E61),"",INDEX(DMP!$A$9:$AT$70,$BB61,27)),"")</f>
        <v/>
      </c>
      <c r="AH61" s="551" t="str">
        <f>IF(ISNUMBER(BB61),IF(ISBLANK($E61),"",INDEX(DMP!$A$9:$AT$70,$BB61,46)),"")</f>
        <v/>
      </c>
      <c r="AI61" s="490" t="str">
        <f t="shared" si="29"/>
        <v/>
      </c>
      <c r="AJ61" s="491">
        <f t="shared" si="74"/>
        <v>1</v>
      </c>
      <c r="AK61" s="575">
        <f t="shared" si="75"/>
        <v>1</v>
      </c>
      <c r="AL61" s="493">
        <f t="shared" si="76"/>
        <v>1</v>
      </c>
      <c r="AM61" s="94">
        <f t="shared" si="77"/>
        <v>0</v>
      </c>
      <c r="AN61" s="94">
        <f t="shared" si="78"/>
        <v>0</v>
      </c>
      <c r="AO61" s="94">
        <f t="shared" si="79"/>
        <v>0</v>
      </c>
      <c r="AP61" s="95">
        <f t="shared" si="80"/>
        <v>0</v>
      </c>
      <c r="AQ61" s="94">
        <f t="shared" si="81"/>
        <v>0</v>
      </c>
      <c r="AR61" s="94">
        <f t="shared" si="82"/>
        <v>0</v>
      </c>
      <c r="AS61" s="94">
        <f t="shared" si="83"/>
        <v>0</v>
      </c>
      <c r="AT61" s="96">
        <f t="shared" si="84"/>
        <v>0</v>
      </c>
      <c r="AU61" s="94" t="str">
        <f t="shared" si="39"/>
        <v/>
      </c>
      <c r="AV61" s="94" t="str">
        <f t="shared" si="40"/>
        <v/>
      </c>
      <c r="AW61" s="94" t="str">
        <f t="shared" si="41"/>
        <v/>
      </c>
      <c r="AX61" s="485"/>
      <c r="AY61" s="485" t="str">
        <f>IF(E61="","",MATCH(E61,Waga!$F$9:$F$193,0))</f>
        <v/>
      </c>
      <c r="AZ61" s="485" t="str">
        <f>IF(E61="","",MATCH(E61,'Mem Drużyna'!$E$9:$E$133,0))</f>
        <v/>
      </c>
      <c r="BA61" s="198">
        <f t="shared" si="18"/>
        <v>0</v>
      </c>
      <c r="BB61" s="485" t="str">
        <f>IF(E61="","",MATCH(E61,DMP!$E$9:$E$70,0))</f>
        <v/>
      </c>
      <c r="BC61" s="494"/>
    </row>
    <row r="62" spans="1:55" s="35" customFormat="1" ht="15.75" hidden="1" customHeight="1">
      <c r="A62" s="84"/>
      <c r="B62" s="85" t="str">
        <f>IF(ISBLANK($E62),"",INDEX(Waga!$B$9:$Y$193,$AY62,2))</f>
        <v/>
      </c>
      <c r="C62" s="85" t="str">
        <f>IF(ISBLANK($E62),"",INDEX(Waga!$B$9:$Y$193,$AY62,1))</f>
        <v/>
      </c>
      <c r="D62" s="396" t="str">
        <f>IF(ISBLANK($E62),"",INDEX(Waga!$B$9:$Y$193,$AY62,4))</f>
        <v/>
      </c>
      <c r="E62" s="192"/>
      <c r="F62" s="85" t="str">
        <f>IF(ISBLANK($E62),"",INDEX(Waga!$B$9:$Y$193,$AY62,6))</f>
        <v/>
      </c>
      <c r="G62" s="180" t="str">
        <f>IF(ISBLANK($E62),"",INDEX(Waga!$B$9:$Y$193,$AY62,7))</f>
        <v/>
      </c>
      <c r="H62" s="154" t="str">
        <f>IF(ISBLANK($E62),"",INDEX(Waga!$B$9:$Y$193,$AY62,8))</f>
        <v/>
      </c>
      <c r="I62" s="86" t="str">
        <f>IF(ISBLANK($E62),"",INDEX(Waga!$B$9:$Y$193,$AY62,9))</f>
        <v/>
      </c>
      <c r="J62" s="94" t="str">
        <f>IF(ISBLANK($E62),"",INDEX(Waga!$B$9:$Y$193,$AY62,10))</f>
        <v/>
      </c>
      <c r="K62" s="88" t="str">
        <f>IF(ISBLANK($E62),"",INDEX(Waga!$B$9:$Y$193,$AY62,11))</f>
        <v/>
      </c>
      <c r="L62" s="131" t="str">
        <f>IF(ISBLANK($E62),"",INDEX(Waga!$B$9:$Y$193,$AY62,12))</f>
        <v/>
      </c>
      <c r="M62" s="132"/>
      <c r="N62" s="131" t="str">
        <f t="shared" si="85"/>
        <v/>
      </c>
      <c r="O62" s="132"/>
      <c r="P62" s="133" t="str">
        <f t="shared" si="86"/>
        <v/>
      </c>
      <c r="Q62" s="132"/>
      <c r="R62" s="133" t="str">
        <f>IF(ISBLANK($E62),"",INDEX(Waga!$B$9:$Y$193,$AY62,13))</f>
        <v/>
      </c>
      <c r="S62" s="132"/>
      <c r="T62" s="133" t="str">
        <f t="shared" si="87"/>
        <v/>
      </c>
      <c r="U62" s="132"/>
      <c r="V62" s="133" t="str">
        <f t="shared" si="88"/>
        <v/>
      </c>
      <c r="W62" s="309"/>
      <c r="X62" s="314" t="str">
        <f t="shared" si="89"/>
        <v xml:space="preserve"> </v>
      </c>
      <c r="Y62" s="312" t="str">
        <f t="shared" si="90"/>
        <v/>
      </c>
      <c r="Z62" s="200" t="str">
        <f t="shared" si="91"/>
        <v/>
      </c>
      <c r="AA62" s="485"/>
      <c r="AB62" s="385" t="str">
        <f>IF(ISBLANK($E62),"",INDEX('Mem Drużyna'!$E$9:$AB$133,$AZ62,21))</f>
        <v/>
      </c>
      <c r="AC62" s="384" t="str">
        <f>IF(ISNUMBER(AZ62),IF(ISBLANK($E62),"",INDEX('Mem Drużyna'!$E$9:$AB$133,$AZ62,24)),"")</f>
        <v/>
      </c>
      <c r="AD62" s="213" t="str">
        <f>IF(ISNUMBER(AZ62),IF(ISBLANK($E62),"",INDEX('Mem Drużyna'!$E$9:$AB$133,$AZ62,24)),"")</f>
        <v/>
      </c>
      <c r="AE62" s="430"/>
      <c r="AF62" s="547"/>
      <c r="AG62" s="432" t="str">
        <f>IF(ISNUMBER(BB62),IF(ISBLANK($E62),"",INDEX(DMP!$A$9:$AT$70,$BB62,27)),"")</f>
        <v/>
      </c>
      <c r="AH62" s="551" t="str">
        <f>IF(ISNUMBER(BB62),IF(ISBLANK($E62),"",INDEX(DMP!$A$9:$AT$70,$BB62,46)),"")</f>
        <v/>
      </c>
      <c r="AI62" s="490" t="str">
        <f t="shared" si="29"/>
        <v/>
      </c>
      <c r="AJ62" s="491">
        <f t="shared" si="74"/>
        <v>1</v>
      </c>
      <c r="AK62" s="575">
        <f t="shared" si="75"/>
        <v>1</v>
      </c>
      <c r="AL62" s="493">
        <f t="shared" si="76"/>
        <v>1</v>
      </c>
      <c r="AM62" s="94">
        <f t="shared" si="77"/>
        <v>0</v>
      </c>
      <c r="AN62" s="94">
        <f t="shared" si="78"/>
        <v>0</v>
      </c>
      <c r="AO62" s="94">
        <f t="shared" si="79"/>
        <v>0</v>
      </c>
      <c r="AP62" s="95">
        <f t="shared" si="80"/>
        <v>0</v>
      </c>
      <c r="AQ62" s="94">
        <f t="shared" si="81"/>
        <v>0</v>
      </c>
      <c r="AR62" s="94">
        <f t="shared" si="82"/>
        <v>0</v>
      </c>
      <c r="AS62" s="94">
        <f t="shared" si="83"/>
        <v>0</v>
      </c>
      <c r="AT62" s="96">
        <f t="shared" si="84"/>
        <v>0</v>
      </c>
      <c r="AU62" s="94" t="str">
        <f t="shared" si="39"/>
        <v/>
      </c>
      <c r="AV62" s="94" t="str">
        <f t="shared" si="40"/>
        <v/>
      </c>
      <c r="AW62" s="94" t="str">
        <f t="shared" si="41"/>
        <v/>
      </c>
      <c r="AX62" s="485"/>
      <c r="AY62" s="485" t="str">
        <f>IF(E62="","",MATCH(E62,Waga!$F$9:$F$193,0))</f>
        <v/>
      </c>
      <c r="AZ62" s="485" t="str">
        <f>IF(E62="","",MATCH(E62,'Mem Drużyna'!$E$9:$E$133,0))</f>
        <v/>
      </c>
      <c r="BA62" s="198">
        <f t="shared" si="18"/>
        <v>0</v>
      </c>
      <c r="BB62" s="485" t="str">
        <f>IF(E62="","",MATCH(E62,DMP!$E$9:$E$70,0))</f>
        <v/>
      </c>
      <c r="BC62" s="494"/>
    </row>
    <row r="63" spans="1:55" s="35" customFormat="1" ht="15.75" hidden="1" customHeight="1">
      <c r="A63" s="84"/>
      <c r="B63" s="85" t="str">
        <f>IF(ISBLANK($E63),"",INDEX(Waga!$B$9:$Y$193,$AY63,2))</f>
        <v/>
      </c>
      <c r="C63" s="85" t="str">
        <f>IF(ISBLANK($E63),"",INDEX(Waga!$B$9:$Y$193,$AY63,1))</f>
        <v/>
      </c>
      <c r="D63" s="396" t="str">
        <f>IF(ISBLANK($E63),"",INDEX(Waga!$B$9:$Y$193,$AY63,4))</f>
        <v/>
      </c>
      <c r="E63" s="192"/>
      <c r="F63" s="85" t="str">
        <f>IF(ISBLANK($E63),"",INDEX(Waga!$B$9:$Y$193,$AY63,6))</f>
        <v/>
      </c>
      <c r="G63" s="180" t="str">
        <f>IF(ISBLANK($E63),"",INDEX(Waga!$B$9:$Y$193,$AY63,7))</f>
        <v/>
      </c>
      <c r="H63" s="154" t="str">
        <f>IF(ISBLANK($E63),"",INDEX(Waga!$B$9:$Y$193,$AY63,8))</f>
        <v/>
      </c>
      <c r="I63" s="86" t="str">
        <f>IF(ISBLANK($E63),"",INDEX(Waga!$B$9:$Y$193,$AY63,9))</f>
        <v/>
      </c>
      <c r="J63" s="94" t="str">
        <f>IF(ISBLANK($E63),"",INDEX(Waga!$B$9:$Y$193,$AY63,10))</f>
        <v/>
      </c>
      <c r="K63" s="88" t="str">
        <f>IF(ISBLANK($E63),"",INDEX(Waga!$B$9:$Y$193,$AY63,11))</f>
        <v/>
      </c>
      <c r="L63" s="131" t="str">
        <f>IF(ISBLANK($E63),"",INDEX(Waga!$B$9:$Y$193,$AY63,12))</f>
        <v/>
      </c>
      <c r="M63" s="132"/>
      <c r="N63" s="131" t="str">
        <f t="shared" si="85"/>
        <v/>
      </c>
      <c r="O63" s="132"/>
      <c r="P63" s="133" t="str">
        <f t="shared" si="86"/>
        <v/>
      </c>
      <c r="Q63" s="132"/>
      <c r="R63" s="133" t="str">
        <f>IF(ISBLANK($E63),"",INDEX(Waga!$B$9:$Y$193,$AY63,13))</f>
        <v/>
      </c>
      <c r="S63" s="132"/>
      <c r="T63" s="133" t="str">
        <f t="shared" si="87"/>
        <v/>
      </c>
      <c r="U63" s="132"/>
      <c r="V63" s="133" t="str">
        <f t="shared" si="88"/>
        <v/>
      </c>
      <c r="W63" s="309"/>
      <c r="X63" s="314" t="str">
        <f t="shared" si="89"/>
        <v xml:space="preserve"> </v>
      </c>
      <c r="Y63" s="312" t="str">
        <f t="shared" si="90"/>
        <v/>
      </c>
      <c r="Z63" s="200" t="str">
        <f t="shared" si="91"/>
        <v/>
      </c>
      <c r="AA63" s="485"/>
      <c r="AB63" s="385" t="str">
        <f>IF(ISBLANK($E63),"",INDEX('Mem Drużyna'!$E$9:$AB$133,$AZ63,21))</f>
        <v/>
      </c>
      <c r="AC63" s="384" t="str">
        <f>IF(ISNUMBER(AZ63),IF(ISBLANK($E63),"",INDEX('Mem Drużyna'!$E$9:$AB$133,$AZ63,24)),"")</f>
        <v/>
      </c>
      <c r="AD63" s="213" t="str">
        <f>IF(ISNUMBER(AZ63),IF(ISBLANK($E63),"",INDEX('Mem Drużyna'!$E$9:$AB$133,$AZ63,24)),"")</f>
        <v/>
      </c>
      <c r="AE63" s="430"/>
      <c r="AF63" s="547"/>
      <c r="AG63" s="432" t="str">
        <f>IF(ISNUMBER(BB63),IF(ISBLANK($E63),"",INDEX(DMP!$A$9:$AT$70,$BB63,27)),"")</f>
        <v/>
      </c>
      <c r="AH63" s="551" t="str">
        <f>IF(ISNUMBER(BB63),IF(ISBLANK($E63),"",INDEX(DMP!$A$9:$AT$70,$BB63,46)),"")</f>
        <v/>
      </c>
      <c r="AI63" s="490" t="str">
        <f t="shared" si="29"/>
        <v/>
      </c>
      <c r="AJ63" s="491">
        <f t="shared" si="74"/>
        <v>1</v>
      </c>
      <c r="AK63" s="575">
        <f t="shared" si="75"/>
        <v>1</v>
      </c>
      <c r="AL63" s="493">
        <f t="shared" si="76"/>
        <v>1</v>
      </c>
      <c r="AM63" s="94">
        <f t="shared" si="77"/>
        <v>0</v>
      </c>
      <c r="AN63" s="94">
        <f t="shared" si="78"/>
        <v>0</v>
      </c>
      <c r="AO63" s="94">
        <f t="shared" si="79"/>
        <v>0</v>
      </c>
      <c r="AP63" s="95">
        <f t="shared" si="80"/>
        <v>0</v>
      </c>
      <c r="AQ63" s="94">
        <f t="shared" si="81"/>
        <v>0</v>
      </c>
      <c r="AR63" s="94">
        <f t="shared" si="82"/>
        <v>0</v>
      </c>
      <c r="AS63" s="94">
        <f t="shared" si="83"/>
        <v>0</v>
      </c>
      <c r="AT63" s="96">
        <f t="shared" si="84"/>
        <v>0</v>
      </c>
      <c r="AU63" s="94" t="str">
        <f t="shared" si="39"/>
        <v/>
      </c>
      <c r="AV63" s="94" t="str">
        <f t="shared" si="40"/>
        <v/>
      </c>
      <c r="AW63" s="94" t="str">
        <f t="shared" si="41"/>
        <v/>
      </c>
      <c r="AX63" s="485"/>
      <c r="AY63" s="485" t="str">
        <f>IF(E63="","",MATCH(E63,Waga!$F$9:$F$193,0))</f>
        <v/>
      </c>
      <c r="AZ63" s="485" t="str">
        <f>IF(E63="","",MATCH(E63,'Mem Drużyna'!$E$9:$E$133,0))</f>
        <v/>
      </c>
      <c r="BA63" s="198">
        <f t="shared" si="18"/>
        <v>0</v>
      </c>
      <c r="BB63" s="485" t="str">
        <f>IF(E63="","",MATCH(E63,DMP!$E$9:$E$70,0))</f>
        <v/>
      </c>
      <c r="BC63" s="494"/>
    </row>
    <row r="64" spans="1:55" s="35" customFormat="1" ht="15.75" hidden="1" customHeight="1">
      <c r="A64" s="84"/>
      <c r="B64" s="85" t="str">
        <f>IF(ISBLANK($E64),"",INDEX(Waga!$B$9:$Y$193,$AY64,2))</f>
        <v/>
      </c>
      <c r="C64" s="85" t="str">
        <f>IF(ISBLANK($E64),"",INDEX(Waga!$B$9:$Y$193,$AY64,1))</f>
        <v/>
      </c>
      <c r="D64" s="396" t="str">
        <f>IF(ISBLANK($E64),"",INDEX(Waga!$B$9:$Y$193,$AY64,4))</f>
        <v/>
      </c>
      <c r="E64" s="192"/>
      <c r="F64" s="85" t="str">
        <f>IF(ISBLANK($E64),"",INDEX(Waga!$B$9:$Y$193,$AY64,6))</f>
        <v/>
      </c>
      <c r="G64" s="180" t="str">
        <f>IF(ISBLANK($E64),"",INDEX(Waga!$B$9:$Y$193,$AY64,7))</f>
        <v/>
      </c>
      <c r="H64" s="154" t="str">
        <f>IF(ISBLANK($E64),"",INDEX(Waga!$B$9:$Y$193,$AY64,8))</f>
        <v/>
      </c>
      <c r="I64" s="86" t="str">
        <f>IF(ISBLANK($E64),"",INDEX(Waga!$B$9:$Y$193,$AY64,9))</f>
        <v/>
      </c>
      <c r="J64" s="94" t="str">
        <f>IF(ISBLANK($E64),"",INDEX(Waga!$B$9:$Y$193,$AY64,10))</f>
        <v/>
      </c>
      <c r="K64" s="88" t="str">
        <f>IF(ISBLANK($E64),"",INDEX(Waga!$B$9:$Y$193,$AY64,11))</f>
        <v/>
      </c>
      <c r="L64" s="131" t="str">
        <f>IF(ISBLANK($E64),"",INDEX(Waga!$B$9:$Y$193,$AY64,12))</f>
        <v/>
      </c>
      <c r="M64" s="132"/>
      <c r="N64" s="131" t="str">
        <f t="shared" si="85"/>
        <v/>
      </c>
      <c r="O64" s="132"/>
      <c r="P64" s="133" t="str">
        <f t="shared" si="86"/>
        <v/>
      </c>
      <c r="Q64" s="132"/>
      <c r="R64" s="133" t="str">
        <f>IF(ISBLANK($E64),"",INDEX(Waga!$B$9:$Y$193,$AY64,13))</f>
        <v/>
      </c>
      <c r="S64" s="132"/>
      <c r="T64" s="133" t="str">
        <f t="shared" si="87"/>
        <v/>
      </c>
      <c r="U64" s="132"/>
      <c r="V64" s="133" t="str">
        <f t="shared" si="88"/>
        <v/>
      </c>
      <c r="W64" s="309"/>
      <c r="X64" s="314" t="str">
        <f t="shared" si="89"/>
        <v xml:space="preserve"> </v>
      </c>
      <c r="Y64" s="312" t="str">
        <f t="shared" si="90"/>
        <v/>
      </c>
      <c r="Z64" s="200" t="str">
        <f t="shared" si="91"/>
        <v/>
      </c>
      <c r="AA64" s="485"/>
      <c r="AB64" s="385" t="str">
        <f>IF(ISBLANK($E64),"",INDEX('Mem Drużyna'!$E$9:$AB$133,$AZ64,21))</f>
        <v/>
      </c>
      <c r="AC64" s="384" t="str">
        <f>IF(ISNUMBER(AZ64),IF(ISBLANK($E64),"",INDEX('Mem Drużyna'!$E$9:$AB$133,$AZ64,24)),"")</f>
        <v/>
      </c>
      <c r="AD64" s="213" t="str">
        <f>IF(ISNUMBER(AZ64),IF(ISBLANK($E64),"",INDEX('Mem Drużyna'!$E$9:$AB$133,$AZ64,24)),"")</f>
        <v/>
      </c>
      <c r="AE64" s="430"/>
      <c r="AF64" s="547"/>
      <c r="AG64" s="432" t="str">
        <f>IF(ISNUMBER(BB64),IF(ISBLANK($E64),"",INDEX(DMP!$A$9:$AT$70,$BB64,27)),"")</f>
        <v/>
      </c>
      <c r="AH64" s="551" t="str">
        <f>IF(ISNUMBER(BB64),IF(ISBLANK($E64),"",INDEX(DMP!$A$9:$AT$70,$BB64,46)),"")</f>
        <v/>
      </c>
      <c r="AI64" s="490" t="str">
        <f t="shared" si="29"/>
        <v/>
      </c>
      <c r="AJ64" s="491">
        <f t="shared" si="74"/>
        <v>1</v>
      </c>
      <c r="AK64" s="575">
        <f t="shared" si="75"/>
        <v>1</v>
      </c>
      <c r="AL64" s="493">
        <f t="shared" si="76"/>
        <v>1</v>
      </c>
      <c r="AM64" s="94">
        <f t="shared" si="77"/>
        <v>0</v>
      </c>
      <c r="AN64" s="94">
        <f t="shared" si="78"/>
        <v>0</v>
      </c>
      <c r="AO64" s="94">
        <f t="shared" si="79"/>
        <v>0</v>
      </c>
      <c r="AP64" s="95">
        <f t="shared" si="80"/>
        <v>0</v>
      </c>
      <c r="AQ64" s="94">
        <f t="shared" si="81"/>
        <v>0</v>
      </c>
      <c r="AR64" s="94">
        <f t="shared" si="82"/>
        <v>0</v>
      </c>
      <c r="AS64" s="94">
        <f t="shared" si="83"/>
        <v>0</v>
      </c>
      <c r="AT64" s="96">
        <f t="shared" si="84"/>
        <v>0</v>
      </c>
      <c r="AU64" s="94" t="str">
        <f t="shared" si="39"/>
        <v/>
      </c>
      <c r="AV64" s="94" t="str">
        <f t="shared" si="40"/>
        <v/>
      </c>
      <c r="AW64" s="94" t="str">
        <f t="shared" si="41"/>
        <v/>
      </c>
      <c r="AX64" s="485"/>
      <c r="AY64" s="485" t="str">
        <f>IF(E64="","",MATCH(E64,Waga!$F$9:$F$193,0))</f>
        <v/>
      </c>
      <c r="AZ64" s="485" t="str">
        <f>IF(E64="","",MATCH(E64,'Mem Drużyna'!$E$9:$E$133,0))</f>
        <v/>
      </c>
      <c r="BA64" s="198">
        <f t="shared" si="18"/>
        <v>0</v>
      </c>
      <c r="BB64" s="485" t="str">
        <f>IF(E64="","",MATCH(E64,DMP!$E$9:$E$70,0))</f>
        <v/>
      </c>
      <c r="BC64" s="494"/>
    </row>
    <row r="65" spans="1:55" s="35" customFormat="1" ht="15.75" hidden="1" customHeight="1">
      <c r="A65" s="84"/>
      <c r="B65" s="85" t="str">
        <f>IF(ISBLANK($E65),"",INDEX(Waga!$B$9:$Y$193,$AY65,2))</f>
        <v/>
      </c>
      <c r="C65" s="85" t="str">
        <f>IF(ISBLANK($E65),"",INDEX(Waga!$B$9:$Y$193,$AY65,1))</f>
        <v/>
      </c>
      <c r="D65" s="396" t="str">
        <f>IF(ISBLANK($E65),"",INDEX(Waga!$B$9:$Y$193,$AY65,4))</f>
        <v/>
      </c>
      <c r="E65" s="192"/>
      <c r="F65" s="85" t="str">
        <f>IF(ISBLANK($E65),"",INDEX(Waga!$B$9:$Y$193,$AY65,6))</f>
        <v/>
      </c>
      <c r="G65" s="180" t="str">
        <f>IF(ISBLANK($E65),"",INDEX(Waga!$B$9:$Y$193,$AY65,7))</f>
        <v/>
      </c>
      <c r="H65" s="154" t="str">
        <f>IF(ISBLANK($E65),"",INDEX(Waga!$B$9:$Y$193,$AY65,8))</f>
        <v/>
      </c>
      <c r="I65" s="86" t="str">
        <f>IF(ISBLANK($E65),"",INDEX(Waga!$B$9:$Y$193,$AY65,9))</f>
        <v/>
      </c>
      <c r="J65" s="94" t="str">
        <f>IF(ISBLANK($E65),"",INDEX(Waga!$B$9:$Y$193,$AY65,10))</f>
        <v/>
      </c>
      <c r="K65" s="88" t="str">
        <f>IF(ISBLANK($E65),"",INDEX(Waga!$B$9:$Y$193,$AY65,11))</f>
        <v/>
      </c>
      <c r="L65" s="131" t="str">
        <f>IF(ISBLANK($E65),"",INDEX(Waga!$B$9:$Y$193,$AY65,12))</f>
        <v/>
      </c>
      <c r="M65" s="132"/>
      <c r="N65" s="131" t="str">
        <f t="shared" si="85"/>
        <v/>
      </c>
      <c r="O65" s="132"/>
      <c r="P65" s="133" t="str">
        <f t="shared" si="86"/>
        <v/>
      </c>
      <c r="Q65" s="132"/>
      <c r="R65" s="133" t="str">
        <f>IF(ISBLANK($E65),"",INDEX(Waga!$B$9:$Y$193,$AY65,13))</f>
        <v/>
      </c>
      <c r="S65" s="132"/>
      <c r="T65" s="133" t="str">
        <f t="shared" si="87"/>
        <v/>
      </c>
      <c r="U65" s="132"/>
      <c r="V65" s="133" t="str">
        <f t="shared" si="88"/>
        <v/>
      </c>
      <c r="W65" s="309"/>
      <c r="X65" s="314" t="str">
        <f t="shared" si="89"/>
        <v xml:space="preserve"> </v>
      </c>
      <c r="Y65" s="312" t="str">
        <f t="shared" si="90"/>
        <v/>
      </c>
      <c r="Z65" s="200" t="str">
        <f t="shared" si="91"/>
        <v/>
      </c>
      <c r="AA65" s="485"/>
      <c r="AB65" s="385" t="str">
        <f>IF(ISBLANK($E65),"",INDEX('Mem Drużyna'!$E$9:$AB$133,$AZ65,21))</f>
        <v/>
      </c>
      <c r="AC65" s="384" t="str">
        <f>IF(ISNUMBER(AZ65),IF(ISBLANK($E65),"",INDEX('Mem Drużyna'!$E$9:$AB$133,$AZ65,24)),"")</f>
        <v/>
      </c>
      <c r="AD65" s="213" t="str">
        <f>IF(ISNUMBER(AZ65),IF(ISBLANK($E65),"",INDEX('Mem Drużyna'!$E$9:$AB$133,$AZ65,24)),"")</f>
        <v/>
      </c>
      <c r="AE65" s="430"/>
      <c r="AF65" s="547"/>
      <c r="AG65" s="432" t="str">
        <f>IF(ISNUMBER(BB65),IF(ISBLANK($E65),"",INDEX(DMP!$A$9:$AT$70,$BB65,27)),"")</f>
        <v/>
      </c>
      <c r="AH65" s="551" t="str">
        <f>IF(ISNUMBER(BB65),IF(ISBLANK($E65),"",INDEX(DMP!$A$9:$AT$70,$BB65,46)),"")</f>
        <v/>
      </c>
      <c r="AI65" s="490" t="str">
        <f t="shared" si="29"/>
        <v/>
      </c>
      <c r="AJ65" s="491">
        <f t="shared" si="74"/>
        <v>1</v>
      </c>
      <c r="AK65" s="575">
        <f t="shared" si="75"/>
        <v>1</v>
      </c>
      <c r="AL65" s="493">
        <f t="shared" si="76"/>
        <v>1</v>
      </c>
      <c r="AM65" s="94">
        <f t="shared" si="77"/>
        <v>0</v>
      </c>
      <c r="AN65" s="94">
        <f t="shared" si="78"/>
        <v>0</v>
      </c>
      <c r="AO65" s="94">
        <f t="shared" si="79"/>
        <v>0</v>
      </c>
      <c r="AP65" s="95">
        <f t="shared" si="80"/>
        <v>0</v>
      </c>
      <c r="AQ65" s="94">
        <f t="shared" si="81"/>
        <v>0</v>
      </c>
      <c r="AR65" s="94">
        <f t="shared" si="82"/>
        <v>0</v>
      </c>
      <c r="AS65" s="94">
        <f t="shared" si="83"/>
        <v>0</v>
      </c>
      <c r="AT65" s="96">
        <f t="shared" si="84"/>
        <v>0</v>
      </c>
      <c r="AU65" s="94" t="str">
        <f t="shared" si="39"/>
        <v/>
      </c>
      <c r="AV65" s="94" t="str">
        <f t="shared" si="40"/>
        <v/>
      </c>
      <c r="AW65" s="94" t="str">
        <f t="shared" si="41"/>
        <v/>
      </c>
      <c r="AX65" s="485"/>
      <c r="AY65" s="485" t="str">
        <f>IF(E65="","",MATCH(E65,Waga!$F$9:$F$193,0))</f>
        <v/>
      </c>
      <c r="AZ65" s="485" t="str">
        <f>IF(E65="","",MATCH(E65,'Mem Drużyna'!$E$9:$E$133,0))</f>
        <v/>
      </c>
      <c r="BA65" s="198">
        <f t="shared" si="18"/>
        <v>0</v>
      </c>
      <c r="BB65" s="485" t="str">
        <f>IF(E65="","",MATCH(E65,DMP!$E$9:$E$70,0))</f>
        <v/>
      </c>
      <c r="BC65" s="494"/>
    </row>
    <row r="66" spans="1:55" s="35" customFormat="1" ht="15.75" hidden="1" customHeight="1">
      <c r="A66" s="84"/>
      <c r="B66" s="85" t="str">
        <f>IF(ISBLANK($E66),"",INDEX(Waga!$B$9:$Y$193,$AY66,2))</f>
        <v/>
      </c>
      <c r="C66" s="85" t="str">
        <f>IF(ISBLANK($E66),"",INDEX(Waga!$B$9:$Y$193,$AY66,1))</f>
        <v/>
      </c>
      <c r="D66" s="396" t="str">
        <f>IF(ISBLANK($E66),"",INDEX(Waga!$B$9:$Y$193,$AY66,4))</f>
        <v/>
      </c>
      <c r="E66" s="192"/>
      <c r="F66" s="85" t="str">
        <f>IF(ISBLANK($E66),"",INDEX(Waga!$B$9:$Y$193,$AY66,6))</f>
        <v/>
      </c>
      <c r="G66" s="180" t="str">
        <f>IF(ISBLANK($E66),"",INDEX(Waga!$B$9:$Y$193,$AY66,7))</f>
        <v/>
      </c>
      <c r="H66" s="154" t="str">
        <f>IF(ISBLANK($E66),"",INDEX(Waga!$B$9:$Y$193,$AY66,8))</f>
        <v/>
      </c>
      <c r="I66" s="86" t="str">
        <f>IF(ISBLANK($E66),"",INDEX(Waga!$B$9:$Y$193,$AY66,9))</f>
        <v/>
      </c>
      <c r="J66" s="94" t="str">
        <f>IF(ISBLANK($E66),"",INDEX(Waga!$B$9:$Y$193,$AY66,10))</f>
        <v/>
      </c>
      <c r="K66" s="88" t="str">
        <f>IF(ISBLANK($E66),"",INDEX(Waga!$B$9:$Y$193,$AY66,11))</f>
        <v/>
      </c>
      <c r="L66" s="131" t="str">
        <f>IF(ISBLANK($E66),"",INDEX(Waga!$B$9:$Y$193,$AY66,12))</f>
        <v/>
      </c>
      <c r="M66" s="132"/>
      <c r="N66" s="131" t="str">
        <f t="shared" si="85"/>
        <v/>
      </c>
      <c r="O66" s="132"/>
      <c r="P66" s="133" t="str">
        <f t="shared" si="86"/>
        <v/>
      </c>
      <c r="Q66" s="132"/>
      <c r="R66" s="133" t="str">
        <f>IF(ISBLANK($E66),"",INDEX(Waga!$B$9:$Y$193,$AY66,13))</f>
        <v/>
      </c>
      <c r="S66" s="132"/>
      <c r="T66" s="133" t="str">
        <f t="shared" si="87"/>
        <v/>
      </c>
      <c r="U66" s="132"/>
      <c r="V66" s="133" t="str">
        <f t="shared" si="88"/>
        <v/>
      </c>
      <c r="W66" s="309"/>
      <c r="X66" s="314" t="str">
        <f t="shared" si="89"/>
        <v xml:space="preserve"> </v>
      </c>
      <c r="Y66" s="312" t="str">
        <f t="shared" si="90"/>
        <v/>
      </c>
      <c r="Z66" s="200" t="str">
        <f t="shared" si="91"/>
        <v/>
      </c>
      <c r="AA66" s="485"/>
      <c r="AB66" s="385" t="str">
        <f>IF(ISBLANK($E66),"",INDEX('Mem Drużyna'!$E$9:$AB$133,$AZ66,21))</f>
        <v/>
      </c>
      <c r="AC66" s="384" t="str">
        <f>IF(ISNUMBER(AZ66),IF(ISBLANK($E66),"",INDEX('Mem Drużyna'!$E$9:$AB$133,$AZ66,24)),"")</f>
        <v/>
      </c>
      <c r="AD66" s="213" t="str">
        <f>IF(ISNUMBER(AZ66),IF(ISBLANK($E66),"",INDEX('Mem Drużyna'!$E$9:$AB$133,$AZ66,24)),"")</f>
        <v/>
      </c>
      <c r="AE66" s="430"/>
      <c r="AF66" s="547"/>
      <c r="AG66" s="432" t="str">
        <f>IF(ISNUMBER(BB66),IF(ISBLANK($E66),"",INDEX(DMP!$A$9:$AT$70,$BB66,27)),"")</f>
        <v/>
      </c>
      <c r="AH66" s="551" t="str">
        <f>IF(ISNUMBER(BB66),IF(ISBLANK($E66),"",INDEX(DMP!$A$9:$AT$70,$BB66,46)),"")</f>
        <v/>
      </c>
      <c r="AI66" s="490" t="str">
        <f t="shared" si="29"/>
        <v/>
      </c>
      <c r="AJ66" s="491">
        <f t="shared" si="74"/>
        <v>1</v>
      </c>
      <c r="AK66" s="575">
        <f t="shared" si="75"/>
        <v>1</v>
      </c>
      <c r="AL66" s="493">
        <f t="shared" si="76"/>
        <v>1</v>
      </c>
      <c r="AM66" s="94">
        <f t="shared" si="77"/>
        <v>0</v>
      </c>
      <c r="AN66" s="94">
        <f t="shared" si="78"/>
        <v>0</v>
      </c>
      <c r="AO66" s="94">
        <f t="shared" si="79"/>
        <v>0</v>
      </c>
      <c r="AP66" s="95">
        <f t="shared" si="80"/>
        <v>0</v>
      </c>
      <c r="AQ66" s="94">
        <f t="shared" si="81"/>
        <v>0</v>
      </c>
      <c r="AR66" s="94">
        <f t="shared" si="82"/>
        <v>0</v>
      </c>
      <c r="AS66" s="94">
        <f t="shared" si="83"/>
        <v>0</v>
      </c>
      <c r="AT66" s="96">
        <f t="shared" si="84"/>
        <v>0</v>
      </c>
      <c r="AU66" s="94" t="str">
        <f t="shared" si="39"/>
        <v/>
      </c>
      <c r="AV66" s="94" t="str">
        <f t="shared" si="40"/>
        <v/>
      </c>
      <c r="AW66" s="94" t="str">
        <f t="shared" si="41"/>
        <v/>
      </c>
      <c r="AX66" s="485"/>
      <c r="AY66" s="485" t="str">
        <f>IF(E66="","",MATCH(E66,Waga!$F$9:$F$193,0))</f>
        <v/>
      </c>
      <c r="AZ66" s="485" t="str">
        <f>IF(E66="","",MATCH(E66,'Mem Drużyna'!$E$9:$E$133,0))</f>
        <v/>
      </c>
      <c r="BA66" s="198">
        <f t="shared" si="18"/>
        <v>0</v>
      </c>
      <c r="BB66" s="485" t="str">
        <f>IF(E66="","",MATCH(E66,DMP!$E$9:$E$70,0))</f>
        <v/>
      </c>
      <c r="BC66" s="494"/>
    </row>
    <row r="67" spans="1:55" s="35" customFormat="1" ht="15.75" hidden="1" customHeight="1">
      <c r="A67" s="84"/>
      <c r="B67" s="85" t="str">
        <f>IF(ISBLANK($E67),"",INDEX(Waga!$B$9:$Y$193,$AY67,2))</f>
        <v/>
      </c>
      <c r="C67" s="85" t="str">
        <f>IF(ISBLANK($E67),"",INDEX(Waga!$B$9:$Y$193,$AY67,1))</f>
        <v/>
      </c>
      <c r="D67" s="396" t="str">
        <f>IF(ISBLANK($E67),"",INDEX(Waga!$B$9:$Y$193,$AY67,4))</f>
        <v/>
      </c>
      <c r="E67" s="192"/>
      <c r="F67" s="85" t="str">
        <f>IF(ISBLANK($E67),"",INDEX(Waga!$B$9:$Y$193,$AY67,6))</f>
        <v/>
      </c>
      <c r="G67" s="180" t="str">
        <f>IF(ISBLANK($E67),"",INDEX(Waga!$B$9:$Y$193,$AY67,7))</f>
        <v/>
      </c>
      <c r="H67" s="154" t="str">
        <f>IF(ISBLANK($E67),"",INDEX(Waga!$B$9:$Y$193,$AY67,8))</f>
        <v/>
      </c>
      <c r="I67" s="86" t="str">
        <f>IF(ISBLANK($E67),"",INDEX(Waga!$B$9:$Y$193,$AY67,9))</f>
        <v/>
      </c>
      <c r="J67" s="94" t="str">
        <f>IF(ISBLANK($E67),"",INDEX(Waga!$B$9:$Y$193,$AY67,10))</f>
        <v/>
      </c>
      <c r="K67" s="88" t="str">
        <f>IF(ISBLANK($E67),"",INDEX(Waga!$B$9:$Y$193,$AY67,11))</f>
        <v/>
      </c>
      <c r="L67" s="131" t="str">
        <f>IF(ISBLANK($E67),"",INDEX(Waga!$B$9:$Y$193,$AY67,12))</f>
        <v/>
      </c>
      <c r="M67" s="132"/>
      <c r="N67" s="131" t="str">
        <f t="shared" si="85"/>
        <v/>
      </c>
      <c r="O67" s="132"/>
      <c r="P67" s="133" t="str">
        <f t="shared" si="86"/>
        <v/>
      </c>
      <c r="Q67" s="132"/>
      <c r="R67" s="133" t="str">
        <f>IF(ISBLANK($E67),"",INDEX(Waga!$B$9:$Y$193,$AY67,13))</f>
        <v/>
      </c>
      <c r="S67" s="132"/>
      <c r="T67" s="133" t="str">
        <f t="shared" si="87"/>
        <v/>
      </c>
      <c r="U67" s="132"/>
      <c r="V67" s="133" t="str">
        <f t="shared" si="88"/>
        <v/>
      </c>
      <c r="W67" s="309"/>
      <c r="X67" s="314" t="str">
        <f t="shared" si="89"/>
        <v xml:space="preserve"> </v>
      </c>
      <c r="Y67" s="312" t="str">
        <f t="shared" si="90"/>
        <v/>
      </c>
      <c r="Z67" s="200" t="str">
        <f t="shared" si="91"/>
        <v/>
      </c>
      <c r="AA67" s="485"/>
      <c r="AB67" s="385" t="str">
        <f>IF(ISBLANK($E67),"",INDEX('Mem Drużyna'!$E$9:$AB$133,$AZ67,21))</f>
        <v/>
      </c>
      <c r="AC67" s="384" t="str">
        <f>IF(ISNUMBER(AZ67),IF(ISBLANK($E67),"",INDEX('Mem Drużyna'!$E$9:$AB$133,$AZ67,24)),"")</f>
        <v/>
      </c>
      <c r="AD67" s="213" t="str">
        <f>IF(ISNUMBER(AZ67),IF(ISBLANK($E67),"",INDEX('Mem Drużyna'!$E$9:$AB$133,$AZ67,24)),"")</f>
        <v/>
      </c>
      <c r="AE67" s="430"/>
      <c r="AF67" s="547"/>
      <c r="AG67" s="432" t="str">
        <f>IF(ISNUMBER(BB67),IF(ISBLANK($E67),"",INDEX(DMP!$A$9:$AT$70,$BB67,27)),"")</f>
        <v/>
      </c>
      <c r="AH67" s="551" t="str">
        <f>IF(ISNUMBER(BB67),IF(ISBLANK($E67),"",INDEX(DMP!$A$9:$AT$70,$BB67,46)),"")</f>
        <v/>
      </c>
      <c r="AI67" s="490" t="str">
        <f t="shared" si="29"/>
        <v/>
      </c>
      <c r="AJ67" s="491">
        <f t="shared" si="74"/>
        <v>1</v>
      </c>
      <c r="AK67" s="575">
        <f t="shared" si="75"/>
        <v>1</v>
      </c>
      <c r="AL67" s="493">
        <f t="shared" si="76"/>
        <v>1</v>
      </c>
      <c r="AM67" s="94">
        <f t="shared" si="77"/>
        <v>0</v>
      </c>
      <c r="AN67" s="94">
        <f t="shared" si="78"/>
        <v>0</v>
      </c>
      <c r="AO67" s="94">
        <f t="shared" si="79"/>
        <v>0</v>
      </c>
      <c r="AP67" s="95">
        <f t="shared" si="80"/>
        <v>0</v>
      </c>
      <c r="AQ67" s="94">
        <f t="shared" si="81"/>
        <v>0</v>
      </c>
      <c r="AR67" s="94">
        <f t="shared" si="82"/>
        <v>0</v>
      </c>
      <c r="AS67" s="94">
        <f t="shared" si="83"/>
        <v>0</v>
      </c>
      <c r="AT67" s="96">
        <f t="shared" si="84"/>
        <v>0</v>
      </c>
      <c r="AU67" s="94" t="str">
        <f t="shared" si="39"/>
        <v/>
      </c>
      <c r="AV67" s="94" t="str">
        <f t="shared" si="40"/>
        <v/>
      </c>
      <c r="AW67" s="94" t="str">
        <f t="shared" si="41"/>
        <v/>
      </c>
      <c r="AX67" s="485"/>
      <c r="AY67" s="485" t="str">
        <f>IF(E67="","",MATCH(E67,Waga!$F$9:$F$193,0))</f>
        <v/>
      </c>
      <c r="AZ67" s="485" t="str">
        <f>IF(E67="","",MATCH(E67,'Mem Drużyna'!$E$9:$E$133,0))</f>
        <v/>
      </c>
      <c r="BA67" s="198">
        <f t="shared" si="18"/>
        <v>0</v>
      </c>
      <c r="BB67" s="485" t="str">
        <f>IF(E67="","",MATCH(E67,DMP!$E$9:$E$70,0))</f>
        <v/>
      </c>
      <c r="BC67" s="494"/>
    </row>
    <row r="68" spans="1:55" s="35" customFormat="1" ht="15.75" hidden="1" customHeight="1">
      <c r="A68" s="84"/>
      <c r="B68" s="85" t="str">
        <f>IF(ISBLANK($E68),"",INDEX(Waga!$B$9:$Y$193,$AY68,2))</f>
        <v/>
      </c>
      <c r="C68" s="85" t="str">
        <f>IF(ISBLANK($E68),"",INDEX(Waga!$B$9:$Y$193,$AY68,1))</f>
        <v/>
      </c>
      <c r="D68" s="396" t="str">
        <f>IF(ISBLANK($E68),"",INDEX(Waga!$B$9:$Y$193,$AY68,4))</f>
        <v/>
      </c>
      <c r="E68" s="192"/>
      <c r="F68" s="85" t="str">
        <f>IF(ISBLANK($E68),"",INDEX(Waga!$B$9:$Y$193,$AY68,6))</f>
        <v/>
      </c>
      <c r="G68" s="180" t="str">
        <f>IF(ISBLANK($E68),"",INDEX(Waga!$B$9:$Y$193,$AY68,7))</f>
        <v/>
      </c>
      <c r="H68" s="154" t="str">
        <f>IF(ISBLANK($E68),"",INDEX(Waga!$B$9:$Y$193,$AY68,8))</f>
        <v/>
      </c>
      <c r="I68" s="86" t="str">
        <f>IF(ISBLANK($E68),"",INDEX(Waga!$B$9:$Y$193,$AY68,9))</f>
        <v/>
      </c>
      <c r="J68" s="94" t="str">
        <f>IF(ISBLANK($E68),"",INDEX(Waga!$B$9:$Y$193,$AY68,10))</f>
        <v/>
      </c>
      <c r="K68" s="88" t="str">
        <f>IF(ISBLANK($E68),"",INDEX(Waga!$B$9:$Y$193,$AY68,11))</f>
        <v/>
      </c>
      <c r="L68" s="131" t="str">
        <f>IF(ISBLANK($E68),"",INDEX(Waga!$B$9:$Y$193,$AY68,12))</f>
        <v/>
      </c>
      <c r="M68" s="132"/>
      <c r="N68" s="131" t="str">
        <f t="shared" si="85"/>
        <v/>
      </c>
      <c r="O68" s="132"/>
      <c r="P68" s="133" t="str">
        <f t="shared" si="86"/>
        <v/>
      </c>
      <c r="Q68" s="132"/>
      <c r="R68" s="133" t="str">
        <f>IF(ISBLANK($E68),"",INDEX(Waga!$B$9:$Y$193,$AY68,13))</f>
        <v/>
      </c>
      <c r="S68" s="132"/>
      <c r="T68" s="133" t="str">
        <f t="shared" si="87"/>
        <v/>
      </c>
      <c r="U68" s="132"/>
      <c r="V68" s="133" t="str">
        <f t="shared" si="88"/>
        <v/>
      </c>
      <c r="W68" s="309"/>
      <c r="X68" s="314" t="str">
        <f t="shared" si="89"/>
        <v xml:space="preserve"> </v>
      </c>
      <c r="Y68" s="312" t="str">
        <f t="shared" si="90"/>
        <v/>
      </c>
      <c r="Z68" s="200" t="str">
        <f t="shared" si="91"/>
        <v/>
      </c>
      <c r="AA68" s="485"/>
      <c r="AB68" s="385" t="str">
        <f>IF(ISBLANK($E68),"",INDEX('Mem Drużyna'!$E$9:$AB$133,$AZ68,21))</f>
        <v/>
      </c>
      <c r="AC68" s="384" t="str">
        <f>IF(ISNUMBER(AZ68),IF(ISBLANK($E68),"",INDEX('Mem Drużyna'!$E$9:$AB$133,$AZ68,24)),"")</f>
        <v/>
      </c>
      <c r="AD68" s="213" t="str">
        <f>IF(ISNUMBER(AZ68),IF(ISBLANK($E68),"",INDEX('Mem Drużyna'!$E$9:$AB$133,$AZ68,24)),"")</f>
        <v/>
      </c>
      <c r="AE68" s="430"/>
      <c r="AF68" s="547"/>
      <c r="AG68" s="432" t="str">
        <f>IF(ISNUMBER(BB68),IF(ISBLANK($E68),"",INDEX(DMP!$A$9:$AT$70,$BB68,27)),"")</f>
        <v/>
      </c>
      <c r="AH68" s="551" t="str">
        <f>IF(ISNUMBER(BB68),IF(ISBLANK($E68),"",INDEX(DMP!$A$9:$AT$70,$BB68,46)),"")</f>
        <v/>
      </c>
      <c r="AI68" s="490" t="str">
        <f t="shared" si="29"/>
        <v/>
      </c>
      <c r="AJ68" s="491">
        <f t="shared" si="74"/>
        <v>1</v>
      </c>
      <c r="AK68" s="575">
        <f t="shared" si="75"/>
        <v>1</v>
      </c>
      <c r="AL68" s="493">
        <f t="shared" si="76"/>
        <v>1</v>
      </c>
      <c r="AM68" s="94">
        <f t="shared" si="77"/>
        <v>0</v>
      </c>
      <c r="AN68" s="94">
        <f t="shared" si="78"/>
        <v>0</v>
      </c>
      <c r="AO68" s="94">
        <f t="shared" si="79"/>
        <v>0</v>
      </c>
      <c r="AP68" s="95">
        <f t="shared" si="80"/>
        <v>0</v>
      </c>
      <c r="AQ68" s="94">
        <f t="shared" si="81"/>
        <v>0</v>
      </c>
      <c r="AR68" s="94">
        <f t="shared" si="82"/>
        <v>0</v>
      </c>
      <c r="AS68" s="94">
        <f t="shared" si="83"/>
        <v>0</v>
      </c>
      <c r="AT68" s="96">
        <f t="shared" si="84"/>
        <v>0</v>
      </c>
      <c r="AU68" s="94" t="str">
        <f t="shared" si="39"/>
        <v/>
      </c>
      <c r="AV68" s="94" t="str">
        <f t="shared" si="40"/>
        <v/>
      </c>
      <c r="AW68" s="94" t="str">
        <f t="shared" si="41"/>
        <v/>
      </c>
      <c r="AX68" s="485"/>
      <c r="AY68" s="485" t="str">
        <f>IF(E68="","",MATCH(E68,Waga!$F$9:$F$193,0))</f>
        <v/>
      </c>
      <c r="AZ68" s="485" t="str">
        <f>IF(E68="","",MATCH(E68,'Mem Drużyna'!$E$9:$E$133,0))</f>
        <v/>
      </c>
      <c r="BA68" s="198">
        <f t="shared" si="18"/>
        <v>0</v>
      </c>
      <c r="BB68" s="485" t="str">
        <f>IF(E68="","",MATCH(E68,DMP!$E$9:$E$70,0))</f>
        <v/>
      </c>
      <c r="BC68" s="494"/>
    </row>
    <row r="69" spans="1:55" s="35" customFormat="1" ht="18" hidden="1">
      <c r="A69" s="84"/>
      <c r="B69" s="85" t="str">
        <f>IF(ISBLANK($E69),"",INDEX(Waga!$B$9:$Y$193,$AY69,2))</f>
        <v/>
      </c>
      <c r="C69" s="85" t="str">
        <f>IF(ISBLANK($E69),"",INDEX(Waga!$B$9:$Y$193,$AY69,1))</f>
        <v/>
      </c>
      <c r="D69" s="396" t="str">
        <f>IF(ISBLANK($E69),"",INDEX(Waga!$B$9:$Y$193,$AY69,4))</f>
        <v/>
      </c>
      <c r="E69" s="46"/>
      <c r="F69" s="85" t="str">
        <f>IF(ISBLANK($E69),"",INDEX(Waga!$B$9:$Y$193,$AY69,6))</f>
        <v/>
      </c>
      <c r="G69" s="180" t="str">
        <f>IF(ISBLANK($E69),"",INDEX(Waga!$B$9:$Y$193,$AY69,7))</f>
        <v/>
      </c>
      <c r="H69" s="154" t="str">
        <f>IF(ISBLANK($E69),"",INDEX(Waga!$B$9:$Y$193,$AY69,8))</f>
        <v/>
      </c>
      <c r="I69" s="86" t="str">
        <f>IF(ISBLANK($E69),"",INDEX(Waga!$B$9:$Y$193,$AY69,9))</f>
        <v/>
      </c>
      <c r="J69" s="94" t="str">
        <f>IF(ISBLANK($E69),"",INDEX(Waga!$B$9:$Y$193,$AY69,10))</f>
        <v/>
      </c>
      <c r="K69" s="88" t="str">
        <f>IF(ISBLANK($E69),"",INDEX(Waga!$B$9:$Y$193,$AY69,11))</f>
        <v/>
      </c>
      <c r="L69" s="131" t="str">
        <f>IF(ISBLANK($E69),"",INDEX(Waga!$B$9:$Y$193,$AY69,12))</f>
        <v/>
      </c>
      <c r="M69" s="132"/>
      <c r="N69" s="131" t="str">
        <f t="shared" si="85"/>
        <v/>
      </c>
      <c r="O69" s="132"/>
      <c r="P69" s="133" t="str">
        <f t="shared" si="86"/>
        <v/>
      </c>
      <c r="Q69" s="132"/>
      <c r="R69" s="133" t="str">
        <f>IF(ISBLANK($E69),"",INDEX(Waga!$B$9:$Y$193,$AY69,13))</f>
        <v/>
      </c>
      <c r="S69" s="132"/>
      <c r="T69" s="133" t="str">
        <f t="shared" si="87"/>
        <v/>
      </c>
      <c r="U69" s="132"/>
      <c r="V69" s="133" t="str">
        <f t="shared" si="88"/>
        <v/>
      </c>
      <c r="W69" s="309"/>
      <c r="X69" s="314" t="str">
        <f t="shared" si="89"/>
        <v xml:space="preserve"> </v>
      </c>
      <c r="Y69" s="312" t="str">
        <f t="shared" si="90"/>
        <v/>
      </c>
      <c r="Z69" s="200" t="str">
        <f t="shared" si="91"/>
        <v/>
      </c>
      <c r="AA69" s="485"/>
      <c r="AB69" s="385" t="str">
        <f>IF(ISBLANK($E69),"",INDEX('Mem Drużyna'!$E$9:$AB$133,$AZ69,21))</f>
        <v/>
      </c>
      <c r="AC69" s="384" t="str">
        <f>IF(ISNUMBER(AZ69),IF(ISBLANK($E69),"",INDEX('Mem Drużyna'!$E$9:$AB$133,$AZ69,24)),"")</f>
        <v/>
      </c>
      <c r="AD69" s="213" t="str">
        <f>IF(ISNUMBER(AZ69),IF(ISBLANK($E69),"",INDEX('Mem Drużyna'!$E$9:$AB$133,$AZ69,24)),"")</f>
        <v/>
      </c>
      <c r="AE69" s="430"/>
      <c r="AF69" s="547"/>
      <c r="AG69" s="432" t="str">
        <f>IF(ISNUMBER(BB69),IF(ISBLANK($E69),"",INDEX(DMP!$A$9:$AT$70,$BB69,27)),"")</f>
        <v/>
      </c>
      <c r="AH69" s="551" t="str">
        <f>IF(ISNUMBER(BB69),IF(ISBLANK($E69),"",INDEX(DMP!$A$9:$AT$70,$BB69,46)),"")</f>
        <v/>
      </c>
      <c r="AI69" s="490" t="str">
        <f t="shared" si="29"/>
        <v/>
      </c>
      <c r="AJ69" s="491">
        <f t="shared" si="74"/>
        <v>1</v>
      </c>
      <c r="AK69" s="575">
        <f t="shared" si="75"/>
        <v>1</v>
      </c>
      <c r="AL69" s="493">
        <f t="shared" si="76"/>
        <v>1</v>
      </c>
      <c r="AM69" s="94">
        <f t="shared" si="77"/>
        <v>0</v>
      </c>
      <c r="AN69" s="94">
        <f t="shared" si="78"/>
        <v>0</v>
      </c>
      <c r="AO69" s="94">
        <f t="shared" si="79"/>
        <v>0</v>
      </c>
      <c r="AP69" s="95">
        <f t="shared" si="80"/>
        <v>0</v>
      </c>
      <c r="AQ69" s="94">
        <f t="shared" si="81"/>
        <v>0</v>
      </c>
      <c r="AR69" s="94">
        <f t="shared" si="82"/>
        <v>0</v>
      </c>
      <c r="AS69" s="94">
        <f t="shared" si="83"/>
        <v>0</v>
      </c>
      <c r="AT69" s="96">
        <f t="shared" si="84"/>
        <v>0</v>
      </c>
      <c r="AU69" s="94" t="str">
        <f t="shared" si="39"/>
        <v/>
      </c>
      <c r="AV69" s="94" t="str">
        <f t="shared" si="40"/>
        <v/>
      </c>
      <c r="AW69" s="94" t="str">
        <f t="shared" si="41"/>
        <v/>
      </c>
      <c r="AX69" s="485"/>
      <c r="AY69" s="485" t="str">
        <f>IF(E69="","",MATCH(E69,Waga!$F$9:$F$193,0))</f>
        <v/>
      </c>
      <c r="AZ69" s="485" t="str">
        <f>IF(E69="","",MATCH(E69,'Mem Drużyna'!$E$9:$E$133,0))</f>
        <v/>
      </c>
      <c r="BA69" s="198">
        <f t="shared" si="18"/>
        <v>0</v>
      </c>
      <c r="BB69" s="485" t="str">
        <f>IF(E69="","",MATCH(E69,DMP!$E$9:$E$70,0))</f>
        <v/>
      </c>
      <c r="BC69" s="494"/>
    </row>
    <row r="70" spans="1:55" s="35" customFormat="1" ht="15.75" hidden="1" customHeight="1">
      <c r="A70" s="84"/>
      <c r="B70" s="85" t="str">
        <f>IF(ISBLANK($E70),"",INDEX(Waga!$B$9:$Y$193,$AY70,2))</f>
        <v/>
      </c>
      <c r="C70" s="85" t="str">
        <f>IF(ISBLANK($E70),"",INDEX(Waga!$B$9:$Y$193,$AY70,1))</f>
        <v/>
      </c>
      <c r="D70" s="396" t="str">
        <f>IF(ISBLANK($E70),"",INDEX(Waga!$B$9:$Y$193,$AY70,4))</f>
        <v/>
      </c>
      <c r="E70" s="192"/>
      <c r="F70" s="85" t="str">
        <f>IF(ISBLANK($E70),"",INDEX(Waga!$B$9:$Y$193,$AY70,6))</f>
        <v/>
      </c>
      <c r="G70" s="180" t="str">
        <f>IF(ISBLANK($E70),"",INDEX(Waga!$B$9:$Y$193,$AY70,7))</f>
        <v/>
      </c>
      <c r="H70" s="154" t="str">
        <f>IF(ISBLANK($E70),"",INDEX(Waga!$B$9:$Y$193,$AY70,8))</f>
        <v/>
      </c>
      <c r="I70" s="86" t="str">
        <f>IF(ISBLANK($E70),"",INDEX(Waga!$B$9:$Y$193,$AY70,9))</f>
        <v/>
      </c>
      <c r="J70" s="94" t="str">
        <f>IF(ISBLANK($E70),"",INDEX(Waga!$B$9:$Y$193,$AY70,10))</f>
        <v/>
      </c>
      <c r="K70" s="88" t="str">
        <f>IF(ISBLANK($E70),"",INDEX(Waga!$B$9:$Y$193,$AY70,11))</f>
        <v/>
      </c>
      <c r="L70" s="131" t="str">
        <f>IF(ISBLANK($E70),"",INDEX(Waga!$B$9:$Y$193,$AY70,12))</f>
        <v/>
      </c>
      <c r="M70" s="132"/>
      <c r="N70" s="131" t="str">
        <f t="shared" si="85"/>
        <v/>
      </c>
      <c r="O70" s="132"/>
      <c r="P70" s="133" t="str">
        <f t="shared" si="86"/>
        <v/>
      </c>
      <c r="Q70" s="132"/>
      <c r="R70" s="133" t="str">
        <f>IF(ISBLANK($E70),"",INDEX(Waga!$B$9:$Y$193,$AY70,13))</f>
        <v/>
      </c>
      <c r="S70" s="132"/>
      <c r="T70" s="133" t="str">
        <f t="shared" si="87"/>
        <v/>
      </c>
      <c r="U70" s="132"/>
      <c r="V70" s="133" t="str">
        <f t="shared" si="88"/>
        <v/>
      </c>
      <c r="W70" s="309"/>
      <c r="X70" s="314" t="str">
        <f t="shared" si="89"/>
        <v xml:space="preserve"> </v>
      </c>
      <c r="Y70" s="312" t="str">
        <f t="shared" si="90"/>
        <v/>
      </c>
      <c r="Z70" s="200" t="str">
        <f t="shared" si="91"/>
        <v/>
      </c>
      <c r="AA70" s="485"/>
      <c r="AB70" s="385" t="str">
        <f>IF(ISBLANK($E70),"",INDEX('Mem Drużyna'!$E$9:$AB$133,$AZ70,21))</f>
        <v/>
      </c>
      <c r="AC70" s="384" t="str">
        <f>IF(ISNUMBER(AZ70),IF(ISBLANK($E70),"",INDEX('Mem Drużyna'!$E$9:$AB$133,$AZ70,24)),"")</f>
        <v/>
      </c>
      <c r="AD70" s="213" t="str">
        <f>IF(ISNUMBER(AZ70),IF(ISBLANK($E70),"",INDEX('Mem Drużyna'!$E$9:$AB$133,$AZ70,24)),"")</f>
        <v/>
      </c>
      <c r="AE70" s="430"/>
      <c r="AF70" s="547"/>
      <c r="AG70" s="432" t="str">
        <f>IF(ISNUMBER(BB70),IF(ISBLANK($E70),"",INDEX(DMP!$A$9:$AT$70,$BB70,27)),"")</f>
        <v/>
      </c>
      <c r="AH70" s="551" t="str">
        <f>IF(ISNUMBER(BB70),IF(ISBLANK($E70),"",INDEX(DMP!$A$9:$AT$70,$BB70,46)),"")</f>
        <v/>
      </c>
      <c r="AI70" s="490" t="str">
        <f t="shared" si="29"/>
        <v/>
      </c>
      <c r="AJ70" s="491">
        <f t="shared" si="74"/>
        <v>1</v>
      </c>
      <c r="AK70" s="575">
        <f t="shared" si="75"/>
        <v>1</v>
      </c>
      <c r="AL70" s="493">
        <f t="shared" si="76"/>
        <v>1</v>
      </c>
      <c r="AM70" s="94">
        <f t="shared" si="77"/>
        <v>0</v>
      </c>
      <c r="AN70" s="94">
        <f t="shared" si="78"/>
        <v>0</v>
      </c>
      <c r="AO70" s="94">
        <f t="shared" si="79"/>
        <v>0</v>
      </c>
      <c r="AP70" s="95">
        <f t="shared" si="80"/>
        <v>0</v>
      </c>
      <c r="AQ70" s="94">
        <f t="shared" si="81"/>
        <v>0</v>
      </c>
      <c r="AR70" s="94">
        <f t="shared" si="82"/>
        <v>0</v>
      </c>
      <c r="AS70" s="94">
        <f t="shared" si="83"/>
        <v>0</v>
      </c>
      <c r="AT70" s="96">
        <f t="shared" si="84"/>
        <v>0</v>
      </c>
      <c r="AU70" s="94" t="str">
        <f t="shared" si="39"/>
        <v/>
      </c>
      <c r="AV70" s="94" t="str">
        <f t="shared" si="40"/>
        <v/>
      </c>
      <c r="AW70" s="94" t="str">
        <f t="shared" si="41"/>
        <v/>
      </c>
      <c r="AX70" s="485"/>
      <c r="AY70" s="485" t="str">
        <f>IF(E70="","",MATCH(E70,Waga!$F$9:$F$193,0))</f>
        <v/>
      </c>
      <c r="AZ70" s="485" t="str">
        <f>IF(E70="","",MATCH(E70,'Mem Drużyna'!$E$9:$E$133,0))</f>
        <v/>
      </c>
      <c r="BA70" s="198">
        <f t="shared" si="18"/>
        <v>0</v>
      </c>
      <c r="BB70" s="485" t="str">
        <f>IF(E70="","",MATCH(E70,DMP!$E$9:$E$70,0))</f>
        <v/>
      </c>
      <c r="BC70" s="494"/>
    </row>
    <row r="71" spans="1:55" s="35" customFormat="1" ht="15.75" hidden="1" customHeight="1">
      <c r="A71" s="84"/>
      <c r="B71" s="85" t="str">
        <f>IF(ISBLANK($E71),"",INDEX(Waga!$B$9:$Y$193,$AY71,2))</f>
        <v/>
      </c>
      <c r="C71" s="85" t="str">
        <f>IF(ISBLANK($E71),"",INDEX(Waga!$B$9:$Y$193,$AY71,1))</f>
        <v/>
      </c>
      <c r="D71" s="396" t="str">
        <f>IF(ISBLANK($E71),"",INDEX(Waga!$B$9:$Y$193,$AY71,4))</f>
        <v/>
      </c>
      <c r="E71" s="192"/>
      <c r="F71" s="85" t="str">
        <f>IF(ISBLANK($E71),"",INDEX(Waga!$B$9:$Y$193,$AY71,6))</f>
        <v/>
      </c>
      <c r="G71" s="180" t="str">
        <f>IF(ISBLANK($E71),"",INDEX(Waga!$B$9:$Y$193,$AY71,7))</f>
        <v/>
      </c>
      <c r="H71" s="154" t="str">
        <f>IF(ISBLANK($E71),"",INDEX(Waga!$B$9:$Y$193,$AY71,8))</f>
        <v/>
      </c>
      <c r="I71" s="86" t="str">
        <f>IF(ISBLANK($E71),"",INDEX(Waga!$B$9:$Y$193,$AY71,9))</f>
        <v/>
      </c>
      <c r="J71" s="94" t="str">
        <f>IF(ISBLANK($E71),"",INDEX(Waga!$B$9:$Y$193,$AY71,10))</f>
        <v/>
      </c>
      <c r="K71" s="88" t="str">
        <f>IF(ISBLANK($E71),"",INDEX(Waga!$B$9:$Y$193,$AY71,11))</f>
        <v/>
      </c>
      <c r="L71" s="131" t="str">
        <f>IF(ISBLANK($E71),"",INDEX(Waga!$B$9:$Y$193,$AY71,12))</f>
        <v/>
      </c>
      <c r="M71" s="132"/>
      <c r="N71" s="131" t="str">
        <f t="shared" si="85"/>
        <v/>
      </c>
      <c r="O71" s="132"/>
      <c r="P71" s="133" t="str">
        <f t="shared" si="86"/>
        <v/>
      </c>
      <c r="Q71" s="132"/>
      <c r="R71" s="133" t="str">
        <f>IF(ISBLANK($E71),"",INDEX(Waga!$B$9:$Y$193,$AY71,13))</f>
        <v/>
      </c>
      <c r="S71" s="132"/>
      <c r="T71" s="133" t="str">
        <f t="shared" si="87"/>
        <v/>
      </c>
      <c r="U71" s="132"/>
      <c r="V71" s="133" t="str">
        <f t="shared" si="88"/>
        <v/>
      </c>
      <c r="W71" s="309"/>
      <c r="X71" s="314" t="str">
        <f t="shared" si="89"/>
        <v xml:space="preserve"> </v>
      </c>
      <c r="Y71" s="312" t="str">
        <f t="shared" si="90"/>
        <v/>
      </c>
      <c r="Z71" s="200" t="str">
        <f t="shared" si="91"/>
        <v/>
      </c>
      <c r="AA71" s="485"/>
      <c r="AB71" s="385" t="str">
        <f>IF(ISBLANK($E71),"",INDEX('Mem Drużyna'!$E$9:$AB$133,$AZ71,21))</f>
        <v/>
      </c>
      <c r="AC71" s="384" t="str">
        <f>IF(ISNUMBER(AZ71),IF(ISBLANK($E71),"",INDEX('Mem Drużyna'!$E$9:$AB$133,$AZ71,24)),"")</f>
        <v/>
      </c>
      <c r="AD71" s="213" t="str">
        <f>IF(ISNUMBER(AZ71),IF(ISBLANK($E71),"",INDEX('Mem Drużyna'!$E$9:$AB$133,$AZ71,24)),"")</f>
        <v/>
      </c>
      <c r="AE71" s="430"/>
      <c r="AF71" s="547"/>
      <c r="AG71" s="432" t="str">
        <f>IF(ISNUMBER(BB71),IF(ISBLANK($E71),"",INDEX(DMP!$A$9:$AT$70,$BB71,27)),"")</f>
        <v/>
      </c>
      <c r="AH71" s="551" t="str">
        <f>IF(ISNUMBER(BB71),IF(ISBLANK($E71),"",INDEX(DMP!$A$9:$AT$70,$BB71,46)),"")</f>
        <v/>
      </c>
      <c r="AI71" s="490" t="str">
        <f t="shared" si="29"/>
        <v/>
      </c>
      <c r="AJ71" s="491">
        <f t="shared" si="74"/>
        <v>1</v>
      </c>
      <c r="AK71" s="575">
        <f t="shared" si="75"/>
        <v>1</v>
      </c>
      <c r="AL71" s="493">
        <f t="shared" si="76"/>
        <v>1</v>
      </c>
      <c r="AM71" s="94">
        <f t="shared" si="77"/>
        <v>0</v>
      </c>
      <c r="AN71" s="94">
        <f t="shared" si="78"/>
        <v>0</v>
      </c>
      <c r="AO71" s="94">
        <f t="shared" si="79"/>
        <v>0</v>
      </c>
      <c r="AP71" s="95">
        <f t="shared" si="80"/>
        <v>0</v>
      </c>
      <c r="AQ71" s="94">
        <f t="shared" si="81"/>
        <v>0</v>
      </c>
      <c r="AR71" s="94">
        <f t="shared" si="82"/>
        <v>0</v>
      </c>
      <c r="AS71" s="94">
        <f t="shared" si="83"/>
        <v>0</v>
      </c>
      <c r="AT71" s="96">
        <f t="shared" si="84"/>
        <v>0</v>
      </c>
      <c r="AU71" s="94" t="str">
        <f t="shared" si="39"/>
        <v/>
      </c>
      <c r="AV71" s="94" t="str">
        <f t="shared" si="40"/>
        <v/>
      </c>
      <c r="AW71" s="94" t="str">
        <f t="shared" si="41"/>
        <v/>
      </c>
      <c r="AX71" s="485"/>
      <c r="AY71" s="485" t="str">
        <f>IF(E71="","",MATCH(E71,Waga!$F$9:$F$193,0))</f>
        <v/>
      </c>
      <c r="AZ71" s="485" t="str">
        <f>IF(E71="","",MATCH(E71,'Mem Drużyna'!$E$9:$E$133,0))</f>
        <v/>
      </c>
      <c r="BA71" s="198">
        <f t="shared" si="18"/>
        <v>0</v>
      </c>
      <c r="BB71" s="485" t="str">
        <f>IF(E71="","",MATCH(E71,DMP!$E$9:$E$70,0))</f>
        <v/>
      </c>
      <c r="BC71" s="494"/>
    </row>
    <row r="72" spans="1:55" s="35" customFormat="1" ht="15.75" hidden="1" customHeight="1">
      <c r="A72" s="84"/>
      <c r="B72" s="85" t="str">
        <f>IF(ISBLANK($E72),"",INDEX(Waga!$B$9:$Y$193,$AY72,2))</f>
        <v/>
      </c>
      <c r="C72" s="85" t="str">
        <f>IF(ISBLANK($E72),"",INDEX(Waga!$B$9:$Y$193,$AY72,1))</f>
        <v/>
      </c>
      <c r="D72" s="396" t="str">
        <f>IF(ISBLANK($E72),"",INDEX(Waga!$B$9:$Y$193,$AY72,4))</f>
        <v/>
      </c>
      <c r="E72" s="192"/>
      <c r="F72" s="85" t="str">
        <f>IF(ISBLANK($E72),"",INDEX(Waga!$B$9:$Y$193,$AY72,6))</f>
        <v/>
      </c>
      <c r="G72" s="180" t="str">
        <f>IF(ISBLANK($E72),"",INDEX(Waga!$B$9:$Y$193,$AY72,7))</f>
        <v/>
      </c>
      <c r="H72" s="154" t="str">
        <f>IF(ISBLANK($E72),"",INDEX(Waga!$B$9:$Y$193,$AY72,8))</f>
        <v/>
      </c>
      <c r="I72" s="86" t="str">
        <f>IF(ISBLANK($E72),"",INDEX(Waga!$B$9:$Y$193,$AY72,9))</f>
        <v/>
      </c>
      <c r="J72" s="94" t="str">
        <f>IF(ISBLANK($E72),"",INDEX(Waga!$B$9:$Y$193,$AY72,10))</f>
        <v/>
      </c>
      <c r="K72" s="88" t="str">
        <f>IF(ISBLANK($E72),"",INDEX(Waga!$B$9:$Y$193,$AY72,11))</f>
        <v/>
      </c>
      <c r="L72" s="131" t="str">
        <f>IF(ISBLANK($E72),"",INDEX(Waga!$B$9:$Y$193,$AY72,12))</f>
        <v/>
      </c>
      <c r="M72" s="132"/>
      <c r="N72" s="131" t="str">
        <f t="shared" si="85"/>
        <v/>
      </c>
      <c r="O72" s="132"/>
      <c r="P72" s="133" t="str">
        <f t="shared" si="86"/>
        <v/>
      </c>
      <c r="Q72" s="132"/>
      <c r="R72" s="133" t="str">
        <f>IF(ISBLANK($E72),"",INDEX(Waga!$B$9:$Y$193,$AY72,13))</f>
        <v/>
      </c>
      <c r="S72" s="132"/>
      <c r="T72" s="133" t="str">
        <f t="shared" si="87"/>
        <v/>
      </c>
      <c r="U72" s="132"/>
      <c r="V72" s="133" t="str">
        <f t="shared" si="88"/>
        <v/>
      </c>
      <c r="W72" s="309"/>
      <c r="X72" s="314" t="str">
        <f t="shared" si="89"/>
        <v xml:space="preserve"> </v>
      </c>
      <c r="Y72" s="312" t="str">
        <f t="shared" si="90"/>
        <v/>
      </c>
      <c r="Z72" s="200" t="str">
        <f t="shared" si="91"/>
        <v/>
      </c>
      <c r="AA72" s="485"/>
      <c r="AB72" s="385" t="str">
        <f>IF(ISBLANK($E72),"",INDEX('Mem Drużyna'!$E$9:$AB$133,$AZ72,21))</f>
        <v/>
      </c>
      <c r="AC72" s="384" t="str">
        <f>IF(ISNUMBER(AZ72),IF(ISBLANK($E72),"",INDEX('Mem Drużyna'!$E$9:$AB$133,$AZ72,24)),"")</f>
        <v/>
      </c>
      <c r="AD72" s="213" t="str">
        <f>IF(ISNUMBER(AZ72),IF(ISBLANK($E72),"",INDEX('Mem Drużyna'!$E$9:$AB$133,$AZ72,24)),"")</f>
        <v/>
      </c>
      <c r="AE72" s="430"/>
      <c r="AF72" s="547"/>
      <c r="AG72" s="432" t="str">
        <f>IF(ISNUMBER(BB72),IF(ISBLANK($E72),"",INDEX(DMP!$A$9:$AT$70,$BB72,27)),"")</f>
        <v/>
      </c>
      <c r="AH72" s="551" t="str">
        <f>IF(ISNUMBER(BB72),IF(ISBLANK($E72),"",INDEX(DMP!$A$9:$AT$70,$BB72,46)),"")</f>
        <v/>
      </c>
      <c r="AI72" s="490" t="str">
        <f t="shared" si="29"/>
        <v/>
      </c>
      <c r="AJ72" s="491">
        <f t="shared" si="74"/>
        <v>1</v>
      </c>
      <c r="AK72" s="575">
        <f t="shared" si="75"/>
        <v>1</v>
      </c>
      <c r="AL72" s="493">
        <f t="shared" si="76"/>
        <v>1</v>
      </c>
      <c r="AM72" s="94">
        <f t="shared" si="77"/>
        <v>0</v>
      </c>
      <c r="AN72" s="94">
        <f t="shared" si="78"/>
        <v>0</v>
      </c>
      <c r="AO72" s="94">
        <f t="shared" si="79"/>
        <v>0</v>
      </c>
      <c r="AP72" s="95">
        <f t="shared" si="80"/>
        <v>0</v>
      </c>
      <c r="AQ72" s="94">
        <f t="shared" si="81"/>
        <v>0</v>
      </c>
      <c r="AR72" s="94">
        <f t="shared" si="82"/>
        <v>0</v>
      </c>
      <c r="AS72" s="94">
        <f t="shared" si="83"/>
        <v>0</v>
      </c>
      <c r="AT72" s="96">
        <f t="shared" si="84"/>
        <v>0</v>
      </c>
      <c r="AU72" s="94" t="str">
        <f t="shared" si="39"/>
        <v/>
      </c>
      <c r="AV72" s="94" t="str">
        <f t="shared" si="40"/>
        <v/>
      </c>
      <c r="AW72" s="94" t="str">
        <f t="shared" si="41"/>
        <v/>
      </c>
      <c r="AX72" s="485"/>
      <c r="AY72" s="485" t="str">
        <f>IF(E72="","",MATCH(E72,Waga!$F$9:$F$193,0))</f>
        <v/>
      </c>
      <c r="AZ72" s="485" t="str">
        <f>IF(E72="","",MATCH(E72,'Mem Drużyna'!$E$9:$E$133,0))</f>
        <v/>
      </c>
      <c r="BA72" s="198">
        <f t="shared" si="18"/>
        <v>0</v>
      </c>
      <c r="BB72" s="485" t="str">
        <f>IF(E72="","",MATCH(E72,DMP!$E$9:$E$70,0))</f>
        <v/>
      </c>
      <c r="BC72" s="494"/>
    </row>
    <row r="73" spans="1:55" s="35" customFormat="1" ht="15.75" hidden="1" customHeight="1">
      <c r="A73" s="84"/>
      <c r="B73" s="85" t="str">
        <f>IF(ISBLANK($E73),"",INDEX(Waga!$B$9:$Y$193,$AY73,2))</f>
        <v/>
      </c>
      <c r="C73" s="85" t="str">
        <f>IF(ISBLANK($E73),"",INDEX(Waga!$B$9:$Y$193,$AY73,1))</f>
        <v/>
      </c>
      <c r="D73" s="396" t="str">
        <f>IF(ISBLANK($E73),"",INDEX(Waga!$B$9:$Y$193,$AY73,4))</f>
        <v/>
      </c>
      <c r="E73" s="192"/>
      <c r="F73" s="85" t="str">
        <f>IF(ISBLANK($E73),"",INDEX(Waga!$B$9:$Y$193,$AY73,6))</f>
        <v/>
      </c>
      <c r="G73" s="180" t="str">
        <f>IF(ISBLANK($E73),"",INDEX(Waga!$B$9:$Y$193,$AY73,7))</f>
        <v/>
      </c>
      <c r="H73" s="154" t="str">
        <f>IF(ISBLANK($E73),"",INDEX(Waga!$B$9:$Y$193,$AY73,8))</f>
        <v/>
      </c>
      <c r="I73" s="86" t="str">
        <f>IF(ISBLANK($E73),"",INDEX(Waga!$B$9:$Y$193,$AY73,9))</f>
        <v/>
      </c>
      <c r="J73" s="94" t="str">
        <f>IF(ISBLANK($E73),"",INDEX(Waga!$B$9:$Y$193,$AY73,10))</f>
        <v/>
      </c>
      <c r="K73" s="88" t="str">
        <f>IF(ISBLANK($E73),"",INDEX(Waga!$B$9:$Y$193,$AY73,11))</f>
        <v/>
      </c>
      <c r="L73" s="131" t="str">
        <f>IF(ISBLANK($E73),"",INDEX(Waga!$B$9:$Y$193,$AY73,12))</f>
        <v/>
      </c>
      <c r="M73" s="132"/>
      <c r="N73" s="131" t="str">
        <f t="shared" si="85"/>
        <v/>
      </c>
      <c r="O73" s="132"/>
      <c r="P73" s="133" t="str">
        <f t="shared" si="86"/>
        <v/>
      </c>
      <c r="Q73" s="132"/>
      <c r="R73" s="133" t="str">
        <f>IF(ISBLANK($E73),"",INDEX(Waga!$B$9:$Y$193,$AY73,13))</f>
        <v/>
      </c>
      <c r="S73" s="132"/>
      <c r="T73" s="133" t="str">
        <f t="shared" si="87"/>
        <v/>
      </c>
      <c r="U73" s="132"/>
      <c r="V73" s="133" t="str">
        <f t="shared" si="88"/>
        <v/>
      </c>
      <c r="W73" s="309"/>
      <c r="X73" s="314" t="str">
        <f t="shared" si="89"/>
        <v xml:space="preserve"> </v>
      </c>
      <c r="Y73" s="312" t="str">
        <f t="shared" si="90"/>
        <v/>
      </c>
      <c r="Z73" s="200" t="str">
        <f t="shared" si="91"/>
        <v/>
      </c>
      <c r="AA73" s="485"/>
      <c r="AB73" s="385" t="str">
        <f>IF(ISBLANK($E73),"",INDEX('Mem Drużyna'!$E$9:$AB$133,$AZ73,21))</f>
        <v/>
      </c>
      <c r="AC73" s="384" t="str">
        <f>IF(ISNUMBER(AZ73),IF(ISBLANK($E73),"",INDEX('Mem Drużyna'!$E$9:$AB$133,$AZ73,24)),"")</f>
        <v/>
      </c>
      <c r="AD73" s="213" t="str">
        <f>IF(ISNUMBER(AZ73),IF(ISBLANK($E73),"",INDEX('Mem Drużyna'!$E$9:$AB$133,$AZ73,24)),"")</f>
        <v/>
      </c>
      <c r="AE73" s="430"/>
      <c r="AF73" s="547"/>
      <c r="AG73" s="432" t="str">
        <f>IF(ISNUMBER(BB73),IF(ISBLANK($E73),"",INDEX(DMP!$A$9:$AT$70,$BB73,27)),"")</f>
        <v/>
      </c>
      <c r="AH73" s="551" t="str">
        <f>IF(ISNUMBER(BB73),IF(ISBLANK($E73),"",INDEX(DMP!$A$9:$AT$70,$BB73,46)),"")</f>
        <v/>
      </c>
      <c r="AI73" s="490" t="str">
        <f t="shared" si="29"/>
        <v/>
      </c>
      <c r="AJ73" s="491">
        <f t="shared" ref="AJ73:AJ88" si="92">IF(ISBLANK($AX$3),1,IF(F73="K",$AX$3,1))</f>
        <v>1</v>
      </c>
      <c r="AK73" s="575">
        <f t="shared" ref="AK73:AK88" si="93">IF(K73&lt;153.757,10^(0.787004341*((LOG10(K73/153.757))^2)),1)</f>
        <v>1</v>
      </c>
      <c r="AL73" s="493">
        <f t="shared" ref="AL73:AL88" si="94">IF(K73&lt;193.609,10^(0.722762521*((LOG10(K73/193.609))^2)),1)</f>
        <v>1</v>
      </c>
      <c r="AM73" s="94">
        <f t="shared" ref="AM73:AM88" si="95">IF(M73="z",L73,IF(M73="x",L73*(-1),0))</f>
        <v>0</v>
      </c>
      <c r="AN73" s="94">
        <f t="shared" ref="AN73:AN88" si="96">IF(O73="z",N73,IF(O73="x",N73*(-1),0))</f>
        <v>0</v>
      </c>
      <c r="AO73" s="94">
        <f t="shared" ref="AO73:AO88" si="97">IF(Q73="z",P73,IF(Q73="x",P73*(-1),0))</f>
        <v>0</v>
      </c>
      <c r="AP73" s="95">
        <f t="shared" ref="AP73:AP88" si="98">IF(AND(AM73&lt;0,AN73&lt;0,AO73&lt;0),0,MAX(AM73:AO73))</f>
        <v>0</v>
      </c>
      <c r="AQ73" s="94">
        <f t="shared" ref="AQ73:AQ88" si="99">IF(S73="z",R73,IF(S73="x",R73*(-1),0))</f>
        <v>0</v>
      </c>
      <c r="AR73" s="94">
        <f t="shared" ref="AR73:AR88" si="100">IF(U73="z",T73,IF(U73="x",T73*(-1),0))</f>
        <v>0</v>
      </c>
      <c r="AS73" s="94">
        <f t="shared" ref="AS73:AS88" si="101">IF(W73="z",V73,IF(W73="x",V73*(-1),0))</f>
        <v>0</v>
      </c>
      <c r="AT73" s="96">
        <f t="shared" ref="AT73:AT88" si="102">IF(AND(AQ73&lt;0,AR73&lt;0,AS73&lt;0),0,MAX(AQ73:AS73))</f>
        <v>0</v>
      </c>
      <c r="AU73" s="94" t="str">
        <f t="shared" si="39"/>
        <v/>
      </c>
      <c r="AV73" s="94" t="str">
        <f t="shared" si="40"/>
        <v/>
      </c>
      <c r="AW73" s="94" t="str">
        <f t="shared" si="41"/>
        <v/>
      </c>
      <c r="AX73" s="485"/>
      <c r="AY73" s="485" t="str">
        <f>IF(E73="","",MATCH(E73,Waga!$F$9:$F$193,0))</f>
        <v/>
      </c>
      <c r="AZ73" s="485" t="str">
        <f>IF(E73="","",MATCH(E73,'Mem Drużyna'!$E$9:$E$133,0))</f>
        <v/>
      </c>
      <c r="BA73" s="198">
        <f t="shared" si="18"/>
        <v>0</v>
      </c>
      <c r="BB73" s="485" t="str">
        <f>IF(E73="","",MATCH(E73,DMP!$E$9:$E$70,0))</f>
        <v/>
      </c>
      <c r="BC73" s="494"/>
    </row>
    <row r="74" spans="1:55" s="35" customFormat="1" ht="15.75" hidden="1" customHeight="1">
      <c r="A74" s="84"/>
      <c r="B74" s="85" t="str">
        <f>IF(ISBLANK($E74),"",INDEX(Waga!$B$9:$Y$193,$AY74,2))</f>
        <v/>
      </c>
      <c r="C74" s="85" t="str">
        <f>IF(ISBLANK($E74),"",INDEX(Waga!$B$9:$Y$193,$AY74,1))</f>
        <v/>
      </c>
      <c r="D74" s="396" t="str">
        <f>IF(ISBLANK($E74),"",INDEX(Waga!$B$9:$Y$193,$AY74,4))</f>
        <v/>
      </c>
      <c r="E74" s="192"/>
      <c r="F74" s="85" t="str">
        <f>IF(ISBLANK($E74),"",INDEX(Waga!$B$9:$Y$193,$AY74,6))</f>
        <v/>
      </c>
      <c r="G74" s="180" t="str">
        <f>IF(ISBLANK($E74),"",INDEX(Waga!$B$9:$Y$193,$AY74,7))</f>
        <v/>
      </c>
      <c r="H74" s="154" t="str">
        <f>IF(ISBLANK($E74),"",INDEX(Waga!$B$9:$Y$193,$AY74,8))</f>
        <v/>
      </c>
      <c r="I74" s="86" t="str">
        <f>IF(ISBLANK($E74),"",INDEX(Waga!$B$9:$Y$193,$AY74,9))</f>
        <v/>
      </c>
      <c r="J74" s="94" t="str">
        <f>IF(ISBLANK($E74),"",INDEX(Waga!$B$9:$Y$193,$AY74,10))</f>
        <v/>
      </c>
      <c r="K74" s="88" t="str">
        <f>IF(ISBLANK($E74),"",INDEX(Waga!$B$9:$Y$193,$AY74,11))</f>
        <v/>
      </c>
      <c r="L74" s="131" t="str">
        <f>IF(ISBLANK($E74),"",INDEX(Waga!$B$9:$Y$193,$AY74,12))</f>
        <v/>
      </c>
      <c r="M74" s="132"/>
      <c r="N74" s="131" t="str">
        <f t="shared" si="85"/>
        <v/>
      </c>
      <c r="O74" s="132"/>
      <c r="P74" s="133" t="str">
        <f t="shared" si="86"/>
        <v/>
      </c>
      <c r="Q74" s="132"/>
      <c r="R74" s="133" t="str">
        <f>IF(ISBLANK($E74),"",INDEX(Waga!$B$9:$Y$193,$AY74,13))</f>
        <v/>
      </c>
      <c r="S74" s="132"/>
      <c r="T74" s="133" t="str">
        <f t="shared" si="87"/>
        <v/>
      </c>
      <c r="U74" s="132"/>
      <c r="V74" s="133" t="str">
        <f t="shared" si="88"/>
        <v/>
      </c>
      <c r="W74" s="309"/>
      <c r="X74" s="314" t="str">
        <f t="shared" si="89"/>
        <v xml:space="preserve"> </v>
      </c>
      <c r="Y74" s="312" t="str">
        <f t="shared" si="90"/>
        <v/>
      </c>
      <c r="Z74" s="200" t="str">
        <f t="shared" si="91"/>
        <v/>
      </c>
      <c r="AA74" s="485"/>
      <c r="AB74" s="385" t="str">
        <f>IF(ISBLANK($E74),"",INDEX('Mem Drużyna'!$E$9:$AB$133,$AZ74,21))</f>
        <v/>
      </c>
      <c r="AC74" s="384" t="str">
        <f>IF(ISNUMBER(AZ74),IF(ISBLANK($E74),"",INDEX('Mem Drużyna'!$E$9:$AB$133,$AZ74,24)),"")</f>
        <v/>
      </c>
      <c r="AD74" s="213" t="str">
        <f>IF(ISNUMBER(AZ74),IF(ISBLANK($E74),"",INDEX('Mem Drużyna'!$E$9:$AB$133,$AZ74,24)),"")</f>
        <v/>
      </c>
      <c r="AE74" s="430"/>
      <c r="AF74" s="547"/>
      <c r="AG74" s="432" t="str">
        <f>IF(ISNUMBER(BB74),IF(ISBLANK($E74),"",INDEX(DMP!$A$9:$AT$70,$BB74,27)),"")</f>
        <v/>
      </c>
      <c r="AH74" s="551" t="str">
        <f>IF(ISNUMBER(BB74),IF(ISBLANK($E74),"",INDEX(DMP!$A$9:$AT$70,$BB74,46)),"")</f>
        <v/>
      </c>
      <c r="AI74" s="490" t="str">
        <f t="shared" ref="AI74:AI88" si="103">IF(E74="","",J74-L74-R74)</f>
        <v/>
      </c>
      <c r="AJ74" s="491">
        <f t="shared" si="92"/>
        <v>1</v>
      </c>
      <c r="AK74" s="575">
        <f t="shared" si="93"/>
        <v>1</v>
      </c>
      <c r="AL74" s="493">
        <f t="shared" si="94"/>
        <v>1</v>
      </c>
      <c r="AM74" s="94">
        <f t="shared" si="95"/>
        <v>0</v>
      </c>
      <c r="AN74" s="94">
        <f t="shared" si="96"/>
        <v>0</v>
      </c>
      <c r="AO74" s="94">
        <f t="shared" si="97"/>
        <v>0</v>
      </c>
      <c r="AP74" s="95">
        <f t="shared" si="98"/>
        <v>0</v>
      </c>
      <c r="AQ74" s="94">
        <f t="shared" si="99"/>
        <v>0</v>
      </c>
      <c r="AR74" s="94">
        <f t="shared" si="100"/>
        <v>0</v>
      </c>
      <c r="AS74" s="94">
        <f t="shared" si="101"/>
        <v>0</v>
      </c>
      <c r="AT74" s="96">
        <f t="shared" si="102"/>
        <v>0</v>
      </c>
      <c r="AU74" s="94" t="str">
        <f t="shared" ref="AU74:AU88" si="104">IF(E74="","",IF(ISTEXT(Q74),AP74,LARGE(L74:P74,1)))</f>
        <v/>
      </c>
      <c r="AV74" s="94" t="str">
        <f t="shared" ref="AV74:AV88" si="105">IF(E74="","",IF(ISTEXT(W74),AT74,LARGE(R74:V74,1)))</f>
        <v/>
      </c>
      <c r="AW74" s="94" t="str">
        <f t="shared" ref="AW74:AW88" si="106">IF(E74="","",AU74+AV74)</f>
        <v/>
      </c>
      <c r="AX74" s="485"/>
      <c r="AY74" s="485" t="str">
        <f>IF(E74="","",MATCH(E74,Waga!$F$9:$F$193,0))</f>
        <v/>
      </c>
      <c r="AZ74" s="485" t="str">
        <f>IF(E74="","",MATCH(E74,'Mem Drużyna'!$E$9:$E$133,0))</f>
        <v/>
      </c>
      <c r="BA74" s="198">
        <f t="shared" ref="BA74:BA137" si="107">IF(ISBLANK(E74),0,IF(($AX$4-H74)=20,10,IF(($AX$4-H74)=19,10,IF(($AX$4-H74)=18,10,IF(($AX$4-H74)=17,20,IF(($AX$4-H74)=16,20,IF(($AX$4-H74)=15,30,IF(($AX$4-H74)=14,30,IF(($AX$4-H74)=13,30,0)))))))))</f>
        <v>0</v>
      </c>
      <c r="BB74" s="485" t="str">
        <f>IF(E74="","",MATCH(E74,DMP!$E$9:$E$70,0))</f>
        <v/>
      </c>
      <c r="BC74" s="494"/>
    </row>
    <row r="75" spans="1:55" s="35" customFormat="1" ht="15.75" hidden="1" customHeight="1">
      <c r="A75" s="84"/>
      <c r="B75" s="85" t="str">
        <f>IF(ISBLANK($E75),"",INDEX(Waga!$B$9:$Y$193,$AY75,2))</f>
        <v/>
      </c>
      <c r="C75" s="85" t="str">
        <f>IF(ISBLANK($E75),"",INDEX(Waga!$B$9:$Y$193,$AY75,1))</f>
        <v/>
      </c>
      <c r="D75" s="396" t="str">
        <f>IF(ISBLANK($E75),"",INDEX(Waga!$B$9:$Y$193,$AY75,4))</f>
        <v/>
      </c>
      <c r="E75" s="192"/>
      <c r="F75" s="85" t="str">
        <f>IF(ISBLANK($E75),"",INDEX(Waga!$B$9:$Y$193,$AY75,6))</f>
        <v/>
      </c>
      <c r="G75" s="180" t="str">
        <f>IF(ISBLANK($E75),"",INDEX(Waga!$B$9:$Y$193,$AY75,7))</f>
        <v/>
      </c>
      <c r="H75" s="154" t="str">
        <f>IF(ISBLANK($E75),"",INDEX(Waga!$B$9:$Y$193,$AY75,8))</f>
        <v/>
      </c>
      <c r="I75" s="86" t="str">
        <f>IF(ISBLANK($E75),"",INDEX(Waga!$B$9:$Y$193,$AY75,9))</f>
        <v/>
      </c>
      <c r="J75" s="94" t="str">
        <f>IF(ISBLANK($E75),"",INDEX(Waga!$B$9:$Y$193,$AY75,10))</f>
        <v/>
      </c>
      <c r="K75" s="88" t="str">
        <f>IF(ISBLANK($E75),"",INDEX(Waga!$B$9:$Y$193,$AY75,11))</f>
        <v/>
      </c>
      <c r="L75" s="131" t="str">
        <f>IF(ISBLANK($E75),"",INDEX(Waga!$B$9:$Y$193,$AY75,12))</f>
        <v/>
      </c>
      <c r="M75" s="132"/>
      <c r="N75" s="131" t="str">
        <f t="shared" si="85"/>
        <v/>
      </c>
      <c r="O75" s="132"/>
      <c r="P75" s="133" t="str">
        <f t="shared" si="86"/>
        <v/>
      </c>
      <c r="Q75" s="132"/>
      <c r="R75" s="133" t="str">
        <f>IF(ISBLANK($E75),"",INDEX(Waga!$B$9:$Y$193,$AY75,13))</f>
        <v/>
      </c>
      <c r="S75" s="132"/>
      <c r="T75" s="133" t="str">
        <f t="shared" si="87"/>
        <v/>
      </c>
      <c r="U75" s="132"/>
      <c r="V75" s="133" t="str">
        <f t="shared" si="88"/>
        <v/>
      </c>
      <c r="W75" s="309"/>
      <c r="X75" s="314" t="str">
        <f t="shared" si="89"/>
        <v xml:space="preserve"> </v>
      </c>
      <c r="Y75" s="312" t="str">
        <f t="shared" si="90"/>
        <v/>
      </c>
      <c r="Z75" s="200" t="str">
        <f t="shared" si="91"/>
        <v/>
      </c>
      <c r="AA75" s="485"/>
      <c r="AB75" s="385" t="str">
        <f>IF(ISBLANK($E75),"",INDEX('Mem Drużyna'!$E$9:$AB$133,$AZ75,21))</f>
        <v/>
      </c>
      <c r="AC75" s="384" t="str">
        <f>IF(ISNUMBER(AZ75),IF(ISBLANK($E75),"",INDEX('Mem Drużyna'!$E$9:$AB$133,$AZ75,24)),"")</f>
        <v/>
      </c>
      <c r="AD75" s="213" t="str">
        <f>IF(ISNUMBER(AZ75),IF(ISBLANK($E75),"",INDEX('Mem Drużyna'!$E$9:$AB$133,$AZ75,24)),"")</f>
        <v/>
      </c>
      <c r="AE75" s="430"/>
      <c r="AF75" s="547"/>
      <c r="AG75" s="432" t="str">
        <f>IF(ISNUMBER(BB75),IF(ISBLANK($E75),"",INDEX(DMP!$A$9:$AT$70,$BB75,27)),"")</f>
        <v/>
      </c>
      <c r="AH75" s="551" t="str">
        <f>IF(ISNUMBER(BB75),IF(ISBLANK($E75),"",INDEX(DMP!$A$9:$AT$70,$BB75,46)),"")</f>
        <v/>
      </c>
      <c r="AI75" s="490" t="str">
        <f t="shared" si="103"/>
        <v/>
      </c>
      <c r="AJ75" s="491">
        <f t="shared" si="92"/>
        <v>1</v>
      </c>
      <c r="AK75" s="575">
        <f t="shared" si="93"/>
        <v>1</v>
      </c>
      <c r="AL75" s="493">
        <f t="shared" si="94"/>
        <v>1</v>
      </c>
      <c r="AM75" s="94">
        <f t="shared" si="95"/>
        <v>0</v>
      </c>
      <c r="AN75" s="94">
        <f t="shared" si="96"/>
        <v>0</v>
      </c>
      <c r="AO75" s="94">
        <f t="shared" si="97"/>
        <v>0</v>
      </c>
      <c r="AP75" s="95">
        <f t="shared" si="98"/>
        <v>0</v>
      </c>
      <c r="AQ75" s="94">
        <f t="shared" si="99"/>
        <v>0</v>
      </c>
      <c r="AR75" s="94">
        <f t="shared" si="100"/>
        <v>0</v>
      </c>
      <c r="AS75" s="94">
        <f t="shared" si="101"/>
        <v>0</v>
      </c>
      <c r="AT75" s="96">
        <f t="shared" si="102"/>
        <v>0</v>
      </c>
      <c r="AU75" s="94" t="str">
        <f t="shared" si="104"/>
        <v/>
      </c>
      <c r="AV75" s="94" t="str">
        <f t="shared" si="105"/>
        <v/>
      </c>
      <c r="AW75" s="94" t="str">
        <f t="shared" si="106"/>
        <v/>
      </c>
      <c r="AX75" s="485"/>
      <c r="AY75" s="485" t="str">
        <f>IF(E75="","",MATCH(E75,Waga!$F$9:$F$193,0))</f>
        <v/>
      </c>
      <c r="AZ75" s="485" t="str">
        <f>IF(E75="","",MATCH(E75,'Mem Drużyna'!$E$9:$E$133,0))</f>
        <v/>
      </c>
      <c r="BA75" s="198">
        <f t="shared" si="107"/>
        <v>0</v>
      </c>
      <c r="BB75" s="485" t="str">
        <f>IF(E75="","",MATCH(E75,DMP!$E$9:$E$70,0))</f>
        <v/>
      </c>
      <c r="BC75" s="494"/>
    </row>
    <row r="76" spans="1:55" s="35" customFormat="1" ht="15.75" hidden="1" customHeight="1">
      <c r="A76" s="84"/>
      <c r="B76" s="85" t="str">
        <f>IF(ISBLANK($E76),"",INDEX(Waga!$B$9:$Y$193,$AY76,2))</f>
        <v/>
      </c>
      <c r="C76" s="85" t="str">
        <f>IF(ISBLANK($E76),"",INDEX(Waga!$B$9:$Y$193,$AY76,1))</f>
        <v/>
      </c>
      <c r="D76" s="396" t="str">
        <f>IF(ISBLANK($E76),"",INDEX(Waga!$B$9:$Y$193,$AY76,4))</f>
        <v/>
      </c>
      <c r="E76" s="192"/>
      <c r="F76" s="85" t="str">
        <f>IF(ISBLANK($E76),"",INDEX(Waga!$B$9:$Y$193,$AY76,6))</f>
        <v/>
      </c>
      <c r="G76" s="180" t="str">
        <f>IF(ISBLANK($E76),"",INDEX(Waga!$B$9:$Y$193,$AY76,7))</f>
        <v/>
      </c>
      <c r="H76" s="154" t="str">
        <f>IF(ISBLANK($E76),"",INDEX(Waga!$B$9:$Y$193,$AY76,8))</f>
        <v/>
      </c>
      <c r="I76" s="86" t="str">
        <f>IF(ISBLANK($E76),"",INDEX(Waga!$B$9:$Y$193,$AY76,9))</f>
        <v/>
      </c>
      <c r="J76" s="94" t="str">
        <f>IF(ISBLANK($E76),"",INDEX(Waga!$B$9:$Y$193,$AY76,10))</f>
        <v/>
      </c>
      <c r="K76" s="88" t="str">
        <f>IF(ISBLANK($E76),"",INDEX(Waga!$B$9:$Y$193,$AY76,11))</f>
        <v/>
      </c>
      <c r="L76" s="131" t="str">
        <f>IF(ISBLANK($E76),"",INDEX(Waga!$B$9:$Y$193,$AY76,12))</f>
        <v/>
      </c>
      <c r="M76" s="132"/>
      <c r="N76" s="131" t="str">
        <f t="shared" si="85"/>
        <v/>
      </c>
      <c r="O76" s="132"/>
      <c r="P76" s="133" t="str">
        <f t="shared" si="86"/>
        <v/>
      </c>
      <c r="Q76" s="132"/>
      <c r="R76" s="133" t="str">
        <f>IF(ISBLANK($E76),"",INDEX(Waga!$B$9:$Y$193,$AY76,13))</f>
        <v/>
      </c>
      <c r="S76" s="132"/>
      <c r="T76" s="133" t="str">
        <f t="shared" si="87"/>
        <v/>
      </c>
      <c r="U76" s="132"/>
      <c r="V76" s="133" t="str">
        <f t="shared" si="88"/>
        <v/>
      </c>
      <c r="W76" s="309"/>
      <c r="X76" s="314" t="str">
        <f t="shared" si="89"/>
        <v xml:space="preserve"> </v>
      </c>
      <c r="Y76" s="312" t="str">
        <f t="shared" si="90"/>
        <v/>
      </c>
      <c r="Z76" s="200" t="str">
        <f t="shared" si="91"/>
        <v/>
      </c>
      <c r="AA76" s="485"/>
      <c r="AB76" s="385" t="str">
        <f>IF(ISBLANK($E76),"",INDEX('Mem Drużyna'!$E$9:$AB$133,$AZ76,21))</f>
        <v/>
      </c>
      <c r="AC76" s="384" t="str">
        <f>IF(ISNUMBER(AZ76),IF(ISBLANK($E76),"",INDEX('Mem Drużyna'!$E$9:$AB$133,$AZ76,24)),"")</f>
        <v/>
      </c>
      <c r="AD76" s="213" t="str">
        <f>IF(ISNUMBER(AZ76),IF(ISBLANK($E76),"",INDEX('Mem Drużyna'!$E$9:$AB$133,$AZ76,24)),"")</f>
        <v/>
      </c>
      <c r="AE76" s="430"/>
      <c r="AF76" s="547"/>
      <c r="AG76" s="432" t="str">
        <f>IF(ISNUMBER(BB76),IF(ISBLANK($E76),"",INDEX(DMP!$A$9:$AT$70,$BB76,27)),"")</f>
        <v/>
      </c>
      <c r="AH76" s="551" t="str">
        <f>IF(ISNUMBER(BB76),IF(ISBLANK($E76),"",INDEX(DMP!$A$9:$AT$70,$BB76,46)),"")</f>
        <v/>
      </c>
      <c r="AI76" s="490" t="str">
        <f t="shared" si="103"/>
        <v/>
      </c>
      <c r="AJ76" s="491">
        <f t="shared" si="92"/>
        <v>1</v>
      </c>
      <c r="AK76" s="575">
        <f t="shared" si="93"/>
        <v>1</v>
      </c>
      <c r="AL76" s="493">
        <f t="shared" si="94"/>
        <v>1</v>
      </c>
      <c r="AM76" s="94">
        <f t="shared" si="95"/>
        <v>0</v>
      </c>
      <c r="AN76" s="94">
        <f t="shared" si="96"/>
        <v>0</v>
      </c>
      <c r="AO76" s="94">
        <f t="shared" si="97"/>
        <v>0</v>
      </c>
      <c r="AP76" s="95">
        <f t="shared" si="98"/>
        <v>0</v>
      </c>
      <c r="AQ76" s="94">
        <f t="shared" si="99"/>
        <v>0</v>
      </c>
      <c r="AR76" s="94">
        <f t="shared" si="100"/>
        <v>0</v>
      </c>
      <c r="AS76" s="94">
        <f t="shared" si="101"/>
        <v>0</v>
      </c>
      <c r="AT76" s="96">
        <f t="shared" si="102"/>
        <v>0</v>
      </c>
      <c r="AU76" s="94" t="str">
        <f t="shared" si="104"/>
        <v/>
      </c>
      <c r="AV76" s="94" t="str">
        <f t="shared" si="105"/>
        <v/>
      </c>
      <c r="AW76" s="94" t="str">
        <f t="shared" si="106"/>
        <v/>
      </c>
      <c r="AX76" s="485"/>
      <c r="AY76" s="485" t="str">
        <f>IF(E76="","",MATCH(E76,Waga!$F$9:$F$193,0))</f>
        <v/>
      </c>
      <c r="AZ76" s="485" t="str">
        <f>IF(E76="","",MATCH(E76,'Mem Drużyna'!$E$9:$E$133,0))</f>
        <v/>
      </c>
      <c r="BA76" s="198">
        <f t="shared" si="107"/>
        <v>0</v>
      </c>
      <c r="BB76" s="485" t="str">
        <f>IF(E76="","",MATCH(E76,DMP!$E$9:$E$70,0))</f>
        <v/>
      </c>
      <c r="BC76" s="494"/>
    </row>
    <row r="77" spans="1:55" s="35" customFormat="1" ht="15.75" hidden="1" customHeight="1">
      <c r="A77" s="84"/>
      <c r="B77" s="85" t="str">
        <f>IF(ISBLANK($E77),"",INDEX(Waga!$B$9:$Y$193,$AY77,2))</f>
        <v/>
      </c>
      <c r="C77" s="85" t="str">
        <f>IF(ISBLANK($E77),"",INDEX(Waga!$B$9:$Y$193,$AY77,1))</f>
        <v/>
      </c>
      <c r="D77" s="396" t="str">
        <f>IF(ISBLANK($E77),"",INDEX(Waga!$B$9:$Y$193,$AY77,4))</f>
        <v/>
      </c>
      <c r="E77" s="192"/>
      <c r="F77" s="85" t="str">
        <f>IF(ISBLANK($E77),"",INDEX(Waga!$B$9:$Y$193,$AY77,6))</f>
        <v/>
      </c>
      <c r="G77" s="180" t="str">
        <f>IF(ISBLANK($E77),"",INDEX(Waga!$B$9:$Y$193,$AY77,7))</f>
        <v/>
      </c>
      <c r="H77" s="154" t="str">
        <f>IF(ISBLANK($E77),"",INDEX(Waga!$B$9:$Y$193,$AY77,8))</f>
        <v/>
      </c>
      <c r="I77" s="86" t="str">
        <f>IF(ISBLANK($E77),"",INDEX(Waga!$B$9:$Y$193,$AY77,9))</f>
        <v/>
      </c>
      <c r="J77" s="94" t="str">
        <f>IF(ISBLANK($E77),"",INDEX(Waga!$B$9:$Y$193,$AY77,10))</f>
        <v/>
      </c>
      <c r="K77" s="88" t="str">
        <f>IF(ISBLANK($E77),"",INDEX(Waga!$B$9:$Y$193,$AY77,11))</f>
        <v/>
      </c>
      <c r="L77" s="131" t="str">
        <f>IF(ISBLANK($E77),"",INDEX(Waga!$B$9:$Y$193,$AY77,12))</f>
        <v/>
      </c>
      <c r="M77" s="132"/>
      <c r="N77" s="131" t="str">
        <f t="shared" si="85"/>
        <v/>
      </c>
      <c r="O77" s="132"/>
      <c r="P77" s="133" t="str">
        <f t="shared" si="86"/>
        <v/>
      </c>
      <c r="Q77" s="132"/>
      <c r="R77" s="133" t="str">
        <f>IF(ISBLANK($E77),"",INDEX(Waga!$B$9:$Y$193,$AY77,13))</f>
        <v/>
      </c>
      <c r="S77" s="132"/>
      <c r="T77" s="133" t="str">
        <f t="shared" si="87"/>
        <v/>
      </c>
      <c r="U77" s="132"/>
      <c r="V77" s="133" t="str">
        <f t="shared" si="88"/>
        <v/>
      </c>
      <c r="W77" s="309"/>
      <c r="X77" s="314" t="str">
        <f t="shared" si="89"/>
        <v xml:space="preserve"> </v>
      </c>
      <c r="Y77" s="312" t="str">
        <f t="shared" si="90"/>
        <v/>
      </c>
      <c r="Z77" s="200" t="str">
        <f t="shared" si="91"/>
        <v/>
      </c>
      <c r="AA77" s="485"/>
      <c r="AB77" s="385" t="str">
        <f>IF(ISBLANK($E77),"",INDEX('Mem Drużyna'!$E$9:$AB$133,$AZ77,21))</f>
        <v/>
      </c>
      <c r="AC77" s="384" t="str">
        <f>IF(ISNUMBER(AZ77),IF(ISBLANK($E77),"",INDEX('Mem Drużyna'!$E$9:$AB$133,$AZ77,24)),"")</f>
        <v/>
      </c>
      <c r="AD77" s="213" t="str">
        <f>IF(ISNUMBER(AZ77),IF(ISBLANK($E77),"",INDEX('Mem Drużyna'!$E$9:$AB$133,$AZ77,24)),"")</f>
        <v/>
      </c>
      <c r="AE77" s="430"/>
      <c r="AF77" s="547"/>
      <c r="AG77" s="432" t="str">
        <f>IF(ISNUMBER(BB77),IF(ISBLANK($E77),"",INDEX(DMP!$A$9:$AT$70,$BB77,27)),"")</f>
        <v/>
      </c>
      <c r="AH77" s="551" t="str">
        <f>IF(ISNUMBER(BB77),IF(ISBLANK($E77),"",INDEX(DMP!$A$9:$AT$70,$BB77,46)),"")</f>
        <v/>
      </c>
      <c r="AI77" s="490" t="str">
        <f t="shared" si="103"/>
        <v/>
      </c>
      <c r="AJ77" s="491">
        <f t="shared" si="92"/>
        <v>1</v>
      </c>
      <c r="AK77" s="575">
        <f t="shared" si="93"/>
        <v>1</v>
      </c>
      <c r="AL77" s="493">
        <f t="shared" si="94"/>
        <v>1</v>
      </c>
      <c r="AM77" s="94">
        <f t="shared" si="95"/>
        <v>0</v>
      </c>
      <c r="AN77" s="94">
        <f t="shared" si="96"/>
        <v>0</v>
      </c>
      <c r="AO77" s="94">
        <f t="shared" si="97"/>
        <v>0</v>
      </c>
      <c r="AP77" s="95">
        <f t="shared" si="98"/>
        <v>0</v>
      </c>
      <c r="AQ77" s="94">
        <f t="shared" si="99"/>
        <v>0</v>
      </c>
      <c r="AR77" s="94">
        <f t="shared" si="100"/>
        <v>0</v>
      </c>
      <c r="AS77" s="94">
        <f t="shared" si="101"/>
        <v>0</v>
      </c>
      <c r="AT77" s="96">
        <f t="shared" si="102"/>
        <v>0</v>
      </c>
      <c r="AU77" s="94" t="str">
        <f t="shared" si="104"/>
        <v/>
      </c>
      <c r="AV77" s="94" t="str">
        <f t="shared" si="105"/>
        <v/>
      </c>
      <c r="AW77" s="94" t="str">
        <f t="shared" si="106"/>
        <v/>
      </c>
      <c r="AX77" s="485"/>
      <c r="AY77" s="485" t="str">
        <f>IF(E77="","",MATCH(E77,Waga!$F$9:$F$193,0))</f>
        <v/>
      </c>
      <c r="AZ77" s="485" t="str">
        <f>IF(E77="","",MATCH(E77,'Mem Drużyna'!$E$9:$E$133,0))</f>
        <v/>
      </c>
      <c r="BA77" s="198">
        <f t="shared" si="107"/>
        <v>0</v>
      </c>
      <c r="BB77" s="485" t="str">
        <f>IF(E77="","",MATCH(E77,DMP!$E$9:$E$70,0))</f>
        <v/>
      </c>
      <c r="BC77" s="494"/>
    </row>
    <row r="78" spans="1:55" s="35" customFormat="1" ht="15.75" hidden="1" customHeight="1">
      <c r="A78" s="84"/>
      <c r="B78" s="85" t="str">
        <f>IF(ISBLANK($E78),"",INDEX(Waga!$B$9:$Y$193,$AY78,2))</f>
        <v/>
      </c>
      <c r="C78" s="85" t="str">
        <f>IF(ISBLANK($E78),"",INDEX(Waga!$B$9:$Y$193,$AY78,1))</f>
        <v/>
      </c>
      <c r="D78" s="396" t="str">
        <f>IF(ISBLANK($E78),"",INDEX(Waga!$B$9:$Y$193,$AY78,4))</f>
        <v/>
      </c>
      <c r="E78" s="192"/>
      <c r="F78" s="85" t="str">
        <f>IF(ISBLANK($E78),"",INDEX(Waga!$B$9:$Y$193,$AY78,6))</f>
        <v/>
      </c>
      <c r="G78" s="180" t="str">
        <f>IF(ISBLANK($E78),"",INDEX(Waga!$B$9:$Y$193,$AY78,7))</f>
        <v/>
      </c>
      <c r="H78" s="154" t="str">
        <f>IF(ISBLANK($E78),"",INDEX(Waga!$B$9:$Y$193,$AY78,8))</f>
        <v/>
      </c>
      <c r="I78" s="86" t="str">
        <f>IF(ISBLANK($E78),"",INDEX(Waga!$B$9:$Y$193,$AY78,9))</f>
        <v/>
      </c>
      <c r="J78" s="94" t="str">
        <f>IF(ISBLANK($E78),"",INDEX(Waga!$B$9:$Y$193,$AY78,10))</f>
        <v/>
      </c>
      <c r="K78" s="88" t="str">
        <f>IF(ISBLANK($E78),"",INDEX(Waga!$B$9:$Y$193,$AY78,11))</f>
        <v/>
      </c>
      <c r="L78" s="131" t="str">
        <f>IF(ISBLANK($E78),"",INDEX(Waga!$B$9:$Y$193,$AY78,12))</f>
        <v/>
      </c>
      <c r="M78" s="132"/>
      <c r="N78" s="131" t="str">
        <f t="shared" si="85"/>
        <v/>
      </c>
      <c r="O78" s="132"/>
      <c r="P78" s="133" t="str">
        <f t="shared" si="86"/>
        <v/>
      </c>
      <c r="Q78" s="132"/>
      <c r="R78" s="133" t="str">
        <f>IF(ISBLANK($E78),"",INDEX(Waga!$B$9:$Y$193,$AY78,13))</f>
        <v/>
      </c>
      <c r="S78" s="132"/>
      <c r="T78" s="133" t="str">
        <f t="shared" si="87"/>
        <v/>
      </c>
      <c r="U78" s="132"/>
      <c r="V78" s="133" t="str">
        <f t="shared" si="88"/>
        <v/>
      </c>
      <c r="W78" s="309"/>
      <c r="X78" s="314" t="str">
        <f t="shared" si="89"/>
        <v xml:space="preserve"> </v>
      </c>
      <c r="Y78" s="312" t="str">
        <f t="shared" si="90"/>
        <v/>
      </c>
      <c r="Z78" s="200" t="str">
        <f t="shared" si="91"/>
        <v/>
      </c>
      <c r="AA78" s="485"/>
      <c r="AB78" s="385" t="str">
        <f>IF(ISBLANK($E78),"",INDEX('Mem Drużyna'!$E$9:$AB$133,$AZ78,21))</f>
        <v/>
      </c>
      <c r="AC78" s="384" t="str">
        <f>IF(ISNUMBER(AZ78),IF(ISBLANK($E78),"",INDEX('Mem Drużyna'!$E$9:$AB$133,$AZ78,24)),"")</f>
        <v/>
      </c>
      <c r="AD78" s="213" t="str">
        <f>IF(ISNUMBER(AZ78),IF(ISBLANK($E78),"",INDEX('Mem Drużyna'!$E$9:$AB$133,$AZ78,24)),"")</f>
        <v/>
      </c>
      <c r="AE78" s="430"/>
      <c r="AF78" s="547"/>
      <c r="AG78" s="432" t="str">
        <f>IF(ISNUMBER(BB78),IF(ISBLANK($E78),"",INDEX(DMP!$A$9:$AT$70,$BB78,27)),"")</f>
        <v/>
      </c>
      <c r="AH78" s="551" t="str">
        <f>IF(ISNUMBER(BB78),IF(ISBLANK($E78),"",INDEX(DMP!$A$9:$AT$70,$BB78,46)),"")</f>
        <v/>
      </c>
      <c r="AI78" s="490" t="str">
        <f t="shared" si="103"/>
        <v/>
      </c>
      <c r="AJ78" s="491">
        <f t="shared" si="92"/>
        <v>1</v>
      </c>
      <c r="AK78" s="575">
        <f t="shared" si="93"/>
        <v>1</v>
      </c>
      <c r="AL78" s="493">
        <f t="shared" si="94"/>
        <v>1</v>
      </c>
      <c r="AM78" s="94">
        <f t="shared" si="95"/>
        <v>0</v>
      </c>
      <c r="AN78" s="94">
        <f t="shared" si="96"/>
        <v>0</v>
      </c>
      <c r="AO78" s="94">
        <f t="shared" si="97"/>
        <v>0</v>
      </c>
      <c r="AP78" s="95">
        <f t="shared" si="98"/>
        <v>0</v>
      </c>
      <c r="AQ78" s="94">
        <f t="shared" si="99"/>
        <v>0</v>
      </c>
      <c r="AR78" s="94">
        <f t="shared" si="100"/>
        <v>0</v>
      </c>
      <c r="AS78" s="94">
        <f t="shared" si="101"/>
        <v>0</v>
      </c>
      <c r="AT78" s="96">
        <f t="shared" si="102"/>
        <v>0</v>
      </c>
      <c r="AU78" s="94" t="str">
        <f t="shared" si="104"/>
        <v/>
      </c>
      <c r="AV78" s="94" t="str">
        <f t="shared" si="105"/>
        <v/>
      </c>
      <c r="AW78" s="94" t="str">
        <f t="shared" si="106"/>
        <v/>
      </c>
      <c r="AX78" s="485"/>
      <c r="AY78" s="485" t="str">
        <f>IF(E78="","",MATCH(E78,Waga!$F$9:$F$193,0))</f>
        <v/>
      </c>
      <c r="AZ78" s="485" t="str">
        <f>IF(E78="","",MATCH(E78,'Mem Drużyna'!$E$9:$E$133,0))</f>
        <v/>
      </c>
      <c r="BA78" s="198">
        <f t="shared" si="107"/>
        <v>0</v>
      </c>
      <c r="BB78" s="485" t="str">
        <f>IF(E78="","",MATCH(E78,DMP!$E$9:$E$70,0))</f>
        <v/>
      </c>
      <c r="BC78" s="494"/>
    </row>
    <row r="79" spans="1:55" s="35" customFormat="1" ht="15.75" hidden="1" customHeight="1">
      <c r="A79" s="84"/>
      <c r="B79" s="85" t="str">
        <f>IF(ISBLANK($E79),"",INDEX(Waga!$B$9:$Y$193,$AY79,2))</f>
        <v/>
      </c>
      <c r="C79" s="85" t="str">
        <f>IF(ISBLANK($E79),"",INDEX(Waga!$B$9:$Y$193,$AY79,1))</f>
        <v/>
      </c>
      <c r="D79" s="396" t="str">
        <f>IF(ISBLANK($E79),"",INDEX(Waga!$B$9:$Y$193,$AY79,4))</f>
        <v/>
      </c>
      <c r="E79" s="192"/>
      <c r="F79" s="85" t="str">
        <f>IF(ISBLANK($E79),"",INDEX(Waga!$B$9:$Y$193,$AY79,6))</f>
        <v/>
      </c>
      <c r="G79" s="180" t="str">
        <f>IF(ISBLANK($E79),"",INDEX(Waga!$B$9:$Y$193,$AY79,7))</f>
        <v/>
      </c>
      <c r="H79" s="154" t="str">
        <f>IF(ISBLANK($E79),"",INDEX(Waga!$B$9:$Y$193,$AY79,8))</f>
        <v/>
      </c>
      <c r="I79" s="86" t="str">
        <f>IF(ISBLANK($E79),"",INDEX(Waga!$B$9:$Y$193,$AY79,9))</f>
        <v/>
      </c>
      <c r="J79" s="94" t="str">
        <f>IF(ISBLANK($E79),"",INDEX(Waga!$B$9:$Y$193,$AY79,10))</f>
        <v/>
      </c>
      <c r="K79" s="88" t="str">
        <f>IF(ISBLANK($E79),"",INDEX(Waga!$B$9:$Y$193,$AY79,11))</f>
        <v/>
      </c>
      <c r="L79" s="131" t="str">
        <f>IF(ISBLANK($E79),"",INDEX(Waga!$B$9:$Y$193,$AY79,12))</f>
        <v/>
      </c>
      <c r="M79" s="132"/>
      <c r="N79" s="131" t="str">
        <f t="shared" si="85"/>
        <v/>
      </c>
      <c r="O79" s="132"/>
      <c r="P79" s="133" t="str">
        <f t="shared" si="86"/>
        <v/>
      </c>
      <c r="Q79" s="132"/>
      <c r="R79" s="133" t="str">
        <f>IF(ISBLANK($E79),"",INDEX(Waga!$B$9:$Y$193,$AY79,13))</f>
        <v/>
      </c>
      <c r="S79" s="132"/>
      <c r="T79" s="133" t="str">
        <f t="shared" si="87"/>
        <v/>
      </c>
      <c r="U79" s="132"/>
      <c r="V79" s="133" t="str">
        <f t="shared" si="88"/>
        <v/>
      </c>
      <c r="W79" s="309"/>
      <c r="X79" s="314" t="str">
        <f t="shared" si="89"/>
        <v xml:space="preserve"> </v>
      </c>
      <c r="Y79" s="312" t="str">
        <f t="shared" si="90"/>
        <v/>
      </c>
      <c r="Z79" s="200" t="str">
        <f t="shared" si="91"/>
        <v/>
      </c>
      <c r="AA79" s="485"/>
      <c r="AB79" s="385" t="str">
        <f>IF(ISBLANK($E79),"",INDEX('Mem Drużyna'!$E$9:$AB$133,$AZ79,21))</f>
        <v/>
      </c>
      <c r="AC79" s="384" t="str">
        <f>IF(ISNUMBER(AZ79),IF(ISBLANK($E79),"",INDEX('Mem Drużyna'!$E$9:$AB$133,$AZ79,24)),"")</f>
        <v/>
      </c>
      <c r="AD79" s="213" t="str">
        <f>IF(ISNUMBER(AZ79),IF(ISBLANK($E79),"",INDEX('Mem Drużyna'!$E$9:$AB$133,$AZ79,24)),"")</f>
        <v/>
      </c>
      <c r="AE79" s="430"/>
      <c r="AF79" s="547"/>
      <c r="AG79" s="432" t="str">
        <f>IF(ISNUMBER(BB79),IF(ISBLANK($E79),"",INDEX(DMP!$A$9:$AT$70,$BB79,27)),"")</f>
        <v/>
      </c>
      <c r="AH79" s="551" t="str">
        <f>IF(ISNUMBER(BB79),IF(ISBLANK($E79),"",INDEX(DMP!$A$9:$AT$70,$BB79,46)),"")</f>
        <v/>
      </c>
      <c r="AI79" s="490" t="str">
        <f t="shared" si="103"/>
        <v/>
      </c>
      <c r="AJ79" s="491">
        <f t="shared" si="92"/>
        <v>1</v>
      </c>
      <c r="AK79" s="575">
        <f t="shared" si="93"/>
        <v>1</v>
      </c>
      <c r="AL79" s="493">
        <f t="shared" si="94"/>
        <v>1</v>
      </c>
      <c r="AM79" s="94">
        <f t="shared" si="95"/>
        <v>0</v>
      </c>
      <c r="AN79" s="94">
        <f t="shared" si="96"/>
        <v>0</v>
      </c>
      <c r="AO79" s="94">
        <f t="shared" si="97"/>
        <v>0</v>
      </c>
      <c r="AP79" s="95">
        <f t="shared" si="98"/>
        <v>0</v>
      </c>
      <c r="AQ79" s="94">
        <f t="shared" si="99"/>
        <v>0</v>
      </c>
      <c r="AR79" s="94">
        <f t="shared" si="100"/>
        <v>0</v>
      </c>
      <c r="AS79" s="94">
        <f t="shared" si="101"/>
        <v>0</v>
      </c>
      <c r="AT79" s="96">
        <f t="shared" si="102"/>
        <v>0</v>
      </c>
      <c r="AU79" s="94" t="str">
        <f t="shared" si="104"/>
        <v/>
      </c>
      <c r="AV79" s="94" t="str">
        <f t="shared" si="105"/>
        <v/>
      </c>
      <c r="AW79" s="94" t="str">
        <f t="shared" si="106"/>
        <v/>
      </c>
      <c r="AX79" s="485"/>
      <c r="AY79" s="485" t="str">
        <f>IF(E79="","",MATCH(E79,Waga!$F$9:$F$193,0))</f>
        <v/>
      </c>
      <c r="AZ79" s="485" t="str">
        <f>IF(E79="","",MATCH(E79,'Mem Drużyna'!$E$9:$E$133,0))</f>
        <v/>
      </c>
      <c r="BA79" s="198">
        <f t="shared" si="107"/>
        <v>0</v>
      </c>
      <c r="BB79" s="485" t="str">
        <f>IF(E79="","",MATCH(E79,DMP!$E$9:$E$70,0))</f>
        <v/>
      </c>
      <c r="BC79" s="494"/>
    </row>
    <row r="80" spans="1:55" s="35" customFormat="1" ht="15.75" hidden="1" customHeight="1">
      <c r="A80" s="84"/>
      <c r="B80" s="85" t="str">
        <f>IF(ISBLANK($E80),"",INDEX(Waga!$B$9:$Y$193,$AY80,2))</f>
        <v/>
      </c>
      <c r="C80" s="85" t="str">
        <f>IF(ISBLANK($E80),"",INDEX(Waga!$B$9:$Y$193,$AY80,1))</f>
        <v/>
      </c>
      <c r="D80" s="396" t="str">
        <f>IF(ISBLANK($E80),"",INDEX(Waga!$B$9:$Y$193,$AY80,4))</f>
        <v/>
      </c>
      <c r="E80" s="192"/>
      <c r="F80" s="85" t="str">
        <f>IF(ISBLANK($E80),"",INDEX(Waga!$B$9:$Y$193,$AY80,6))</f>
        <v/>
      </c>
      <c r="G80" s="180" t="str">
        <f>IF(ISBLANK($E80),"",INDEX(Waga!$B$9:$Y$193,$AY80,7))</f>
        <v/>
      </c>
      <c r="H80" s="154" t="str">
        <f>IF(ISBLANK($E80),"",INDEX(Waga!$B$9:$Y$193,$AY80,8))</f>
        <v/>
      </c>
      <c r="I80" s="86" t="str">
        <f>IF(ISBLANK($E80),"",INDEX(Waga!$B$9:$Y$193,$AY80,9))</f>
        <v/>
      </c>
      <c r="J80" s="94" t="str">
        <f>IF(ISBLANK($E80),"",INDEX(Waga!$B$9:$Y$193,$AY80,10))</f>
        <v/>
      </c>
      <c r="K80" s="88" t="str">
        <f>IF(ISBLANK($E80),"",INDEX(Waga!$B$9:$Y$193,$AY80,11))</f>
        <v/>
      </c>
      <c r="L80" s="131" t="str">
        <f>IF(ISBLANK($E80),"",INDEX(Waga!$B$9:$Y$193,$AY80,12))</f>
        <v/>
      </c>
      <c r="M80" s="132"/>
      <c r="N80" s="131" t="str">
        <f t="shared" si="85"/>
        <v/>
      </c>
      <c r="O80" s="132"/>
      <c r="P80" s="133" t="str">
        <f t="shared" si="86"/>
        <v/>
      </c>
      <c r="Q80" s="132"/>
      <c r="R80" s="133" t="str">
        <f>IF(ISBLANK($E80),"",INDEX(Waga!$B$9:$Y$193,$AY80,13))</f>
        <v/>
      </c>
      <c r="S80" s="132"/>
      <c r="T80" s="133" t="str">
        <f t="shared" si="87"/>
        <v/>
      </c>
      <c r="U80" s="132"/>
      <c r="V80" s="133" t="str">
        <f t="shared" si="88"/>
        <v/>
      </c>
      <c r="W80" s="309"/>
      <c r="X80" s="314" t="str">
        <f t="shared" si="89"/>
        <v xml:space="preserve"> </v>
      </c>
      <c r="Y80" s="312" t="str">
        <f t="shared" si="90"/>
        <v/>
      </c>
      <c r="Z80" s="200" t="str">
        <f t="shared" si="91"/>
        <v/>
      </c>
      <c r="AA80" s="485"/>
      <c r="AB80" s="385" t="str">
        <f>IF(ISBLANK($E80),"",INDEX('Mem Drużyna'!$E$9:$AB$133,$AZ80,21))</f>
        <v/>
      </c>
      <c r="AC80" s="384" t="str">
        <f>IF(ISNUMBER(AZ80),IF(ISBLANK($E80),"",INDEX('Mem Drużyna'!$E$9:$AB$133,$AZ80,24)),"")</f>
        <v/>
      </c>
      <c r="AD80" s="213" t="str">
        <f>IF(ISNUMBER(AZ80),IF(ISBLANK($E80),"",INDEX('Mem Drużyna'!$E$9:$AB$133,$AZ80,24)),"")</f>
        <v/>
      </c>
      <c r="AE80" s="430"/>
      <c r="AF80" s="547"/>
      <c r="AG80" s="432" t="str">
        <f>IF(ISNUMBER(BB80),IF(ISBLANK($E80),"",INDEX(DMP!$A$9:$AT$70,$BB80,27)),"")</f>
        <v/>
      </c>
      <c r="AH80" s="551" t="str">
        <f>IF(ISNUMBER(BB80),IF(ISBLANK($E80),"",INDEX(DMP!$A$9:$AT$70,$BB80,46)),"")</f>
        <v/>
      </c>
      <c r="AI80" s="490" t="str">
        <f t="shared" si="103"/>
        <v/>
      </c>
      <c r="AJ80" s="491">
        <f t="shared" si="92"/>
        <v>1</v>
      </c>
      <c r="AK80" s="575">
        <f t="shared" si="93"/>
        <v>1</v>
      </c>
      <c r="AL80" s="493">
        <f t="shared" si="94"/>
        <v>1</v>
      </c>
      <c r="AM80" s="94">
        <f t="shared" si="95"/>
        <v>0</v>
      </c>
      <c r="AN80" s="94">
        <f t="shared" si="96"/>
        <v>0</v>
      </c>
      <c r="AO80" s="94">
        <f t="shared" si="97"/>
        <v>0</v>
      </c>
      <c r="AP80" s="95">
        <f t="shared" si="98"/>
        <v>0</v>
      </c>
      <c r="AQ80" s="94">
        <f t="shared" si="99"/>
        <v>0</v>
      </c>
      <c r="AR80" s="94">
        <f t="shared" si="100"/>
        <v>0</v>
      </c>
      <c r="AS80" s="94">
        <f t="shared" si="101"/>
        <v>0</v>
      </c>
      <c r="AT80" s="96">
        <f t="shared" si="102"/>
        <v>0</v>
      </c>
      <c r="AU80" s="94" t="str">
        <f t="shared" si="104"/>
        <v/>
      </c>
      <c r="AV80" s="94" t="str">
        <f t="shared" si="105"/>
        <v/>
      </c>
      <c r="AW80" s="94" t="str">
        <f t="shared" si="106"/>
        <v/>
      </c>
      <c r="AX80" s="485"/>
      <c r="AY80" s="485" t="str">
        <f>IF(E80="","",MATCH(E80,Waga!$F$9:$F$193,0))</f>
        <v/>
      </c>
      <c r="AZ80" s="485" t="str">
        <f>IF(E80="","",MATCH(E80,'Mem Drużyna'!$E$9:$E$133,0))</f>
        <v/>
      </c>
      <c r="BA80" s="198">
        <f t="shared" si="107"/>
        <v>0</v>
      </c>
      <c r="BB80" s="485" t="str">
        <f>IF(E80="","",MATCH(E80,DMP!$E$9:$E$70,0))</f>
        <v/>
      </c>
      <c r="BC80" s="494"/>
    </row>
    <row r="81" spans="1:55" s="35" customFormat="1" ht="15.75" hidden="1" customHeight="1">
      <c r="A81" s="84"/>
      <c r="B81" s="85" t="str">
        <f>IF(ISBLANK($E81),"",INDEX(Waga!$B$9:$Y$193,$AY81,2))</f>
        <v/>
      </c>
      <c r="C81" s="85" t="str">
        <f>IF(ISBLANK($E81),"",INDEX(Waga!$B$9:$Y$193,$AY81,1))</f>
        <v/>
      </c>
      <c r="D81" s="396" t="str">
        <f>IF(ISBLANK($E81),"",INDEX(Waga!$B$9:$Y$193,$AY81,4))</f>
        <v/>
      </c>
      <c r="E81" s="192"/>
      <c r="F81" s="85" t="str">
        <f>IF(ISBLANK($E81),"",INDEX(Waga!$B$9:$Y$193,$AY81,6))</f>
        <v/>
      </c>
      <c r="G81" s="180" t="str">
        <f>IF(ISBLANK($E81),"",INDEX(Waga!$B$9:$Y$193,$AY81,7))</f>
        <v/>
      </c>
      <c r="H81" s="154" t="str">
        <f>IF(ISBLANK($E81),"",INDEX(Waga!$B$9:$Y$193,$AY81,8))</f>
        <v/>
      </c>
      <c r="I81" s="86" t="str">
        <f>IF(ISBLANK($E81),"",INDEX(Waga!$B$9:$Y$193,$AY81,9))</f>
        <v/>
      </c>
      <c r="J81" s="94" t="str">
        <f>IF(ISBLANK($E81),"",INDEX(Waga!$B$9:$Y$193,$AY81,10))</f>
        <v/>
      </c>
      <c r="K81" s="88" t="str">
        <f>IF(ISBLANK($E81),"",INDEX(Waga!$B$9:$Y$193,$AY81,11))</f>
        <v/>
      </c>
      <c r="L81" s="131" t="str">
        <f>IF(ISBLANK($E81),"",INDEX(Waga!$B$9:$Y$193,$AY81,12))</f>
        <v/>
      </c>
      <c r="M81" s="132"/>
      <c r="N81" s="131" t="str">
        <f t="shared" si="85"/>
        <v/>
      </c>
      <c r="O81" s="132"/>
      <c r="P81" s="133" t="str">
        <f t="shared" si="86"/>
        <v/>
      </c>
      <c r="Q81" s="132"/>
      <c r="R81" s="133" t="str">
        <f>IF(ISBLANK($E81),"",INDEX(Waga!$B$9:$Y$193,$AY81,13))</f>
        <v/>
      </c>
      <c r="S81" s="132"/>
      <c r="T81" s="133" t="str">
        <f t="shared" si="87"/>
        <v/>
      </c>
      <c r="U81" s="132"/>
      <c r="V81" s="133" t="str">
        <f t="shared" si="88"/>
        <v/>
      </c>
      <c r="W81" s="309"/>
      <c r="X81" s="314" t="str">
        <f t="shared" si="89"/>
        <v xml:space="preserve"> </v>
      </c>
      <c r="Y81" s="312" t="str">
        <f t="shared" si="90"/>
        <v/>
      </c>
      <c r="Z81" s="200" t="str">
        <f t="shared" si="91"/>
        <v/>
      </c>
      <c r="AA81" s="485"/>
      <c r="AB81" s="385" t="str">
        <f>IF(ISBLANK($E81),"",INDEX('Mem Drużyna'!$E$9:$AB$133,$AZ81,21))</f>
        <v/>
      </c>
      <c r="AC81" s="384" t="str">
        <f>IF(ISNUMBER(AZ81),IF(ISBLANK($E81),"",INDEX('Mem Drużyna'!$E$9:$AB$133,$AZ81,24)),"")</f>
        <v/>
      </c>
      <c r="AD81" s="213" t="str">
        <f>IF(ISNUMBER(AZ81),IF(ISBLANK($E81),"",INDEX('Mem Drużyna'!$E$9:$AB$133,$AZ81,24)),"")</f>
        <v/>
      </c>
      <c r="AE81" s="430"/>
      <c r="AF81" s="547"/>
      <c r="AG81" s="432" t="str">
        <f>IF(ISNUMBER(BB81),IF(ISBLANK($E81),"",INDEX(DMP!$A$9:$AT$70,$BB81,27)),"")</f>
        <v/>
      </c>
      <c r="AH81" s="551" t="str">
        <f>IF(ISNUMBER(BB81),IF(ISBLANK($E81),"",INDEX(DMP!$A$9:$AT$70,$BB81,46)),"")</f>
        <v/>
      </c>
      <c r="AI81" s="490" t="str">
        <f t="shared" si="103"/>
        <v/>
      </c>
      <c r="AJ81" s="491">
        <f t="shared" si="92"/>
        <v>1</v>
      </c>
      <c r="AK81" s="575">
        <f t="shared" si="93"/>
        <v>1</v>
      </c>
      <c r="AL81" s="493">
        <f t="shared" si="94"/>
        <v>1</v>
      </c>
      <c r="AM81" s="94">
        <f t="shared" si="95"/>
        <v>0</v>
      </c>
      <c r="AN81" s="94">
        <f t="shared" si="96"/>
        <v>0</v>
      </c>
      <c r="AO81" s="94">
        <f t="shared" si="97"/>
        <v>0</v>
      </c>
      <c r="AP81" s="95">
        <f t="shared" si="98"/>
        <v>0</v>
      </c>
      <c r="AQ81" s="94">
        <f t="shared" si="99"/>
        <v>0</v>
      </c>
      <c r="AR81" s="94">
        <f t="shared" si="100"/>
        <v>0</v>
      </c>
      <c r="AS81" s="94">
        <f t="shared" si="101"/>
        <v>0</v>
      </c>
      <c r="AT81" s="96">
        <f t="shared" si="102"/>
        <v>0</v>
      </c>
      <c r="AU81" s="94" t="str">
        <f t="shared" si="104"/>
        <v/>
      </c>
      <c r="AV81" s="94" t="str">
        <f t="shared" si="105"/>
        <v/>
      </c>
      <c r="AW81" s="94" t="str">
        <f t="shared" si="106"/>
        <v/>
      </c>
      <c r="AX81" s="485"/>
      <c r="AY81" s="485" t="str">
        <f>IF(E81="","",MATCH(E81,Waga!$F$9:$F$193,0))</f>
        <v/>
      </c>
      <c r="AZ81" s="485" t="str">
        <f>IF(E81="","",MATCH(E81,'Mem Drużyna'!$E$9:$E$133,0))</f>
        <v/>
      </c>
      <c r="BA81" s="198">
        <f t="shared" si="107"/>
        <v>0</v>
      </c>
      <c r="BB81" s="485" t="str">
        <f>IF(E81="","",MATCH(E81,DMP!$E$9:$E$70,0))</f>
        <v/>
      </c>
      <c r="BC81" s="494"/>
    </row>
    <row r="82" spans="1:55" s="35" customFormat="1" ht="15.75" hidden="1" customHeight="1">
      <c r="A82" s="84"/>
      <c r="B82" s="85" t="str">
        <f>IF(ISBLANK($E82),"",INDEX(Waga!$B$9:$Y$193,$AY82,2))</f>
        <v/>
      </c>
      <c r="C82" s="85" t="str">
        <f>IF(ISBLANK($E82),"",INDEX(Waga!$B$9:$Y$193,$AY82,1))</f>
        <v/>
      </c>
      <c r="D82" s="396" t="str">
        <f>IF(ISBLANK($E82),"",INDEX(Waga!$B$9:$Y$193,$AY82,4))</f>
        <v/>
      </c>
      <c r="E82" s="192"/>
      <c r="F82" s="85" t="str">
        <f>IF(ISBLANK($E82),"",INDEX(Waga!$B$9:$Y$193,$AY82,6))</f>
        <v/>
      </c>
      <c r="G82" s="180" t="str">
        <f>IF(ISBLANK($E82),"",INDEX(Waga!$B$9:$Y$193,$AY82,7))</f>
        <v/>
      </c>
      <c r="H82" s="154" t="str">
        <f>IF(ISBLANK($E82),"",INDEX(Waga!$B$9:$Y$193,$AY82,8))</f>
        <v/>
      </c>
      <c r="I82" s="86" t="str">
        <f>IF(ISBLANK($E82),"",INDEX(Waga!$B$9:$Y$193,$AY82,9))</f>
        <v/>
      </c>
      <c r="J82" s="94" t="str">
        <f>IF(ISBLANK($E82),"",INDEX(Waga!$B$9:$Y$193,$AY82,10))</f>
        <v/>
      </c>
      <c r="K82" s="88" t="str">
        <f>IF(ISBLANK($E82),"",INDEX(Waga!$B$9:$Y$193,$AY82,11))</f>
        <v/>
      </c>
      <c r="L82" s="131" t="str">
        <f>IF(ISBLANK($E82),"",INDEX(Waga!$B$9:$Y$193,$AY82,12))</f>
        <v/>
      </c>
      <c r="M82" s="132"/>
      <c r="N82" s="131" t="str">
        <f t="shared" si="85"/>
        <v/>
      </c>
      <c r="O82" s="132"/>
      <c r="P82" s="133" t="str">
        <f t="shared" si="86"/>
        <v/>
      </c>
      <c r="Q82" s="132"/>
      <c r="R82" s="133" t="str">
        <f>IF(ISBLANK($E82),"",INDEX(Waga!$B$9:$Y$193,$AY82,13))</f>
        <v/>
      </c>
      <c r="S82" s="132"/>
      <c r="T82" s="133" t="str">
        <f t="shared" si="87"/>
        <v/>
      </c>
      <c r="U82" s="132"/>
      <c r="V82" s="133" t="str">
        <f t="shared" si="88"/>
        <v/>
      </c>
      <c r="W82" s="309"/>
      <c r="X82" s="314" t="str">
        <f t="shared" si="89"/>
        <v xml:space="preserve"> </v>
      </c>
      <c r="Y82" s="312" t="str">
        <f t="shared" si="90"/>
        <v/>
      </c>
      <c r="Z82" s="200" t="str">
        <f t="shared" si="91"/>
        <v/>
      </c>
      <c r="AA82" s="485"/>
      <c r="AB82" s="385" t="str">
        <f>IF(ISBLANK($E82),"",INDEX('Mem Drużyna'!$E$9:$AB$133,$AZ82,21))</f>
        <v/>
      </c>
      <c r="AC82" s="384" t="str">
        <f>IF(ISNUMBER(AZ82),IF(ISBLANK($E82),"",INDEX('Mem Drużyna'!$E$9:$AB$133,$AZ82,24)),"")</f>
        <v/>
      </c>
      <c r="AD82" s="213" t="str">
        <f>IF(ISNUMBER(AZ82),IF(ISBLANK($E82),"",INDEX('Mem Drużyna'!$E$9:$AB$133,$AZ82,24)),"")</f>
        <v/>
      </c>
      <c r="AE82" s="430"/>
      <c r="AF82" s="547"/>
      <c r="AG82" s="432" t="str">
        <f>IF(ISNUMBER(BB82),IF(ISBLANK($E82),"",INDEX(DMP!$A$9:$AT$70,$BB82,27)),"")</f>
        <v/>
      </c>
      <c r="AH82" s="551" t="str">
        <f>IF(ISNUMBER(BB82),IF(ISBLANK($E82),"",INDEX(DMP!$A$9:$AT$70,$BB82,46)),"")</f>
        <v/>
      </c>
      <c r="AI82" s="490" t="str">
        <f t="shared" si="103"/>
        <v/>
      </c>
      <c r="AJ82" s="491">
        <f t="shared" si="92"/>
        <v>1</v>
      </c>
      <c r="AK82" s="575">
        <f t="shared" si="93"/>
        <v>1</v>
      </c>
      <c r="AL82" s="493">
        <f t="shared" si="94"/>
        <v>1</v>
      </c>
      <c r="AM82" s="94">
        <f t="shared" si="95"/>
        <v>0</v>
      </c>
      <c r="AN82" s="94">
        <f t="shared" si="96"/>
        <v>0</v>
      </c>
      <c r="AO82" s="94">
        <f t="shared" si="97"/>
        <v>0</v>
      </c>
      <c r="AP82" s="95">
        <f t="shared" si="98"/>
        <v>0</v>
      </c>
      <c r="AQ82" s="94">
        <f t="shared" si="99"/>
        <v>0</v>
      </c>
      <c r="AR82" s="94">
        <f t="shared" si="100"/>
        <v>0</v>
      </c>
      <c r="AS82" s="94">
        <f t="shared" si="101"/>
        <v>0</v>
      </c>
      <c r="AT82" s="96">
        <f t="shared" si="102"/>
        <v>0</v>
      </c>
      <c r="AU82" s="94" t="str">
        <f t="shared" si="104"/>
        <v/>
      </c>
      <c r="AV82" s="94" t="str">
        <f t="shared" si="105"/>
        <v/>
      </c>
      <c r="AW82" s="94" t="str">
        <f t="shared" si="106"/>
        <v/>
      </c>
      <c r="AX82" s="485"/>
      <c r="AY82" s="485" t="str">
        <f>IF(E82="","",MATCH(E82,Waga!$F$9:$F$193,0))</f>
        <v/>
      </c>
      <c r="AZ82" s="485" t="str">
        <f>IF(E82="","",MATCH(E82,'Mem Drużyna'!$E$9:$E$133,0))</f>
        <v/>
      </c>
      <c r="BA82" s="198">
        <f t="shared" si="107"/>
        <v>0</v>
      </c>
      <c r="BB82" s="485" t="str">
        <f>IF(E82="","",MATCH(E82,DMP!$E$9:$E$70,0))</f>
        <v/>
      </c>
      <c r="BC82" s="494"/>
    </row>
    <row r="83" spans="1:55" s="35" customFormat="1" ht="15.75" hidden="1" customHeight="1">
      <c r="A83" s="84"/>
      <c r="B83" s="85" t="str">
        <f>IF(ISBLANK($E83),"",INDEX(Waga!$B$9:$Y$193,$AY83,2))</f>
        <v/>
      </c>
      <c r="C83" s="85" t="str">
        <f>IF(ISBLANK($E83),"",INDEX(Waga!$B$9:$Y$193,$AY83,1))</f>
        <v/>
      </c>
      <c r="D83" s="396" t="str">
        <f>IF(ISBLANK($E83),"",INDEX(Waga!$B$9:$Y$193,$AY83,4))</f>
        <v/>
      </c>
      <c r="E83" s="192"/>
      <c r="F83" s="85" t="str">
        <f>IF(ISBLANK($E83),"",INDEX(Waga!$B$9:$Y$193,$AY83,6))</f>
        <v/>
      </c>
      <c r="G83" s="180" t="str">
        <f>IF(ISBLANK($E83),"",INDEX(Waga!$B$9:$Y$193,$AY83,7))</f>
        <v/>
      </c>
      <c r="H83" s="154" t="str">
        <f>IF(ISBLANK($E83),"",INDEX(Waga!$B$9:$Y$193,$AY83,8))</f>
        <v/>
      </c>
      <c r="I83" s="86" t="str">
        <f>IF(ISBLANK($E83),"",INDEX(Waga!$B$9:$Y$193,$AY83,9))</f>
        <v/>
      </c>
      <c r="J83" s="94" t="str">
        <f>IF(ISBLANK($E83),"",INDEX(Waga!$B$9:$Y$193,$AY83,10))</f>
        <v/>
      </c>
      <c r="K83" s="88" t="str">
        <f>IF(ISBLANK($E83),"",INDEX(Waga!$B$9:$Y$193,$AY83,11))</f>
        <v/>
      </c>
      <c r="L83" s="131" t="str">
        <f>IF(ISBLANK($E83),"",INDEX(Waga!$B$9:$Y$193,$AY83,12))</f>
        <v/>
      </c>
      <c r="M83" s="132"/>
      <c r="N83" s="131" t="str">
        <f t="shared" si="85"/>
        <v/>
      </c>
      <c r="O83" s="132"/>
      <c r="P83" s="133" t="str">
        <f t="shared" si="86"/>
        <v/>
      </c>
      <c r="Q83" s="132"/>
      <c r="R83" s="133" t="str">
        <f>IF(ISBLANK($E83),"",INDEX(Waga!$B$9:$Y$193,$AY83,13))</f>
        <v/>
      </c>
      <c r="S83" s="132"/>
      <c r="T83" s="133" t="str">
        <f t="shared" si="87"/>
        <v/>
      </c>
      <c r="U83" s="132"/>
      <c r="V83" s="133" t="str">
        <f t="shared" si="88"/>
        <v/>
      </c>
      <c r="W83" s="309"/>
      <c r="X83" s="314" t="str">
        <f t="shared" si="89"/>
        <v xml:space="preserve"> </v>
      </c>
      <c r="Y83" s="312" t="str">
        <f t="shared" si="90"/>
        <v/>
      </c>
      <c r="Z83" s="200" t="str">
        <f t="shared" si="91"/>
        <v/>
      </c>
      <c r="AA83" s="485"/>
      <c r="AB83" s="385" t="str">
        <f>IF(ISBLANK($E83),"",INDEX('Mem Drużyna'!$E$9:$AB$133,$AZ83,21))</f>
        <v/>
      </c>
      <c r="AC83" s="384" t="str">
        <f>IF(ISNUMBER(AZ83),IF(ISBLANK($E83),"",INDEX('Mem Drużyna'!$E$9:$AB$133,$AZ83,24)),"")</f>
        <v/>
      </c>
      <c r="AD83" s="213" t="str">
        <f>IF(ISNUMBER(AZ83),IF(ISBLANK($E83),"",INDEX('Mem Drużyna'!$E$9:$AB$133,$AZ83,24)),"")</f>
        <v/>
      </c>
      <c r="AE83" s="430"/>
      <c r="AF83" s="547"/>
      <c r="AG83" s="432" t="str">
        <f>IF(ISNUMBER(BB83),IF(ISBLANK($E83),"",INDEX(DMP!$A$9:$AT$70,$BB83,27)),"")</f>
        <v/>
      </c>
      <c r="AH83" s="551" t="str">
        <f>IF(ISNUMBER(BB83),IF(ISBLANK($E83),"",INDEX(DMP!$A$9:$AT$70,$BB83,46)),"")</f>
        <v/>
      </c>
      <c r="AI83" s="490" t="str">
        <f t="shared" si="103"/>
        <v/>
      </c>
      <c r="AJ83" s="491">
        <f t="shared" si="92"/>
        <v>1</v>
      </c>
      <c r="AK83" s="575">
        <f t="shared" si="93"/>
        <v>1</v>
      </c>
      <c r="AL83" s="493">
        <f t="shared" si="94"/>
        <v>1</v>
      </c>
      <c r="AM83" s="94">
        <f t="shared" si="95"/>
        <v>0</v>
      </c>
      <c r="AN83" s="94">
        <f t="shared" si="96"/>
        <v>0</v>
      </c>
      <c r="AO83" s="94">
        <f t="shared" si="97"/>
        <v>0</v>
      </c>
      <c r="AP83" s="95">
        <f t="shared" si="98"/>
        <v>0</v>
      </c>
      <c r="AQ83" s="94">
        <f t="shared" si="99"/>
        <v>0</v>
      </c>
      <c r="AR83" s="94">
        <f t="shared" si="100"/>
        <v>0</v>
      </c>
      <c r="AS83" s="94">
        <f t="shared" si="101"/>
        <v>0</v>
      </c>
      <c r="AT83" s="96">
        <f t="shared" si="102"/>
        <v>0</v>
      </c>
      <c r="AU83" s="94" t="str">
        <f t="shared" si="104"/>
        <v/>
      </c>
      <c r="AV83" s="94" t="str">
        <f t="shared" si="105"/>
        <v/>
      </c>
      <c r="AW83" s="94" t="str">
        <f t="shared" si="106"/>
        <v/>
      </c>
      <c r="AX83" s="485"/>
      <c r="AY83" s="485" t="str">
        <f>IF(E83="","",MATCH(E83,Waga!$F$9:$F$193,0))</f>
        <v/>
      </c>
      <c r="AZ83" s="485" t="str">
        <f>IF(E83="","",MATCH(E83,'Mem Drużyna'!$E$9:$E$133,0))</f>
        <v/>
      </c>
      <c r="BA83" s="198">
        <f t="shared" si="107"/>
        <v>0</v>
      </c>
      <c r="BB83" s="485" t="str">
        <f>IF(E83="","",MATCH(E83,DMP!$E$9:$E$70,0))</f>
        <v/>
      </c>
      <c r="BC83" s="494"/>
    </row>
    <row r="84" spans="1:55" s="35" customFormat="1" ht="15.75" hidden="1" customHeight="1">
      <c r="A84" s="84"/>
      <c r="B84" s="85" t="str">
        <f>IF(ISBLANK($E84),"",INDEX(Waga!$B$9:$Y$193,$AY84,2))</f>
        <v/>
      </c>
      <c r="C84" s="85" t="str">
        <f>IF(ISBLANK($E84),"",INDEX(Waga!$B$9:$Y$193,$AY84,1))</f>
        <v/>
      </c>
      <c r="D84" s="396" t="str">
        <f>IF(ISBLANK($E84),"",INDEX(Waga!$B$9:$Y$193,$AY84,4))</f>
        <v/>
      </c>
      <c r="E84" s="192"/>
      <c r="F84" s="85" t="str">
        <f>IF(ISBLANK($E84),"",INDEX(Waga!$B$9:$Y$193,$AY84,6))</f>
        <v/>
      </c>
      <c r="G84" s="180" t="str">
        <f>IF(ISBLANK($E84),"",INDEX(Waga!$B$9:$Y$193,$AY84,7))</f>
        <v/>
      </c>
      <c r="H84" s="154" t="str">
        <f>IF(ISBLANK($E84),"",INDEX(Waga!$B$9:$Y$193,$AY84,8))</f>
        <v/>
      </c>
      <c r="I84" s="86" t="str">
        <f>IF(ISBLANK($E84),"",INDEX(Waga!$B$9:$Y$193,$AY84,9))</f>
        <v/>
      </c>
      <c r="J84" s="94" t="str">
        <f>IF(ISBLANK($E84),"",INDEX(Waga!$B$9:$Y$193,$AY84,10))</f>
        <v/>
      </c>
      <c r="K84" s="88" t="str">
        <f>IF(ISBLANK($E84),"",INDEX(Waga!$B$9:$Y$193,$AY84,11))</f>
        <v/>
      </c>
      <c r="L84" s="131" t="str">
        <f>IF(ISBLANK($E84),"",INDEX(Waga!$B$9:$Y$193,$AY84,12))</f>
        <v/>
      </c>
      <c r="M84" s="132"/>
      <c r="N84" s="131" t="str">
        <f t="shared" si="85"/>
        <v/>
      </c>
      <c r="O84" s="132"/>
      <c r="P84" s="133" t="str">
        <f t="shared" si="86"/>
        <v/>
      </c>
      <c r="Q84" s="132"/>
      <c r="R84" s="133" t="str">
        <f>IF(ISBLANK($E84),"",INDEX(Waga!$B$9:$Y$193,$AY84,13))</f>
        <v/>
      </c>
      <c r="S84" s="132"/>
      <c r="T84" s="133" t="str">
        <f t="shared" si="87"/>
        <v/>
      </c>
      <c r="U84" s="132"/>
      <c r="V84" s="133" t="str">
        <f t="shared" si="88"/>
        <v/>
      </c>
      <c r="W84" s="309"/>
      <c r="X84" s="314" t="str">
        <f t="shared" si="89"/>
        <v xml:space="preserve"> </v>
      </c>
      <c r="Y84" s="312" t="str">
        <f t="shared" si="90"/>
        <v/>
      </c>
      <c r="Z84" s="200" t="str">
        <f t="shared" si="91"/>
        <v/>
      </c>
      <c r="AA84" s="485"/>
      <c r="AB84" s="385" t="str">
        <f>IF(ISBLANK($E84),"",INDEX('Mem Drużyna'!$E$9:$AB$133,$AZ84,21))</f>
        <v/>
      </c>
      <c r="AC84" s="384" t="str">
        <f>IF(ISNUMBER(AZ84),IF(ISBLANK($E84),"",INDEX('Mem Drużyna'!$E$9:$AB$133,$AZ84,24)),"")</f>
        <v/>
      </c>
      <c r="AD84" s="213" t="str">
        <f>IF(ISNUMBER(AZ84),IF(ISBLANK($E84),"",INDEX('Mem Drużyna'!$E$9:$AB$133,$AZ84,24)),"")</f>
        <v/>
      </c>
      <c r="AE84" s="430"/>
      <c r="AF84" s="547"/>
      <c r="AG84" s="432" t="str">
        <f>IF(ISNUMBER(BB84),IF(ISBLANK($E84),"",INDEX(DMP!$A$9:$AT$70,$BB84,27)),"")</f>
        <v/>
      </c>
      <c r="AH84" s="551" t="str">
        <f>IF(ISNUMBER(BB84),IF(ISBLANK($E84),"",INDEX(DMP!$A$9:$AT$70,$BB84,46)),"")</f>
        <v/>
      </c>
      <c r="AI84" s="490" t="str">
        <f t="shared" si="103"/>
        <v/>
      </c>
      <c r="AJ84" s="491">
        <f t="shared" si="92"/>
        <v>1</v>
      </c>
      <c r="AK84" s="575">
        <f t="shared" si="93"/>
        <v>1</v>
      </c>
      <c r="AL84" s="493">
        <f t="shared" si="94"/>
        <v>1</v>
      </c>
      <c r="AM84" s="94">
        <f t="shared" si="95"/>
        <v>0</v>
      </c>
      <c r="AN84" s="94">
        <f t="shared" si="96"/>
        <v>0</v>
      </c>
      <c r="AO84" s="94">
        <f t="shared" si="97"/>
        <v>0</v>
      </c>
      <c r="AP84" s="95">
        <f t="shared" si="98"/>
        <v>0</v>
      </c>
      <c r="AQ84" s="94">
        <f t="shared" si="99"/>
        <v>0</v>
      </c>
      <c r="AR84" s="94">
        <f t="shared" si="100"/>
        <v>0</v>
      </c>
      <c r="AS84" s="94">
        <f t="shared" si="101"/>
        <v>0</v>
      </c>
      <c r="AT84" s="96">
        <f t="shared" si="102"/>
        <v>0</v>
      </c>
      <c r="AU84" s="94" t="str">
        <f t="shared" si="104"/>
        <v/>
      </c>
      <c r="AV84" s="94" t="str">
        <f t="shared" si="105"/>
        <v/>
      </c>
      <c r="AW84" s="94" t="str">
        <f t="shared" si="106"/>
        <v/>
      </c>
      <c r="AX84" s="485"/>
      <c r="AY84" s="485" t="str">
        <f>IF(E84="","",MATCH(E84,Waga!$F$9:$F$193,0))</f>
        <v/>
      </c>
      <c r="AZ84" s="485" t="str">
        <f>IF(E84="","",MATCH(E84,'Mem Drużyna'!$E$9:$E$133,0))</f>
        <v/>
      </c>
      <c r="BA84" s="198">
        <f t="shared" si="107"/>
        <v>0</v>
      </c>
      <c r="BB84" s="485" t="str">
        <f>IF(E84="","",MATCH(E84,DMP!$E$9:$E$70,0))</f>
        <v/>
      </c>
      <c r="BC84" s="494"/>
    </row>
    <row r="85" spans="1:55" s="35" customFormat="1" ht="15.75" hidden="1" customHeight="1">
      <c r="A85" s="84"/>
      <c r="B85" s="85" t="str">
        <f>IF(ISBLANK($E85),"",INDEX(Waga!$B$9:$Y$193,$AY85,2))</f>
        <v/>
      </c>
      <c r="C85" s="85" t="str">
        <f>IF(ISBLANK($E85),"",INDEX(Waga!$B$9:$Y$193,$AY85,1))</f>
        <v/>
      </c>
      <c r="D85" s="396" t="str">
        <f>IF(ISBLANK($E85),"",INDEX(Waga!$B$9:$Y$193,$AY85,4))</f>
        <v/>
      </c>
      <c r="E85" s="192"/>
      <c r="F85" s="85" t="str">
        <f>IF(ISBLANK($E85),"",INDEX(Waga!$B$9:$Y$193,$AY85,6))</f>
        <v/>
      </c>
      <c r="G85" s="180" t="str">
        <f>IF(ISBLANK($E85),"",INDEX(Waga!$B$9:$Y$193,$AY85,7))</f>
        <v/>
      </c>
      <c r="H85" s="154" t="str">
        <f>IF(ISBLANK($E85),"",INDEX(Waga!$B$9:$Y$193,$AY85,8))</f>
        <v/>
      </c>
      <c r="I85" s="86" t="str">
        <f>IF(ISBLANK($E85),"",INDEX(Waga!$B$9:$Y$193,$AY85,9))</f>
        <v/>
      </c>
      <c r="J85" s="94" t="str">
        <f>IF(ISBLANK($E85),"",INDEX(Waga!$B$9:$Y$193,$AY85,10))</f>
        <v/>
      </c>
      <c r="K85" s="88" t="str">
        <f>IF(ISBLANK($E85),"",INDEX(Waga!$B$9:$Y$193,$AY85,11))</f>
        <v/>
      </c>
      <c r="L85" s="131" t="str">
        <f>IF(ISBLANK($E85),"",INDEX(Waga!$B$9:$Y$193,$AY85,12))</f>
        <v/>
      </c>
      <c r="M85" s="132"/>
      <c r="N85" s="131" t="str">
        <f t="shared" si="85"/>
        <v/>
      </c>
      <c r="O85" s="132"/>
      <c r="P85" s="133" t="str">
        <f t="shared" si="86"/>
        <v/>
      </c>
      <c r="Q85" s="132"/>
      <c r="R85" s="133" t="str">
        <f>IF(ISBLANK($E85),"",INDEX(Waga!$B$9:$Y$193,$AY85,13))</f>
        <v/>
      </c>
      <c r="S85" s="132"/>
      <c r="T85" s="133" t="str">
        <f t="shared" si="87"/>
        <v/>
      </c>
      <c r="U85" s="132"/>
      <c r="V85" s="133" t="str">
        <f t="shared" si="88"/>
        <v/>
      </c>
      <c r="W85" s="309"/>
      <c r="X85" s="314" t="str">
        <f t="shared" si="89"/>
        <v xml:space="preserve"> </v>
      </c>
      <c r="Y85" s="312" t="str">
        <f t="shared" si="90"/>
        <v/>
      </c>
      <c r="Z85" s="200" t="str">
        <f t="shared" si="91"/>
        <v/>
      </c>
      <c r="AA85" s="485"/>
      <c r="AB85" s="385" t="str">
        <f>IF(ISBLANK($E85),"",INDEX('Mem Drużyna'!$E$9:$AB$133,$AZ85,21))</f>
        <v/>
      </c>
      <c r="AC85" s="384" t="str">
        <f>IF(ISNUMBER(AZ85),IF(ISBLANK($E85),"",INDEX('Mem Drużyna'!$E$9:$AB$133,$AZ85,24)),"")</f>
        <v/>
      </c>
      <c r="AD85" s="213" t="str">
        <f>IF(ISNUMBER(AZ85),IF(ISBLANK($E85),"",INDEX('Mem Drużyna'!$E$9:$AB$133,$AZ85,24)),"")</f>
        <v/>
      </c>
      <c r="AE85" s="430"/>
      <c r="AF85" s="547"/>
      <c r="AG85" s="432" t="str">
        <f>IF(ISNUMBER(BB85),IF(ISBLANK($E85),"",INDEX(DMP!$A$9:$AT$70,$BB85,27)),"")</f>
        <v/>
      </c>
      <c r="AH85" s="551" t="str">
        <f>IF(ISNUMBER(BB85),IF(ISBLANK($E85),"",INDEX(DMP!$A$9:$AT$70,$BB85,46)),"")</f>
        <v/>
      </c>
      <c r="AI85" s="490" t="str">
        <f t="shared" si="103"/>
        <v/>
      </c>
      <c r="AJ85" s="491">
        <f t="shared" si="92"/>
        <v>1</v>
      </c>
      <c r="AK85" s="575">
        <f t="shared" si="93"/>
        <v>1</v>
      </c>
      <c r="AL85" s="493">
        <f t="shared" si="94"/>
        <v>1</v>
      </c>
      <c r="AM85" s="94">
        <f t="shared" si="95"/>
        <v>0</v>
      </c>
      <c r="AN85" s="94">
        <f t="shared" si="96"/>
        <v>0</v>
      </c>
      <c r="AO85" s="94">
        <f t="shared" si="97"/>
        <v>0</v>
      </c>
      <c r="AP85" s="95">
        <f t="shared" si="98"/>
        <v>0</v>
      </c>
      <c r="AQ85" s="94">
        <f t="shared" si="99"/>
        <v>0</v>
      </c>
      <c r="AR85" s="94">
        <f t="shared" si="100"/>
        <v>0</v>
      </c>
      <c r="AS85" s="94">
        <f t="shared" si="101"/>
        <v>0</v>
      </c>
      <c r="AT85" s="96">
        <f t="shared" si="102"/>
        <v>0</v>
      </c>
      <c r="AU85" s="94" t="str">
        <f t="shared" si="104"/>
        <v/>
      </c>
      <c r="AV85" s="94" t="str">
        <f t="shared" si="105"/>
        <v/>
      </c>
      <c r="AW85" s="94" t="str">
        <f t="shared" si="106"/>
        <v/>
      </c>
      <c r="AX85" s="485"/>
      <c r="AY85" s="485" t="str">
        <f>IF(E85="","",MATCH(E85,Waga!$F$9:$F$193,0))</f>
        <v/>
      </c>
      <c r="AZ85" s="485" t="str">
        <f>IF(E85="","",MATCH(E85,'Mem Drużyna'!$E$9:$E$133,0))</f>
        <v/>
      </c>
      <c r="BA85" s="198">
        <f t="shared" si="107"/>
        <v>0</v>
      </c>
      <c r="BB85" s="485" t="str">
        <f>IF(E85="","",MATCH(E85,DMP!$E$9:$E$70,0))</f>
        <v/>
      </c>
      <c r="BC85" s="494"/>
    </row>
    <row r="86" spans="1:55" s="35" customFormat="1" ht="15.75" hidden="1" customHeight="1">
      <c r="A86" s="84"/>
      <c r="B86" s="85" t="str">
        <f>IF(ISBLANK($E86),"",INDEX(Waga!$B$9:$Y$193,$AY86,2))</f>
        <v/>
      </c>
      <c r="C86" s="85" t="str">
        <f>IF(ISBLANK($E86),"",INDEX(Waga!$B$9:$Y$193,$AY86,1))</f>
        <v/>
      </c>
      <c r="D86" s="396" t="str">
        <f>IF(ISBLANK($E86),"",INDEX(Waga!$B$9:$Y$193,$AY86,4))</f>
        <v/>
      </c>
      <c r="E86" s="192"/>
      <c r="F86" s="85" t="str">
        <f>IF(ISBLANK($E86),"",INDEX(Waga!$B$9:$Y$193,$AY86,6))</f>
        <v/>
      </c>
      <c r="G86" s="180" t="str">
        <f>IF(ISBLANK($E86),"",INDEX(Waga!$B$9:$Y$193,$AY86,7))</f>
        <v/>
      </c>
      <c r="H86" s="154" t="str">
        <f>IF(ISBLANK($E86),"",INDEX(Waga!$B$9:$Y$193,$AY86,8))</f>
        <v/>
      </c>
      <c r="I86" s="86" t="str">
        <f>IF(ISBLANK($E86),"",INDEX(Waga!$B$9:$Y$193,$AY86,9))</f>
        <v/>
      </c>
      <c r="J86" s="94" t="str">
        <f>IF(ISBLANK($E86),"",INDEX(Waga!$B$9:$Y$193,$AY86,10))</f>
        <v/>
      </c>
      <c r="K86" s="88" t="str">
        <f>IF(ISBLANK($E86),"",INDEX(Waga!$B$9:$Y$193,$AY86,11))</f>
        <v/>
      </c>
      <c r="L86" s="131" t="str">
        <f>IF(ISBLANK($E86),"",INDEX(Waga!$B$9:$Y$193,$AY86,12))</f>
        <v/>
      </c>
      <c r="M86" s="132"/>
      <c r="N86" s="131" t="str">
        <f t="shared" si="85"/>
        <v/>
      </c>
      <c r="O86" s="132"/>
      <c r="P86" s="133" t="str">
        <f t="shared" si="86"/>
        <v/>
      </c>
      <c r="Q86" s="132"/>
      <c r="R86" s="133" t="str">
        <f>IF(ISBLANK($E86),"",INDEX(Waga!$B$9:$Y$193,$AY86,13))</f>
        <v/>
      </c>
      <c r="S86" s="132"/>
      <c r="T86" s="133" t="str">
        <f t="shared" si="87"/>
        <v/>
      </c>
      <c r="U86" s="132"/>
      <c r="V86" s="133" t="str">
        <f t="shared" si="88"/>
        <v/>
      </c>
      <c r="W86" s="309"/>
      <c r="X86" s="314" t="str">
        <f t="shared" si="89"/>
        <v xml:space="preserve"> </v>
      </c>
      <c r="Y86" s="312" t="str">
        <f t="shared" si="90"/>
        <v/>
      </c>
      <c r="Z86" s="200" t="str">
        <f t="shared" si="91"/>
        <v/>
      </c>
      <c r="AA86" s="485"/>
      <c r="AB86" s="385" t="str">
        <f>IF(ISBLANK($E86),"",INDEX('Mem Drużyna'!$E$9:$AB$133,$AZ86,21))</f>
        <v/>
      </c>
      <c r="AC86" s="384" t="str">
        <f>IF(ISNUMBER(AZ86),IF(ISBLANK($E86),"",INDEX('Mem Drużyna'!$E$9:$AB$133,$AZ86,24)),"")</f>
        <v/>
      </c>
      <c r="AD86" s="213" t="str">
        <f>IF(ISNUMBER(AZ86),IF(ISBLANK($E86),"",INDEX('Mem Drużyna'!$E$9:$AB$133,$AZ86,24)),"")</f>
        <v/>
      </c>
      <c r="AE86" s="430"/>
      <c r="AF86" s="547"/>
      <c r="AG86" s="432" t="str">
        <f>IF(ISNUMBER(BB86),IF(ISBLANK($E86),"",INDEX(DMP!$A$9:$AT$70,$BB86,27)),"")</f>
        <v/>
      </c>
      <c r="AH86" s="551" t="str">
        <f>IF(ISNUMBER(BB86),IF(ISBLANK($E86),"",INDEX(DMP!$A$9:$AT$70,$BB86,46)),"")</f>
        <v/>
      </c>
      <c r="AI86" s="490" t="str">
        <f t="shared" si="103"/>
        <v/>
      </c>
      <c r="AJ86" s="491">
        <f t="shared" si="92"/>
        <v>1</v>
      </c>
      <c r="AK86" s="575">
        <f t="shared" si="93"/>
        <v>1</v>
      </c>
      <c r="AL86" s="493">
        <f t="shared" si="94"/>
        <v>1</v>
      </c>
      <c r="AM86" s="94">
        <f t="shared" si="95"/>
        <v>0</v>
      </c>
      <c r="AN86" s="94">
        <f t="shared" si="96"/>
        <v>0</v>
      </c>
      <c r="AO86" s="94">
        <f t="shared" si="97"/>
        <v>0</v>
      </c>
      <c r="AP86" s="95">
        <f t="shared" si="98"/>
        <v>0</v>
      </c>
      <c r="AQ86" s="94">
        <f t="shared" si="99"/>
        <v>0</v>
      </c>
      <c r="AR86" s="94">
        <f t="shared" si="100"/>
        <v>0</v>
      </c>
      <c r="AS86" s="94">
        <f t="shared" si="101"/>
        <v>0</v>
      </c>
      <c r="AT86" s="96">
        <f t="shared" si="102"/>
        <v>0</v>
      </c>
      <c r="AU86" s="94" t="str">
        <f t="shared" si="104"/>
        <v/>
      </c>
      <c r="AV86" s="94" t="str">
        <f t="shared" si="105"/>
        <v/>
      </c>
      <c r="AW86" s="94" t="str">
        <f t="shared" si="106"/>
        <v/>
      </c>
      <c r="AX86" s="485"/>
      <c r="AY86" s="485" t="str">
        <f>IF(E86="","",MATCH(E86,Waga!$F$9:$F$193,0))</f>
        <v/>
      </c>
      <c r="AZ86" s="485" t="str">
        <f>IF(E86="","",MATCH(E86,'Mem Drużyna'!$E$9:$E$133,0))</f>
        <v/>
      </c>
      <c r="BA86" s="198">
        <f t="shared" si="107"/>
        <v>0</v>
      </c>
      <c r="BB86" s="485" t="str">
        <f>IF(E86="","",MATCH(E86,DMP!$E$9:$E$70,0))</f>
        <v/>
      </c>
      <c r="BC86" s="494"/>
    </row>
    <row r="87" spans="1:55" s="35" customFormat="1" ht="15.75" hidden="1" customHeight="1">
      <c r="A87" s="84"/>
      <c r="B87" s="85" t="str">
        <f>IF(ISBLANK($E87),"",INDEX(Waga!$B$9:$Y$193,$AY87,2))</f>
        <v/>
      </c>
      <c r="C87" s="85" t="str">
        <f>IF(ISBLANK($E87),"",INDEX(Waga!$B$9:$Y$193,$AY87,1))</f>
        <v/>
      </c>
      <c r="D87" s="396" t="str">
        <f>IF(ISBLANK($E87),"",INDEX(Waga!$B$9:$Y$193,$AY87,4))</f>
        <v/>
      </c>
      <c r="E87" s="192"/>
      <c r="F87" s="85" t="str">
        <f>IF(ISBLANK($E87),"",INDEX(Waga!$B$9:$Y$193,$AY87,6))</f>
        <v/>
      </c>
      <c r="G87" s="180" t="str">
        <f>IF(ISBLANK($E87),"",INDEX(Waga!$B$9:$Y$193,$AY87,7))</f>
        <v/>
      </c>
      <c r="H87" s="154" t="str">
        <f>IF(ISBLANK($E87),"",INDEX(Waga!$B$9:$Y$193,$AY87,8))</f>
        <v/>
      </c>
      <c r="I87" s="86" t="str">
        <f>IF(ISBLANK($E87),"",INDEX(Waga!$B$9:$Y$193,$AY87,9))</f>
        <v/>
      </c>
      <c r="J87" s="94" t="str">
        <f>IF(ISBLANK($E87),"",INDEX(Waga!$B$9:$Y$193,$AY87,10))</f>
        <v/>
      </c>
      <c r="K87" s="88" t="str">
        <f>IF(ISBLANK($E87),"",INDEX(Waga!$B$9:$Y$193,$AY87,11))</f>
        <v/>
      </c>
      <c r="L87" s="131" t="str">
        <f>IF(ISBLANK($E87),"",INDEX(Waga!$B$9:$Y$193,$AY87,12))</f>
        <v/>
      </c>
      <c r="M87" s="132"/>
      <c r="N87" s="131" t="str">
        <f t="shared" si="85"/>
        <v/>
      </c>
      <c r="O87" s="132"/>
      <c r="P87" s="133" t="str">
        <f t="shared" si="86"/>
        <v/>
      </c>
      <c r="Q87" s="132"/>
      <c r="R87" s="133" t="str">
        <f>IF(ISBLANK($E87),"",INDEX(Waga!$B$9:$Y$193,$AY87,13))</f>
        <v/>
      </c>
      <c r="S87" s="132"/>
      <c r="T87" s="133" t="str">
        <f t="shared" si="87"/>
        <v/>
      </c>
      <c r="U87" s="132"/>
      <c r="V87" s="133" t="str">
        <f t="shared" si="88"/>
        <v/>
      </c>
      <c r="W87" s="309"/>
      <c r="X87" s="314" t="str">
        <f t="shared" si="89"/>
        <v xml:space="preserve"> </v>
      </c>
      <c r="Y87" s="312" t="str">
        <f t="shared" si="90"/>
        <v/>
      </c>
      <c r="Z87" s="200" t="str">
        <f t="shared" si="91"/>
        <v/>
      </c>
      <c r="AA87" s="485"/>
      <c r="AB87" s="385" t="str">
        <f>IF(ISBLANK($E87),"",INDEX('Mem Drużyna'!$E$9:$AB$133,$AZ87,21))</f>
        <v/>
      </c>
      <c r="AC87" s="384" t="str">
        <f>IF(ISNUMBER(AZ87),IF(ISBLANK($E87),"",INDEX('Mem Drużyna'!$E$9:$AB$133,$AZ87,24)),"")</f>
        <v/>
      </c>
      <c r="AD87" s="213" t="str">
        <f>IF(ISNUMBER(AZ87),IF(ISBLANK($E87),"",INDEX('Mem Drużyna'!$E$9:$AB$133,$AZ87,24)),"")</f>
        <v/>
      </c>
      <c r="AE87" s="430"/>
      <c r="AF87" s="547"/>
      <c r="AG87" s="432" t="str">
        <f>IF(ISNUMBER(BB87),IF(ISBLANK($E87),"",INDEX(DMP!$A$9:$AT$70,$BB87,27)),"")</f>
        <v/>
      </c>
      <c r="AH87" s="551" t="str">
        <f>IF(ISNUMBER(BB87),IF(ISBLANK($E87),"",INDEX(DMP!$A$9:$AT$70,$BB87,46)),"")</f>
        <v/>
      </c>
      <c r="AI87" s="490" t="str">
        <f t="shared" si="103"/>
        <v/>
      </c>
      <c r="AJ87" s="491">
        <f t="shared" si="92"/>
        <v>1</v>
      </c>
      <c r="AK87" s="575">
        <f t="shared" si="93"/>
        <v>1</v>
      </c>
      <c r="AL87" s="493">
        <f t="shared" si="94"/>
        <v>1</v>
      </c>
      <c r="AM87" s="94">
        <f t="shared" si="95"/>
        <v>0</v>
      </c>
      <c r="AN87" s="94">
        <f t="shared" si="96"/>
        <v>0</v>
      </c>
      <c r="AO87" s="94">
        <f t="shared" si="97"/>
        <v>0</v>
      </c>
      <c r="AP87" s="95">
        <f t="shared" si="98"/>
        <v>0</v>
      </c>
      <c r="AQ87" s="94">
        <f t="shared" si="99"/>
        <v>0</v>
      </c>
      <c r="AR87" s="94">
        <f t="shared" si="100"/>
        <v>0</v>
      </c>
      <c r="AS87" s="94">
        <f t="shared" si="101"/>
        <v>0</v>
      </c>
      <c r="AT87" s="96">
        <f t="shared" si="102"/>
        <v>0</v>
      </c>
      <c r="AU87" s="94" t="str">
        <f t="shared" si="104"/>
        <v/>
      </c>
      <c r="AV87" s="94" t="str">
        <f t="shared" si="105"/>
        <v/>
      </c>
      <c r="AW87" s="94" t="str">
        <f t="shared" si="106"/>
        <v/>
      </c>
      <c r="AX87" s="485"/>
      <c r="AY87" s="485" t="str">
        <f>IF(E87="","",MATCH(E87,Waga!$F$9:$F$193,0))</f>
        <v/>
      </c>
      <c r="AZ87" s="485" t="str">
        <f>IF(E87="","",MATCH(E87,'Mem Drużyna'!$E$9:$E$133,0))</f>
        <v/>
      </c>
      <c r="BA87" s="198">
        <f t="shared" si="107"/>
        <v>0</v>
      </c>
      <c r="BB87" s="485" t="str">
        <f>IF(E87="","",MATCH(E87,DMP!$E$9:$E$70,0))</f>
        <v/>
      </c>
      <c r="BC87" s="494"/>
    </row>
    <row r="88" spans="1:55" s="35" customFormat="1" ht="15.75" hidden="1" customHeight="1" thickBot="1">
      <c r="A88" s="84"/>
      <c r="B88" s="85" t="str">
        <f>IF(ISBLANK($E88),"",INDEX(Waga!$B$9:$Y$193,$AY88,2))</f>
        <v/>
      </c>
      <c r="C88" s="85" t="str">
        <f>IF(ISBLANK($E88),"",INDEX(Waga!$B$9:$Y$193,$AY88,1))</f>
        <v/>
      </c>
      <c r="D88" s="396" t="str">
        <f>IF(ISBLANK($E88),"",INDEX(Waga!$B$9:$Y$193,$AY88,4))</f>
        <v/>
      </c>
      <c r="E88" s="192"/>
      <c r="F88" s="85" t="str">
        <f>IF(ISBLANK($E88),"",INDEX(Waga!$B$9:$Y$193,$AY88,6))</f>
        <v/>
      </c>
      <c r="G88" s="180" t="str">
        <f>IF(ISBLANK($E88),"",INDEX(Waga!$B$9:$Y$193,$AY88,7))</f>
        <v/>
      </c>
      <c r="H88" s="154" t="str">
        <f>IF(ISBLANK($E88),"",INDEX(Waga!$B$9:$Y$193,$AY88,8))</f>
        <v/>
      </c>
      <c r="I88" s="86" t="str">
        <f>IF(ISBLANK($E88),"",INDEX(Waga!$B$9:$Y$193,$AY88,9))</f>
        <v/>
      </c>
      <c r="J88" s="94" t="str">
        <f>IF(ISBLANK($E88),"",INDEX(Waga!$B$9:$Y$193,$AY88,10))</f>
        <v/>
      </c>
      <c r="K88" s="88" t="str">
        <f>IF(ISBLANK($E88),"",INDEX(Waga!$B$9:$Y$193,$AY88,11))</f>
        <v/>
      </c>
      <c r="L88" s="131" t="str">
        <f>IF(ISBLANK($E88),"",INDEX(Waga!$B$9:$Y$193,$AY88,12))</f>
        <v/>
      </c>
      <c r="M88" s="132"/>
      <c r="N88" s="131" t="str">
        <f t="shared" si="85"/>
        <v/>
      </c>
      <c r="O88" s="132"/>
      <c r="P88" s="133" t="str">
        <f t="shared" si="86"/>
        <v/>
      </c>
      <c r="Q88" s="132"/>
      <c r="R88" s="133" t="str">
        <f>IF(ISBLANK($E88),"",INDEX(Waga!$B$9:$Y$193,$AY88,13))</f>
        <v/>
      </c>
      <c r="S88" s="132"/>
      <c r="T88" s="133" t="str">
        <f t="shared" si="87"/>
        <v/>
      </c>
      <c r="U88" s="132"/>
      <c r="V88" s="133" t="str">
        <f t="shared" si="88"/>
        <v/>
      </c>
      <c r="W88" s="309"/>
      <c r="X88" s="316" t="str">
        <f t="shared" si="89"/>
        <v xml:space="preserve"> </v>
      </c>
      <c r="Y88" s="312" t="str">
        <f t="shared" si="90"/>
        <v/>
      </c>
      <c r="Z88" s="200" t="str">
        <f t="shared" si="91"/>
        <v/>
      </c>
      <c r="AA88" s="485"/>
      <c r="AB88" s="385" t="str">
        <f>IF(ISBLANK($E88),"",INDEX('Mem Drużyna'!$E$9:$AB$133,$AZ88,21))</f>
        <v/>
      </c>
      <c r="AC88" s="384" t="str">
        <f>IF(ISNUMBER(AZ88),IF(ISBLANK($E88),"",INDEX('Mem Drużyna'!$E$9:$AB$133,$AZ88,24)),"")</f>
        <v/>
      </c>
      <c r="AD88" s="213" t="str">
        <f>IF(ISNUMBER(AZ88),IF(ISBLANK($E88),"",INDEX('Mem Drużyna'!$E$9:$AB$133,$AZ88,24)),"")</f>
        <v/>
      </c>
      <c r="AE88" s="430"/>
      <c r="AF88" s="547"/>
      <c r="AG88" s="432" t="str">
        <f>IF(ISNUMBER(BB88),IF(ISBLANK($E88),"",INDEX(DMP!$A$9:$AT$70,$BB88,27)),"")</f>
        <v/>
      </c>
      <c r="AH88" s="551" t="str">
        <f>IF(ISNUMBER(BB88),IF(ISBLANK($E88),"",INDEX(DMP!$A$9:$AT$70,$BB88,46)),"")</f>
        <v/>
      </c>
      <c r="AI88" s="490" t="str">
        <f t="shared" si="103"/>
        <v/>
      </c>
      <c r="AJ88" s="491">
        <f t="shared" si="92"/>
        <v>1</v>
      </c>
      <c r="AK88" s="575">
        <f t="shared" si="93"/>
        <v>1</v>
      </c>
      <c r="AL88" s="493">
        <f t="shared" si="94"/>
        <v>1</v>
      </c>
      <c r="AM88" s="94">
        <f t="shared" si="95"/>
        <v>0</v>
      </c>
      <c r="AN88" s="94">
        <f t="shared" si="96"/>
        <v>0</v>
      </c>
      <c r="AO88" s="94">
        <f t="shared" si="97"/>
        <v>0</v>
      </c>
      <c r="AP88" s="95">
        <f t="shared" si="98"/>
        <v>0</v>
      </c>
      <c r="AQ88" s="94">
        <f t="shared" si="99"/>
        <v>0</v>
      </c>
      <c r="AR88" s="94">
        <f t="shared" si="100"/>
        <v>0</v>
      </c>
      <c r="AS88" s="94">
        <f t="shared" si="101"/>
        <v>0</v>
      </c>
      <c r="AT88" s="96">
        <f t="shared" si="102"/>
        <v>0</v>
      </c>
      <c r="AU88" s="94" t="str">
        <f t="shared" si="104"/>
        <v/>
      </c>
      <c r="AV88" s="94" t="str">
        <f t="shared" si="105"/>
        <v/>
      </c>
      <c r="AW88" s="94" t="str">
        <f t="shared" si="106"/>
        <v/>
      </c>
      <c r="AX88" s="485"/>
      <c r="AY88" s="485" t="str">
        <f>IF(E88="","",MATCH(E88,Waga!$F$9:$F$193,0))</f>
        <v/>
      </c>
      <c r="AZ88" s="485" t="str">
        <f>IF(E88="","",MATCH(E88,'Mem Drużyna'!$E$9:$E$133,0))</f>
        <v/>
      </c>
      <c r="BA88" s="198">
        <f t="shared" si="107"/>
        <v>0</v>
      </c>
      <c r="BB88" s="485" t="str">
        <f>IF(E88="","",MATCH(E88,DMP!$E$9:$E$70,0))</f>
        <v/>
      </c>
      <c r="BC88" s="494"/>
    </row>
    <row r="89" spans="1:55" s="35" customFormat="1" ht="28.5" customHeight="1">
      <c r="A89" s="576"/>
      <c r="B89" s="100"/>
      <c r="C89" s="587" t="s">
        <v>45</v>
      </c>
      <c r="D89" s="100"/>
      <c r="E89" s="100"/>
      <c r="F89" s="100"/>
      <c r="G89" s="181"/>
      <c r="H89" s="102"/>
      <c r="I89" s="102"/>
      <c r="J89" s="103"/>
      <c r="K89" s="100"/>
      <c r="L89" s="104"/>
      <c r="M89" s="105"/>
      <c r="N89" s="104"/>
      <c r="O89" s="106"/>
      <c r="P89" s="104"/>
      <c r="Q89" s="107"/>
      <c r="R89" s="104"/>
      <c r="S89" s="108"/>
      <c r="T89" s="104"/>
      <c r="U89" s="108"/>
      <c r="V89" s="104"/>
      <c r="W89" s="106"/>
      <c r="X89" s="313"/>
      <c r="Y89" s="109"/>
      <c r="Z89" s="110"/>
      <c r="AA89" s="485"/>
      <c r="AB89" s="490"/>
      <c r="AC89" s="490"/>
      <c r="AD89" s="490"/>
      <c r="AE89" s="577"/>
      <c r="AF89" s="578"/>
      <c r="AG89" s="577"/>
      <c r="AH89" s="577"/>
      <c r="AI89" s="490"/>
      <c r="AJ89" s="579"/>
      <c r="AK89" s="492"/>
      <c r="AL89" s="493"/>
      <c r="AM89" s="442"/>
      <c r="AN89" s="442"/>
      <c r="AO89" s="442"/>
      <c r="AP89" s="463"/>
      <c r="AQ89" s="442"/>
      <c r="AR89" s="442"/>
      <c r="AS89" s="442"/>
      <c r="AT89" s="463"/>
      <c r="AU89" s="442"/>
      <c r="AV89" s="442"/>
      <c r="AW89" s="442"/>
      <c r="AX89" s="485"/>
      <c r="AY89" s="485" t="str">
        <f>IF(E89="","",MATCH(E89,Waga!$F$9:$F$193,0))</f>
        <v/>
      </c>
      <c r="AZ89" s="485" t="str">
        <f>IF(E89="","",MATCH(E89,'Mem Drużyna'!$E$9:$E$133,0))</f>
        <v/>
      </c>
      <c r="BA89" s="198">
        <f t="shared" si="107"/>
        <v>0</v>
      </c>
      <c r="BB89" s="485" t="str">
        <f>IF(E89="","",MATCH(E89,DMP!$E$9:$E$70,0))</f>
        <v/>
      </c>
      <c r="BC89" s="494"/>
    </row>
    <row r="90" spans="1:55" s="81" customFormat="1" ht="15.6">
      <c r="A90" s="620" t="s">
        <v>63</v>
      </c>
      <c r="B90" s="627" t="s">
        <v>26</v>
      </c>
      <c r="C90" s="629" t="s">
        <v>190</v>
      </c>
      <c r="D90" s="622" t="s">
        <v>12</v>
      </c>
      <c r="E90" s="629" t="s">
        <v>48</v>
      </c>
      <c r="F90" s="622" t="s">
        <v>28</v>
      </c>
      <c r="G90" s="638" t="s">
        <v>29</v>
      </c>
      <c r="H90" s="622" t="s">
        <v>30</v>
      </c>
      <c r="I90" s="620" t="s">
        <v>31</v>
      </c>
      <c r="J90" s="114" t="s">
        <v>32</v>
      </c>
      <c r="K90" s="620" t="s">
        <v>33</v>
      </c>
      <c r="L90" s="620" t="s">
        <v>34</v>
      </c>
      <c r="M90" s="620"/>
      <c r="N90" s="620"/>
      <c r="O90" s="620"/>
      <c r="P90" s="620"/>
      <c r="Q90" s="620"/>
      <c r="R90" s="620" t="s">
        <v>35</v>
      </c>
      <c r="S90" s="620"/>
      <c r="T90" s="620"/>
      <c r="U90" s="620"/>
      <c r="V90" s="620"/>
      <c r="W90" s="620"/>
      <c r="X90" s="620" t="s">
        <v>36</v>
      </c>
      <c r="Y90" s="622" t="s">
        <v>37</v>
      </c>
      <c r="Z90" s="620" t="s">
        <v>38</v>
      </c>
      <c r="AA90" s="486"/>
      <c r="AB90" s="215" t="s">
        <v>69</v>
      </c>
      <c r="AC90" s="215" t="s">
        <v>69</v>
      </c>
      <c r="AD90" s="215" t="s">
        <v>69</v>
      </c>
      <c r="AE90" s="429"/>
      <c r="AF90" s="616" t="s">
        <v>200</v>
      </c>
      <c r="AG90" s="617"/>
      <c r="AH90" s="617"/>
      <c r="AI90" s="486"/>
      <c r="AJ90" s="486"/>
      <c r="AK90" s="487"/>
      <c r="AL90" s="487"/>
      <c r="AM90" s="445"/>
      <c r="AN90" s="445"/>
      <c r="AO90" s="445"/>
      <c r="AP90" s="445"/>
      <c r="AQ90" s="445"/>
      <c r="AR90" s="445"/>
      <c r="AS90" s="445"/>
      <c r="AT90" s="445"/>
      <c r="AU90" s="445"/>
      <c r="AV90" s="445"/>
      <c r="AW90" s="445"/>
      <c r="AX90" s="486"/>
      <c r="AY90" s="485" t="e">
        <f>IF(E90="","",MATCH(E90,Waga!$F$9:$F$193,0))</f>
        <v>#N/A</v>
      </c>
      <c r="AZ90" s="485">
        <f>IF(E90="","",MATCH(E90,'Mem Drużyna'!$E$9:$E$133,0))</f>
        <v>39</v>
      </c>
      <c r="BA90" s="198" t="e">
        <f t="shared" ca="1" si="107"/>
        <v>#VALUE!</v>
      </c>
      <c r="BB90" s="485">
        <f>IF(E90="","",MATCH(E90,DMP!$E$9:$E$70,0))</f>
        <v>43</v>
      </c>
      <c r="BC90" s="488"/>
    </row>
    <row r="91" spans="1:55" s="81" customFormat="1" ht="18.600000000000001" thickBot="1">
      <c r="A91" s="624"/>
      <c r="B91" s="628"/>
      <c r="C91" s="630"/>
      <c r="D91" s="631"/>
      <c r="E91" s="629"/>
      <c r="F91" s="631"/>
      <c r="G91" s="624"/>
      <c r="H91" s="626"/>
      <c r="I91" s="624"/>
      <c r="J91" s="189" t="s">
        <v>39</v>
      </c>
      <c r="K91" s="623"/>
      <c r="L91" s="625">
        <v>1</v>
      </c>
      <c r="M91" s="625"/>
      <c r="N91" s="625">
        <v>2</v>
      </c>
      <c r="O91" s="625"/>
      <c r="P91" s="625">
        <v>3</v>
      </c>
      <c r="Q91" s="625"/>
      <c r="R91" s="625">
        <v>1</v>
      </c>
      <c r="S91" s="625"/>
      <c r="T91" s="625">
        <v>2</v>
      </c>
      <c r="U91" s="625"/>
      <c r="V91" s="625">
        <v>3</v>
      </c>
      <c r="W91" s="625"/>
      <c r="X91" s="621"/>
      <c r="Y91" s="623"/>
      <c r="Z91" s="624"/>
      <c r="AA91" s="486"/>
      <c r="AB91" s="216" t="s">
        <v>186</v>
      </c>
      <c r="AC91" s="216" t="s">
        <v>186</v>
      </c>
      <c r="AD91" s="216" t="s">
        <v>186</v>
      </c>
      <c r="AE91" s="429"/>
      <c r="AF91" s="545" t="s">
        <v>193</v>
      </c>
      <c r="AG91" s="431" t="s">
        <v>52</v>
      </c>
      <c r="AH91" s="550" t="s">
        <v>204</v>
      </c>
      <c r="AI91" s="486">
        <v>20</v>
      </c>
      <c r="AJ91" s="486"/>
      <c r="AK91" s="487" t="s">
        <v>40</v>
      </c>
      <c r="AL91" s="487" t="s">
        <v>41</v>
      </c>
      <c r="AM91" s="445"/>
      <c r="AN91" s="445"/>
      <c r="AO91" s="445"/>
      <c r="AP91" s="445"/>
      <c r="AQ91" s="445"/>
      <c r="AR91" s="445"/>
      <c r="AS91" s="445"/>
      <c r="AT91" s="445"/>
      <c r="AU91" s="83" t="s">
        <v>42</v>
      </c>
      <c r="AV91" s="83" t="s">
        <v>43</v>
      </c>
      <c r="AW91" s="83" t="s">
        <v>44</v>
      </c>
      <c r="AX91" s="486"/>
      <c r="AY91" s="485" t="str">
        <f>IF(E91="","",MATCH(E91,Waga!$F$9:$F$193,0))</f>
        <v/>
      </c>
      <c r="AZ91" s="485" t="str">
        <f>IF(E91="","",MATCH(E91,'Mem Drużyna'!$E$9:$E$133,0))</f>
        <v/>
      </c>
      <c r="BA91" s="198">
        <f t="shared" si="107"/>
        <v>0</v>
      </c>
      <c r="BB91" s="485" t="str">
        <f>IF(E91="","",MATCH(E91,DMP!$E$9:$E$70,0))</f>
        <v/>
      </c>
      <c r="BC91" s="488"/>
    </row>
    <row r="92" spans="1:55" s="35" customFormat="1" ht="18">
      <c r="A92" s="84"/>
      <c r="B92" s="85">
        <f>IF(ISBLANK($E92),"",INDEX(Waga!$B$9:$Y$193,$AY92,2))</f>
        <v>1</v>
      </c>
      <c r="C92" s="85" t="str">
        <f ca="1">IF(ISBLANK($E92),"",INDEX(Waga!$B$9:$Y$193,$AY92,1))</f>
        <v>U20</v>
      </c>
      <c r="D92" s="396" t="str">
        <f>IF(ISBLANK($E92),"",INDEX(Waga!$B$9:$Y$193,$AY92,4))</f>
        <v>F1</v>
      </c>
      <c r="E92" s="46">
        <v>10005075</v>
      </c>
      <c r="F92" s="85" t="str">
        <f>IF(ISBLANK($E92),"",INDEX(Waga!$B$9:$Y$193,$AY92,6))</f>
        <v>M</v>
      </c>
      <c r="G92" s="180" t="str">
        <f>IF(ISBLANK($E92),"",INDEX(Waga!$B$9:$Y$193,$AY92,7))</f>
        <v>Dądela Jakub</v>
      </c>
      <c r="H92" s="154">
        <f>IF(ISBLANK($E92),"",INDEX(Waga!$B$9:$Y$193,$AY92,8))</f>
        <v>2006</v>
      </c>
      <c r="I92" s="86" t="str">
        <f>IF(ISBLANK($E92),"",INDEX(Waga!$B$9:$Y$193,$AY92,9))</f>
        <v>LKS Omega (Kleszczów)</v>
      </c>
      <c r="J92" s="94">
        <f>IF(ISBLANK($E92),"",INDEX(Waga!$B$9:$Y$193,$AY92,10))</f>
        <v>0</v>
      </c>
      <c r="K92" s="88">
        <f>IF(ISBLANK($E92),"",INDEX(Waga!$B$9:$Y$193,$AY92,11))</f>
        <v>88.05</v>
      </c>
      <c r="L92" s="131">
        <v>92</v>
      </c>
      <c r="M92" s="132" t="s">
        <v>1398</v>
      </c>
      <c r="N92" s="131">
        <v>96</v>
      </c>
      <c r="O92" s="132" t="s">
        <v>1399</v>
      </c>
      <c r="P92" s="133">
        <v>100</v>
      </c>
      <c r="Q92" s="132" t="s">
        <v>1398</v>
      </c>
      <c r="R92" s="133">
        <v>115</v>
      </c>
      <c r="S92" s="132" t="s">
        <v>1398</v>
      </c>
      <c r="T92" s="133">
        <v>120</v>
      </c>
      <c r="U92" s="132" t="s">
        <v>1398</v>
      </c>
      <c r="V92" s="133">
        <v>125</v>
      </c>
      <c r="W92" s="309" t="s">
        <v>1399</v>
      </c>
      <c r="X92" s="317">
        <f>IF(ISBLANK(E92)," ",(AP92+AT92))</f>
        <v>220</v>
      </c>
      <c r="Y92" s="312">
        <f>IF(K92="","",IF(F92="k",ROUND(AK92*AW92*AJ92,2),ROUND(AL92*AW92*AJ92,2)))</f>
        <v>270.8</v>
      </c>
      <c r="Z92" s="200">
        <f>IF(K92="","",IF(F92="k",ROUND(AK92*X92*AJ92,2),ROUND(AL92*X92*AJ92,2)))</f>
        <v>270.8</v>
      </c>
      <c r="AA92" s="485"/>
      <c r="AB92" s="385" t="str">
        <f>IF(ISNUMBER(AZ92),IF(ISBLANK($E92),"",INDEX('Mem Drużyna'!$E$9:$AB$133,$AZ92,21)),"")</f>
        <v/>
      </c>
      <c r="AC92" s="384" t="str">
        <f>IF(ISNUMBER(AZ92),IF(ISBLANK($E92),"",INDEX('Mem Drużyna'!$E$9:$AB$133,$AZ92,24)),"")</f>
        <v/>
      </c>
      <c r="AD92" s="549" t="str">
        <f>IF(ISNUMBER(AZ92),IF(ISBLANK($E92),"",INDEX('Mem Drużyna'!$E$9:$AB$133,$AZ92,24)),"")</f>
        <v/>
      </c>
      <c r="AE92" s="430"/>
      <c r="AF92" s="546" t="str">
        <f>IF(ISNUMBER(BB92),IF(ISBLANK($E92),"",INDEX(DMP!$A$9:$AT$70,$BB92,26)),"")</f>
        <v/>
      </c>
      <c r="AG92" s="543" t="str">
        <f>IF(ISNUMBER(BB92),IF(ISBLANK($E92),"",INDEX(DMP!$A$9:$AT$70,$BB92,27)),"")</f>
        <v/>
      </c>
      <c r="AH92" s="551" t="str">
        <f>IF(ISNUMBER(BB92),IF(ISBLANK($E92),"",INDEX(DMP!$A$9:$AT$70,$BB92,46)),"")</f>
        <v/>
      </c>
      <c r="AI92" s="490">
        <f>IF(E92="","",IF(E92="","",J92-L92-R92))</f>
        <v>-207</v>
      </c>
      <c r="AJ92" s="491">
        <f t="shared" ref="AJ92:AJ98" si="108">IF(ISBLANK($AX$3),1,IF(F92="K",$AX$3,1))</f>
        <v>1</v>
      </c>
      <c r="AK92" s="210">
        <f t="shared" ref="AK92:AK155" si="109">IF(K92&lt;163.918,10^(0.674107991*((LOG10(K92/163.918)^2))),1)</f>
        <v>1.1197087962040417</v>
      </c>
      <c r="AL92" s="209">
        <f t="shared" ref="AL92:AL155" si="110">IF(K92&lt;201.159,10^(0.700767819*((LOG10(K92/201.159)^2))),1)</f>
        <v>1.2308925354570561</v>
      </c>
      <c r="AM92" s="94">
        <f t="shared" ref="AM92:AM98" si="111">IF(M92="z",L92,IF(M92="x",L92*(-1),0))</f>
        <v>92</v>
      </c>
      <c r="AN92" s="94">
        <f t="shared" ref="AN92:AN98" si="112">IF(O92="z",N92,IF(O92="x",N92*(-1),0))</f>
        <v>-96</v>
      </c>
      <c r="AO92" s="94">
        <f t="shared" ref="AO92:AO98" si="113">IF(Q92="z",P92,IF(Q92="x",P92*(-1),0))</f>
        <v>100</v>
      </c>
      <c r="AP92" s="95">
        <f t="shared" ref="AP92:AP98" si="114">IF(AND(AM92&lt;0,AN92&lt;0,AO92&lt;0),0,MAX(AM92:AO92))</f>
        <v>100</v>
      </c>
      <c r="AQ92" s="94">
        <f t="shared" ref="AQ92:AQ98" si="115">IF(S92="z",R92,IF(S92="x",R92*(-1),0))</f>
        <v>115</v>
      </c>
      <c r="AR92" s="94">
        <f t="shared" ref="AR92:AR98" si="116">IF(U92="z",T92,IF(U92="x",T92*(-1),0))</f>
        <v>120</v>
      </c>
      <c r="AS92" s="94">
        <f t="shared" ref="AS92:AS98" si="117">IF(W92="z",V92,IF(W92="x",V92*(-1),0))</f>
        <v>-125</v>
      </c>
      <c r="AT92" s="96">
        <f t="shared" ref="AT92:AT98" si="118">IF(AND(AQ92&lt;0,AR92&lt;0,AS92&lt;0),0,MAX(AQ92:AS92))</f>
        <v>120</v>
      </c>
      <c r="AU92" s="94">
        <f>IF(E92="","",IF(ISTEXT(Q92),AP92,LARGE(L92:P92,1)))</f>
        <v>100</v>
      </c>
      <c r="AV92" s="94">
        <f>IF(E92="","",IF(ISTEXT(W92),AT92,LARGE(R92:V92,1)))</f>
        <v>120</v>
      </c>
      <c r="AW92" s="94">
        <f>IF(E92="","",AU92+AV92)</f>
        <v>220</v>
      </c>
      <c r="AX92" s="485"/>
      <c r="AY92" s="485">
        <f>IF(E92="","",MATCH(E92,Waga!$F$9:$F$193,0))</f>
        <v>94</v>
      </c>
      <c r="AZ92" s="485" t="e">
        <f>IF(E92="","",MATCH(E92,'Mem Drużyna'!$E$9:$E$133,0))</f>
        <v>#N/A</v>
      </c>
      <c r="BA92" s="198">
        <f t="shared" ca="1" si="107"/>
        <v>10</v>
      </c>
      <c r="BB92" s="485" t="e">
        <f>IF(E92="","",MATCH(E92,DMP!$E$9:$E$70,0))</f>
        <v>#N/A</v>
      </c>
      <c r="BC92" s="494"/>
    </row>
    <row r="93" spans="1:55" s="35" customFormat="1" ht="18">
      <c r="A93" s="84"/>
      <c r="B93" s="85">
        <f>IF(ISBLANK($E93),"",INDEX(Waga!$B$9:$Y$193,$AY93,2))</f>
        <v>2</v>
      </c>
      <c r="C93" s="85" t="str">
        <f ca="1">IF(ISBLANK($E93),"",INDEX(Waga!$B$9:$Y$193,$AY93,1))</f>
        <v>U20</v>
      </c>
      <c r="D93" s="396" t="str">
        <f>IF(ISBLANK($E93),"",INDEX(Waga!$B$9:$Y$193,$AY93,4))</f>
        <v>F1</v>
      </c>
      <c r="E93" s="46">
        <v>10003580</v>
      </c>
      <c r="F93" s="85" t="str">
        <f>IF(ISBLANK($E93),"",INDEX(Waga!$B$9:$Y$193,$AY93,6))</f>
        <v>M</v>
      </c>
      <c r="G93" s="180" t="str">
        <f>IF(ISBLANK($E93),"",INDEX(Waga!$B$9:$Y$193,$AY93,7))</f>
        <v>Długoszewski Daniel</v>
      </c>
      <c r="H93" s="154">
        <f>IF(ISBLANK($E93),"",INDEX(Waga!$B$9:$Y$193,$AY93,8))</f>
        <v>2007</v>
      </c>
      <c r="I93" s="86" t="str">
        <f>IF(ISBLANK($E93),"",INDEX(Waga!$B$9:$Y$193,$AY93,9))</f>
        <v>LKS (Dobryszyce)</v>
      </c>
      <c r="J93" s="94">
        <f>IF(ISBLANK($E93),"",INDEX(Waga!$B$9:$Y$193,$AY93,10))</f>
        <v>0</v>
      </c>
      <c r="K93" s="88">
        <f>IF(ISBLANK($E93),"",INDEX(Waga!$B$9:$Y$193,$AY93,11))</f>
        <v>66.25</v>
      </c>
      <c r="L93" s="131">
        <v>78</v>
      </c>
      <c r="M93" s="132" t="s">
        <v>1398</v>
      </c>
      <c r="N93" s="131">
        <v>83</v>
      </c>
      <c r="O93" s="132" t="s">
        <v>1398</v>
      </c>
      <c r="P93" s="133">
        <v>88</v>
      </c>
      <c r="Q93" s="132" t="s">
        <v>1399</v>
      </c>
      <c r="R93" s="133">
        <v>103</v>
      </c>
      <c r="S93" s="132" t="s">
        <v>1399</v>
      </c>
      <c r="T93" s="133">
        <f t="shared" ref="T93:T156" si="119">IF(ISBLANK(S93),"",IF(S93="x",R93,R93+1))</f>
        <v>103</v>
      </c>
      <c r="U93" s="132" t="s">
        <v>1398</v>
      </c>
      <c r="V93" s="133">
        <v>110</v>
      </c>
      <c r="W93" s="309" t="s">
        <v>1399</v>
      </c>
      <c r="X93" s="314">
        <f>IF(ISBLANK(E93)," ",(AP93+AT93))</f>
        <v>186</v>
      </c>
      <c r="Y93" s="312">
        <f t="shared" ref="Y93:Y156" si="120">IF(K93="","",IF(F93="k",ROUND(AK93*AW93*AJ93,2),ROUND(AL93*AW93*AJ93,2)))</f>
        <v>270.74</v>
      </c>
      <c r="Z93" s="200">
        <f t="shared" ref="Z93:Z156" si="121">IF(K93="","",IF(F93="k",ROUND(AK93*X93*AJ93,2),ROUND(AL93*X93*AJ93,2)))</f>
        <v>270.74</v>
      </c>
      <c r="AA93" s="485"/>
      <c r="AB93" s="385">
        <f>IF(ISNUMBER(AZ93),IF(ISBLANK($E93),"",INDEX('Mem Drużyna'!$E$9:$AB$133,$AZ93,21)),"")</f>
        <v>270.74</v>
      </c>
      <c r="AC93" s="384">
        <f>IF(ISNUMBER(AZ93),IF(ISBLANK($E93),"",INDEX('Mem Drużyna'!$E$9:$AB$133,$AZ93,24)),"")</f>
        <v>750.34</v>
      </c>
      <c r="AD93" s="549">
        <f>IF(ISNUMBER(AZ93),IF(ISBLANK($E93),"",INDEX('Mem Drużyna'!$E$9:$AB$133,$AZ93,24)),"")</f>
        <v>750.34</v>
      </c>
      <c r="AE93" s="430"/>
      <c r="AF93" s="546" t="str">
        <f>IF(ISNUMBER(BB93),IF(ISBLANK($E93),"",INDEX(DMP!$A$9:$AT$70,$BB93,26)),"")</f>
        <v/>
      </c>
      <c r="AG93" s="543" t="str">
        <f>IF(ISNUMBER(BB93),IF(ISBLANK($E93),"",INDEX(DMP!$A$9:$AT$70,$BB93,27)),"")</f>
        <v/>
      </c>
      <c r="AH93" s="551" t="str">
        <f>IF(ISNUMBER(BB93),IF(ISBLANK($E93),"",INDEX(DMP!$A$9:$AT$70,$BB93,46)),"")</f>
        <v/>
      </c>
      <c r="AI93" s="490">
        <f t="shared" ref="AI93:AI156" si="122">IF(E93="","",IF(E93="","",J93-L93-R93))</f>
        <v>-181</v>
      </c>
      <c r="AJ93" s="491">
        <f t="shared" si="108"/>
        <v>1</v>
      </c>
      <c r="AK93" s="210">
        <f t="shared" si="109"/>
        <v>1.2715954765198625</v>
      </c>
      <c r="AL93" s="209">
        <f t="shared" si="110"/>
        <v>1.455606986892322</v>
      </c>
      <c r="AM93" s="94">
        <f t="shared" si="111"/>
        <v>78</v>
      </c>
      <c r="AN93" s="94">
        <f t="shared" si="112"/>
        <v>83</v>
      </c>
      <c r="AO93" s="94">
        <f t="shared" si="113"/>
        <v>-88</v>
      </c>
      <c r="AP93" s="95">
        <f t="shared" si="114"/>
        <v>83</v>
      </c>
      <c r="AQ93" s="94">
        <f t="shared" si="115"/>
        <v>-103</v>
      </c>
      <c r="AR93" s="94">
        <f t="shared" si="116"/>
        <v>103</v>
      </c>
      <c r="AS93" s="94">
        <f t="shared" si="117"/>
        <v>-110</v>
      </c>
      <c r="AT93" s="96">
        <f t="shared" si="118"/>
        <v>103</v>
      </c>
      <c r="AU93" s="94">
        <f t="shared" ref="AU93:AU156" si="123">IF(E93="","",IF(ISTEXT(Q93),AP93,LARGE(L93:P93,1)))</f>
        <v>83</v>
      </c>
      <c r="AV93" s="94">
        <f t="shared" ref="AV93:AV156" si="124">IF(E93="","",IF(ISTEXT(W93),AT93,LARGE(R93:V93,1)))</f>
        <v>103</v>
      </c>
      <c r="AW93" s="94">
        <f t="shared" ref="AW93:AW156" si="125">IF(E93="","",AU93+AV93)</f>
        <v>186</v>
      </c>
      <c r="AX93" s="485"/>
      <c r="AY93" s="485">
        <f>IF(E93="","",MATCH(E93,Waga!$F$9:$F$193,0))</f>
        <v>95</v>
      </c>
      <c r="AZ93" s="485">
        <f>IF(E93="","",MATCH(E93,'Mem Drużyna'!$E$9:$E$133,0))</f>
        <v>83</v>
      </c>
      <c r="BA93" s="198">
        <f t="shared" ca="1" si="107"/>
        <v>10</v>
      </c>
      <c r="BB93" s="485" t="e">
        <f>IF(E93="","",MATCH(E93,DMP!$E$9:$E$70,0))</f>
        <v>#N/A</v>
      </c>
      <c r="BC93" s="494"/>
    </row>
    <row r="94" spans="1:55" s="35" customFormat="1" ht="18">
      <c r="A94" s="84"/>
      <c r="B94" s="85">
        <f>IF(ISBLANK($E94),"",INDEX(Waga!$B$9:$Y$193,$AY94,2))</f>
        <v>3</v>
      </c>
      <c r="C94" s="85" t="str">
        <f ca="1">IF(ISBLANK($E94),"",INDEX(Waga!$B$9:$Y$193,$AY94,1))</f>
        <v>U20</v>
      </c>
      <c r="D94" s="85" t="str">
        <f>IF(ISBLANK($E94),"",INDEX(Waga!$B$9:$Y$193,$AY94,4))</f>
        <v>F1</v>
      </c>
      <c r="E94" s="46">
        <v>10005139</v>
      </c>
      <c r="F94" s="85" t="str">
        <f>IF(ISBLANK($E94),"",INDEX(Waga!$B$9:$Y$193,$AY94,6))</f>
        <v>M</v>
      </c>
      <c r="G94" s="180" t="str">
        <f>IF(ISBLANK($E94),"",INDEX(Waga!$B$9:$Y$193,$AY94,7))</f>
        <v>Chudek Adrian</v>
      </c>
      <c r="H94" s="154">
        <f>IF(ISBLANK($E94),"",INDEX(Waga!$B$9:$Y$193,$AY94,8))</f>
        <v>2007</v>
      </c>
      <c r="I94" s="86" t="str">
        <f>IF(ISBLANK($E94),"",INDEX(Waga!$B$9:$Y$193,$AY94,9))</f>
        <v>Olimpijczyk (Łuków)</v>
      </c>
      <c r="J94" s="94">
        <f>IF(ISBLANK($E94),"",INDEX(Waga!$B$9:$Y$193,$AY94,10))</f>
        <v>0</v>
      </c>
      <c r="K94" s="88">
        <f>IF(ISBLANK($E94),"",INDEX(Waga!$B$9:$Y$193,$AY94,11))</f>
        <v>80.55</v>
      </c>
      <c r="L94" s="131">
        <f>IF(ISBLANK($E94),"",INDEX(Waga!$B$9:$Y$193,$AY94,12))</f>
        <v>95</v>
      </c>
      <c r="M94" s="132" t="s">
        <v>1398</v>
      </c>
      <c r="N94" s="131">
        <v>100</v>
      </c>
      <c r="O94" s="132" t="s">
        <v>1398</v>
      </c>
      <c r="P94" s="133">
        <v>103</v>
      </c>
      <c r="Q94" s="132" t="s">
        <v>1398</v>
      </c>
      <c r="R94" s="133">
        <f>IF(ISBLANK($E94),"",INDEX(Waga!$B$9:$Y$193,$AY94,13))</f>
        <v>115</v>
      </c>
      <c r="S94" s="132" t="s">
        <v>1398</v>
      </c>
      <c r="T94" s="133">
        <v>120</v>
      </c>
      <c r="U94" s="132" t="s">
        <v>1398</v>
      </c>
      <c r="V94" s="133">
        <v>125</v>
      </c>
      <c r="W94" s="309" t="s">
        <v>1399</v>
      </c>
      <c r="X94" s="314">
        <f t="shared" ref="X94:X157" si="126">IF(ISBLANK(E94)," ",(AP94+AT94))</f>
        <v>223</v>
      </c>
      <c r="Y94" s="312">
        <f t="shared" si="120"/>
        <v>287.75</v>
      </c>
      <c r="Z94" s="200">
        <f t="shared" si="121"/>
        <v>287.75</v>
      </c>
      <c r="AA94" s="485"/>
      <c r="AB94" s="385" t="str">
        <f>IF(ISNUMBER(AZ94),IF(ISBLANK($E94),"",INDEX('Mem Drużyna'!$E$9:$AB$133,$AZ94,21)),"")</f>
        <v/>
      </c>
      <c r="AC94" s="384" t="str">
        <f>IF(ISNUMBER(AZ94),IF(ISBLANK($E94),"",INDEX('Mem Drużyna'!$E$9:$AB$133,$AZ94,24)),"")</f>
        <v/>
      </c>
      <c r="AD94" s="549" t="str">
        <f>IF(ISNUMBER(AZ94),IF(ISBLANK($E94),"",INDEX('Mem Drużyna'!$E$9:$AB$133,$AZ94,24)),"")</f>
        <v/>
      </c>
      <c r="AE94" s="430"/>
      <c r="AF94" s="546" t="str">
        <f>IF(ISNUMBER(BB94),IF(ISBLANK($E94),"",INDEX(DMP!$A$9:$AT$70,$BB94,26)),"")</f>
        <v/>
      </c>
      <c r="AG94" s="543" t="str">
        <f>IF(ISNUMBER(BB94),IF(ISBLANK($E94),"",INDEX(DMP!$A$9:$AT$70,$BB94,27)),"")</f>
        <v/>
      </c>
      <c r="AH94" s="551" t="str">
        <f>IF(ISNUMBER(BB94),IF(ISBLANK($E94),"",INDEX(DMP!$A$9:$AT$70,$BB94,46)),"")</f>
        <v/>
      </c>
      <c r="AI94" s="490">
        <f t="shared" si="122"/>
        <v>-210</v>
      </c>
      <c r="AJ94" s="491">
        <f t="shared" si="108"/>
        <v>1</v>
      </c>
      <c r="AK94" s="210">
        <f t="shared" si="109"/>
        <v>1.1592625080526686</v>
      </c>
      <c r="AL94" s="209">
        <f t="shared" si="110"/>
        <v>1.2903608206074368</v>
      </c>
      <c r="AM94" s="94">
        <f t="shared" si="111"/>
        <v>95</v>
      </c>
      <c r="AN94" s="94">
        <f t="shared" si="112"/>
        <v>100</v>
      </c>
      <c r="AO94" s="94">
        <f t="shared" si="113"/>
        <v>103</v>
      </c>
      <c r="AP94" s="95">
        <f t="shared" si="114"/>
        <v>103</v>
      </c>
      <c r="AQ94" s="94">
        <f t="shared" si="115"/>
        <v>115</v>
      </c>
      <c r="AR94" s="94">
        <f t="shared" si="116"/>
        <v>120</v>
      </c>
      <c r="AS94" s="94">
        <f t="shared" si="117"/>
        <v>-125</v>
      </c>
      <c r="AT94" s="96">
        <f t="shared" si="118"/>
        <v>120</v>
      </c>
      <c r="AU94" s="94">
        <f t="shared" si="123"/>
        <v>103</v>
      </c>
      <c r="AV94" s="94">
        <f t="shared" si="124"/>
        <v>120</v>
      </c>
      <c r="AW94" s="94">
        <f t="shared" si="125"/>
        <v>223</v>
      </c>
      <c r="AX94" s="485"/>
      <c r="AY94" s="485">
        <f>IF(E94="","",MATCH(E94,Waga!$F$9:$F$193,0))</f>
        <v>96</v>
      </c>
      <c r="AZ94" s="485" t="e">
        <f>IF(E94="","",MATCH(E94,'Mem Drużyna'!$E$9:$E$133,0))</f>
        <v>#N/A</v>
      </c>
      <c r="BA94" s="198">
        <f t="shared" ca="1" si="107"/>
        <v>10</v>
      </c>
      <c r="BB94" s="485" t="e">
        <f>IF(E94="","",MATCH(E94,DMP!$E$9:$E$70,0))</f>
        <v>#N/A</v>
      </c>
      <c r="BC94" s="494"/>
    </row>
    <row r="95" spans="1:55" s="35" customFormat="1" ht="18">
      <c r="A95" s="84"/>
      <c r="B95" s="85">
        <f>IF(ISBLANK($E95),"",INDEX(Waga!$B$9:$Y$193,$AY95,2))</f>
        <v>4</v>
      </c>
      <c r="C95" s="85" t="str">
        <f ca="1">IF(ISBLANK($E95),"",INDEX(Waga!$B$9:$Y$193,$AY95,1))</f>
        <v>U20</v>
      </c>
      <c r="D95" s="85" t="str">
        <f>IF(ISBLANK($E95),"",INDEX(Waga!$B$9:$Y$193,$AY95,4))</f>
        <v>F1</v>
      </c>
      <c r="E95" s="46">
        <v>10005254</v>
      </c>
      <c r="F95" s="85" t="str">
        <f>IF(ISBLANK($E95),"",INDEX(Waga!$B$9:$Y$193,$AY95,6))</f>
        <v>M</v>
      </c>
      <c r="G95" s="180" t="str">
        <f>IF(ISBLANK($E95),"",INDEX(Waga!$B$9:$Y$193,$AY95,7))</f>
        <v>Drechna Norbert</v>
      </c>
      <c r="H95" s="154">
        <f>IF(ISBLANK($E95),"",INDEX(Waga!$B$9:$Y$193,$AY95,8))</f>
        <v>2007</v>
      </c>
      <c r="I95" s="86" t="str">
        <f>IF(ISBLANK($E95),"",INDEX(Waga!$B$9:$Y$193,$AY95,9))</f>
        <v>LKS Omega (Kleszczów)</v>
      </c>
      <c r="J95" s="94">
        <f>IF(ISBLANK($E95),"",INDEX(Waga!$B$9:$Y$193,$AY95,10))</f>
        <v>0</v>
      </c>
      <c r="K95" s="88">
        <f>IF(ISBLANK($E95),"",INDEX(Waga!$B$9:$Y$193,$AY95,11))</f>
        <v>77.849999999999994</v>
      </c>
      <c r="L95" s="131">
        <f>IF(ISBLANK($E95),"",INDEX(Waga!$B$9:$Y$193,$AY95,12))</f>
        <v>88</v>
      </c>
      <c r="M95" s="132" t="s">
        <v>1398</v>
      </c>
      <c r="N95" s="131">
        <v>92</v>
      </c>
      <c r="O95" s="132" t="s">
        <v>1398</v>
      </c>
      <c r="P95" s="133">
        <v>96</v>
      </c>
      <c r="Q95" s="132" t="s">
        <v>1399</v>
      </c>
      <c r="R95" s="133">
        <f>IF(ISBLANK($E95),"",INDEX(Waga!$B$9:$Y$193,$AY95,13))</f>
        <v>120</v>
      </c>
      <c r="S95" s="132" t="s">
        <v>1398</v>
      </c>
      <c r="T95" s="133">
        <v>125</v>
      </c>
      <c r="U95" s="132" t="s">
        <v>1398</v>
      </c>
      <c r="V95" s="133">
        <v>130</v>
      </c>
      <c r="W95" s="309" t="s">
        <v>1399</v>
      </c>
      <c r="X95" s="314">
        <f t="shared" si="126"/>
        <v>217</v>
      </c>
      <c r="Y95" s="312">
        <f t="shared" si="120"/>
        <v>285.48</v>
      </c>
      <c r="Z95" s="200">
        <f t="shared" si="121"/>
        <v>285.48</v>
      </c>
      <c r="AA95" s="485"/>
      <c r="AB95" s="385">
        <f>IF(ISNUMBER(AZ95),IF(ISBLANK($E95),"",INDEX('Mem Drużyna'!$E$9:$AB$133,$AZ95,21)),"")</f>
        <v>285.48</v>
      </c>
      <c r="AC95" s="384">
        <f>IF(ISNUMBER(AZ95),IF(ISBLANK($E95),"",INDEX('Mem Drużyna'!$E$9:$AB$133,$AZ95,24)),"")</f>
        <v>735.58</v>
      </c>
      <c r="AD95" s="549">
        <f>IF(ISNUMBER(AZ95),IF(ISBLANK($E95),"",INDEX('Mem Drużyna'!$E$9:$AB$133,$AZ95,24)),"")</f>
        <v>735.58</v>
      </c>
      <c r="AE95" s="430"/>
      <c r="AF95" s="546" t="str">
        <f>IF(ISNUMBER(BB95),IF(ISBLANK($E95),"",INDEX(DMP!$A$9:$AT$70,$BB95,26)),"")</f>
        <v/>
      </c>
      <c r="AG95" s="543" t="str">
        <f>IF(ISNUMBER(BB95),IF(ISBLANK($E95),"",INDEX(DMP!$A$9:$AT$70,$BB95,27)),"")</f>
        <v/>
      </c>
      <c r="AH95" s="551" t="str">
        <f>IF(ISNUMBER(BB95),IF(ISBLANK($E95),"",INDEX(DMP!$A$9:$AT$70,$BB95,46)),"")</f>
        <v/>
      </c>
      <c r="AI95" s="490">
        <f t="shared" si="122"/>
        <v>-208</v>
      </c>
      <c r="AJ95" s="491">
        <f t="shared" si="108"/>
        <v>1</v>
      </c>
      <c r="AK95" s="210">
        <f t="shared" si="109"/>
        <v>1.176222197618755</v>
      </c>
      <c r="AL95" s="209">
        <f t="shared" si="110"/>
        <v>1.3155681800003007</v>
      </c>
      <c r="AM95" s="94">
        <f t="shared" si="111"/>
        <v>88</v>
      </c>
      <c r="AN95" s="94">
        <f t="shared" si="112"/>
        <v>92</v>
      </c>
      <c r="AO95" s="94">
        <f t="shared" si="113"/>
        <v>-96</v>
      </c>
      <c r="AP95" s="95">
        <f t="shared" si="114"/>
        <v>92</v>
      </c>
      <c r="AQ95" s="94">
        <f t="shared" si="115"/>
        <v>120</v>
      </c>
      <c r="AR95" s="94">
        <f t="shared" si="116"/>
        <v>125</v>
      </c>
      <c r="AS95" s="94">
        <f t="shared" si="117"/>
        <v>-130</v>
      </c>
      <c r="AT95" s="96">
        <f t="shared" si="118"/>
        <v>125</v>
      </c>
      <c r="AU95" s="94">
        <f t="shared" si="123"/>
        <v>92</v>
      </c>
      <c r="AV95" s="94">
        <f t="shared" si="124"/>
        <v>125</v>
      </c>
      <c r="AW95" s="94">
        <f t="shared" si="125"/>
        <v>217</v>
      </c>
      <c r="AX95" s="485"/>
      <c r="AY95" s="485">
        <f>IF(E95="","",MATCH(E95,Waga!$F$9:$F$193,0))</f>
        <v>97</v>
      </c>
      <c r="AZ95" s="485">
        <f>IF(E95="","",MATCH(E95,'Mem Drużyna'!$E$9:$E$133,0))</f>
        <v>99</v>
      </c>
      <c r="BA95" s="198">
        <f t="shared" ca="1" si="107"/>
        <v>10</v>
      </c>
      <c r="BB95" s="485" t="e">
        <f>IF(E95="","",MATCH(E95,DMP!$E$9:$E$70,0))</f>
        <v>#N/A</v>
      </c>
      <c r="BC95" s="494"/>
    </row>
    <row r="96" spans="1:55" s="35" customFormat="1" ht="18.75" customHeight="1">
      <c r="A96" s="84"/>
      <c r="B96" s="85">
        <f>IF(ISBLANK($E96),"",INDEX(Waga!$B$9:$Y$193,$AY96,2))</f>
        <v>5</v>
      </c>
      <c r="C96" s="85" t="str">
        <f ca="1">IF(ISBLANK($E96),"",INDEX(Waga!$B$9:$Y$193,$AY96,1))</f>
        <v>U17</v>
      </c>
      <c r="D96" s="85" t="str">
        <f>IF(ISBLANK($E96),"",INDEX(Waga!$B$9:$Y$193,$AY96,4))</f>
        <v>F1</v>
      </c>
      <c r="E96" s="46">
        <v>10005514</v>
      </c>
      <c r="F96" s="85" t="str">
        <f>IF(ISBLANK($E96),"",INDEX(Waga!$B$9:$Y$193,$AY96,6))</f>
        <v>M</v>
      </c>
      <c r="G96" s="180" t="str">
        <f>IF(ISBLANK($E96),"",INDEX(Waga!$B$9:$Y$193,$AY96,7))</f>
        <v>Chlebiecki Aleksander</v>
      </c>
      <c r="H96" s="154">
        <f>IF(ISBLANK($E96),"",INDEX(Waga!$B$9:$Y$193,$AY96,8))</f>
        <v>2009</v>
      </c>
      <c r="I96" s="86" t="str">
        <f>IF(ISBLANK($E96),"",INDEX(Waga!$B$9:$Y$193,$AY96,9))</f>
        <v>Olimpijczyk (Łuków)</v>
      </c>
      <c r="J96" s="94">
        <f>IF(ISBLANK($E96),"",INDEX(Waga!$B$9:$Y$193,$AY96,10))</f>
        <v>0</v>
      </c>
      <c r="K96" s="88">
        <f>IF(ISBLANK($E96),"",INDEX(Waga!$B$9:$Y$193,$AY96,11))</f>
        <v>53.05</v>
      </c>
      <c r="L96" s="131">
        <f>IF(ISBLANK($E96),"",INDEX(Waga!$B$9:$Y$193,$AY96,12))</f>
        <v>45</v>
      </c>
      <c r="M96" s="132" t="s">
        <v>1398</v>
      </c>
      <c r="N96" s="131">
        <v>48</v>
      </c>
      <c r="O96" s="132" t="s">
        <v>1398</v>
      </c>
      <c r="P96" s="133">
        <v>51</v>
      </c>
      <c r="Q96" s="132" t="s">
        <v>1398</v>
      </c>
      <c r="R96" s="133">
        <v>55</v>
      </c>
      <c r="S96" s="132" t="s">
        <v>1398</v>
      </c>
      <c r="T96" s="133">
        <v>60</v>
      </c>
      <c r="U96" s="132" t="s">
        <v>1399</v>
      </c>
      <c r="V96" s="133">
        <f t="shared" ref="V96:V156" si="127">IF(ISBLANK(U96),"",IF(U96="x",T96,T96+1))</f>
        <v>60</v>
      </c>
      <c r="W96" s="309" t="s">
        <v>1399</v>
      </c>
      <c r="X96" s="314">
        <f t="shared" si="126"/>
        <v>106</v>
      </c>
      <c r="Y96" s="312">
        <f t="shared" si="120"/>
        <v>182.02</v>
      </c>
      <c r="Z96" s="200">
        <f t="shared" si="121"/>
        <v>182.02</v>
      </c>
      <c r="AA96" s="485"/>
      <c r="AB96" s="385" t="str">
        <f>IF(ISNUMBER(AZ96),IF(ISBLANK($E96),"",INDEX('Mem Drużyna'!$E$9:$AB$133,$AZ96,21)),"")</f>
        <v/>
      </c>
      <c r="AC96" s="384" t="str">
        <f>IF(ISNUMBER(AZ96),IF(ISBLANK($E96),"",INDEX('Mem Drużyna'!$E$9:$AB$133,$AZ96,24)),"")</f>
        <v/>
      </c>
      <c r="AD96" s="549" t="str">
        <f>IF(ISNUMBER(AZ96),IF(ISBLANK($E96),"",INDEX('Mem Drużyna'!$E$9:$AB$133,$AZ96,24)),"")</f>
        <v/>
      </c>
      <c r="AE96" s="430"/>
      <c r="AF96" s="546" t="str">
        <f>IF(ISNUMBER(BB96),IF(ISBLANK($E96),"",INDEX(DMP!$A$9:$AT$70,$BB96,26)),"")</f>
        <v/>
      </c>
      <c r="AG96" s="543" t="str">
        <f>IF(ISNUMBER(BB96),IF(ISBLANK($E96),"",INDEX(DMP!$A$9:$AT$70,$BB96,27)),"")</f>
        <v/>
      </c>
      <c r="AH96" s="551" t="str">
        <f>IF(ISNUMBER(BB96),IF(ISBLANK($E96),"",INDEX(DMP!$A$9:$AT$70,$BB96,46)),"")</f>
        <v/>
      </c>
      <c r="AI96" s="490">
        <f t="shared" si="122"/>
        <v>-100</v>
      </c>
      <c r="AJ96" s="491">
        <f t="shared" si="108"/>
        <v>1</v>
      </c>
      <c r="AK96" s="210">
        <f t="shared" si="109"/>
        <v>1.4514915926798719</v>
      </c>
      <c r="AL96" s="209">
        <f t="shared" si="110"/>
        <v>1.7171479140891717</v>
      </c>
      <c r="AM96" s="94">
        <f t="shared" si="111"/>
        <v>45</v>
      </c>
      <c r="AN96" s="94">
        <f t="shared" si="112"/>
        <v>48</v>
      </c>
      <c r="AO96" s="94">
        <f t="shared" si="113"/>
        <v>51</v>
      </c>
      <c r="AP96" s="95">
        <f t="shared" si="114"/>
        <v>51</v>
      </c>
      <c r="AQ96" s="94">
        <f t="shared" si="115"/>
        <v>55</v>
      </c>
      <c r="AR96" s="94">
        <f t="shared" si="116"/>
        <v>-60</v>
      </c>
      <c r="AS96" s="94">
        <f t="shared" si="117"/>
        <v>-60</v>
      </c>
      <c r="AT96" s="96">
        <f t="shared" si="118"/>
        <v>55</v>
      </c>
      <c r="AU96" s="94">
        <f t="shared" si="123"/>
        <v>51</v>
      </c>
      <c r="AV96" s="94">
        <f t="shared" si="124"/>
        <v>55</v>
      </c>
      <c r="AW96" s="94">
        <f t="shared" si="125"/>
        <v>106</v>
      </c>
      <c r="AX96" s="485"/>
      <c r="AY96" s="485">
        <f>IF(E96="","",MATCH(E96,Waga!$F$9:$F$193,0))</f>
        <v>98</v>
      </c>
      <c r="AZ96" s="485" t="e">
        <f>IF(E96="","",MATCH(E96,'Mem Drużyna'!$E$9:$E$133,0))</f>
        <v>#N/A</v>
      </c>
      <c r="BA96" s="198">
        <f t="shared" ca="1" si="107"/>
        <v>20</v>
      </c>
      <c r="BB96" s="485" t="e">
        <f>IF(E96="","",MATCH(E96,DMP!$E$9:$E$70,0))</f>
        <v>#N/A</v>
      </c>
      <c r="BC96" s="494"/>
    </row>
    <row r="97" spans="1:55" s="35" customFormat="1" ht="18.75" customHeight="1">
      <c r="A97" s="84"/>
      <c r="B97" s="85">
        <f>IF(ISBLANK($E97),"",INDEX(Waga!$B$9:$Y$193,$AY97,2))</f>
        <v>6</v>
      </c>
      <c r="C97" s="85" t="str">
        <f ca="1">IF(ISBLANK($E97),"",INDEX(Waga!$B$9:$Y$193,$AY97,1))</f>
        <v>U17</v>
      </c>
      <c r="D97" s="85" t="str">
        <f>IF(ISBLANK($E97),"",INDEX(Waga!$B$9:$Y$193,$AY97,4))</f>
        <v>F1</v>
      </c>
      <c r="E97" s="46">
        <v>10004642</v>
      </c>
      <c r="F97" s="85" t="str">
        <f>IF(ISBLANK($E97),"",INDEX(Waga!$B$9:$Y$193,$AY97,6))</f>
        <v>M</v>
      </c>
      <c r="G97" s="180" t="str">
        <f>IF(ISBLANK($E97),"",INDEX(Waga!$B$9:$Y$193,$AY97,7))</f>
        <v>Młynarczyk Paweł</v>
      </c>
      <c r="H97" s="154">
        <f>IF(ISBLANK($E97),"",INDEX(Waga!$B$9:$Y$193,$AY97,8))</f>
        <v>2010</v>
      </c>
      <c r="I97" s="86" t="str">
        <f>IF(ISBLANK($E97),"",INDEX(Waga!$B$9:$Y$193,$AY97,9))</f>
        <v>Olimpijczyk (Łuków)</v>
      </c>
      <c r="J97" s="94">
        <f>IF(ISBLANK($E97),"",INDEX(Waga!$B$9:$Y$193,$AY97,10))</f>
        <v>0</v>
      </c>
      <c r="K97" s="88">
        <f>IF(ISBLANK($E97),"",INDEX(Waga!$B$9:$Y$193,$AY97,11))</f>
        <v>58.65</v>
      </c>
      <c r="L97" s="131">
        <f>IF(ISBLANK($E97),"",INDEX(Waga!$B$9:$Y$193,$AY97,12))</f>
        <v>60</v>
      </c>
      <c r="M97" s="132" t="s">
        <v>1399</v>
      </c>
      <c r="N97" s="131">
        <f t="shared" ref="N97:N156" si="128">IF(ISBLANK(M97),"",IF(M97="x",L97,L97+1))</f>
        <v>60</v>
      </c>
      <c r="O97" s="132" t="s">
        <v>1399</v>
      </c>
      <c r="P97" s="133">
        <f t="shared" ref="P97:P156" si="129">IF(ISBLANK(O97),"",IF(O97="x",N97,N97+1))</f>
        <v>60</v>
      </c>
      <c r="Q97" s="132" t="s">
        <v>1399</v>
      </c>
      <c r="R97" s="133">
        <f>IF(ISBLANK($E97),"",INDEX(Waga!$B$9:$Y$193,$AY97,13))</f>
        <v>75</v>
      </c>
      <c r="S97" s="132" t="s">
        <v>1398</v>
      </c>
      <c r="T97" s="133">
        <v>80</v>
      </c>
      <c r="U97" s="132" t="s">
        <v>1398</v>
      </c>
      <c r="V97" s="133">
        <v>83</v>
      </c>
      <c r="W97" s="309" t="s">
        <v>1398</v>
      </c>
      <c r="X97" s="314">
        <f t="shared" si="126"/>
        <v>83</v>
      </c>
      <c r="Y97" s="312">
        <f t="shared" si="120"/>
        <v>131.78</v>
      </c>
      <c r="Z97" s="200">
        <f t="shared" si="121"/>
        <v>131.78</v>
      </c>
      <c r="AA97" s="485"/>
      <c r="AB97" s="385" t="str">
        <f>IF(ISNUMBER(AZ97),IF(ISBLANK($E97),"",INDEX('Mem Drużyna'!$E$9:$AB$133,$AZ97,21)),"")</f>
        <v/>
      </c>
      <c r="AC97" s="384" t="str">
        <f>IF(ISNUMBER(AZ97),IF(ISBLANK($E97),"",INDEX('Mem Drużyna'!$E$9:$AB$133,$AZ97,24)),"")</f>
        <v/>
      </c>
      <c r="AD97" s="549" t="str">
        <f>IF(ISNUMBER(AZ97),IF(ISBLANK($E97),"",INDEX('Mem Drużyna'!$E$9:$AB$133,$AZ97,24)),"")</f>
        <v/>
      </c>
      <c r="AE97" s="430"/>
      <c r="AF97" s="546" t="str">
        <f>IF(ISNUMBER(BB97),IF(ISBLANK($E97),"",INDEX(DMP!$A$9:$AT$70,$BB97,26)),"")</f>
        <v/>
      </c>
      <c r="AG97" s="543" t="str">
        <f>IF(ISNUMBER(BB97),IF(ISBLANK($E97),"",INDEX(DMP!$A$9:$AT$70,$BB97,27)),"")</f>
        <v/>
      </c>
      <c r="AH97" s="551" t="str">
        <f>IF(ISNUMBER(BB97),IF(ISBLANK($E97),"",INDEX(DMP!$A$9:$AT$70,$BB97,46)),"")</f>
        <v/>
      </c>
      <c r="AI97" s="490">
        <f t="shared" si="122"/>
        <v>-135</v>
      </c>
      <c r="AJ97" s="491">
        <f t="shared" si="108"/>
        <v>1</v>
      </c>
      <c r="AK97" s="210">
        <f t="shared" si="109"/>
        <v>1.3624061570401023</v>
      </c>
      <c r="AL97" s="209">
        <f t="shared" si="110"/>
        <v>1.5877453914842441</v>
      </c>
      <c r="AM97" s="94">
        <f t="shared" si="111"/>
        <v>-60</v>
      </c>
      <c r="AN97" s="94">
        <f t="shared" si="112"/>
        <v>-60</v>
      </c>
      <c r="AO97" s="94">
        <f t="shared" si="113"/>
        <v>-60</v>
      </c>
      <c r="AP97" s="95">
        <f t="shared" si="114"/>
        <v>0</v>
      </c>
      <c r="AQ97" s="94">
        <f t="shared" si="115"/>
        <v>75</v>
      </c>
      <c r="AR97" s="94">
        <f t="shared" si="116"/>
        <v>80</v>
      </c>
      <c r="AS97" s="94">
        <f t="shared" si="117"/>
        <v>83</v>
      </c>
      <c r="AT97" s="96">
        <f t="shared" si="118"/>
        <v>83</v>
      </c>
      <c r="AU97" s="94">
        <f t="shared" si="123"/>
        <v>0</v>
      </c>
      <c r="AV97" s="94">
        <f t="shared" si="124"/>
        <v>83</v>
      </c>
      <c r="AW97" s="94">
        <f t="shared" si="125"/>
        <v>83</v>
      </c>
      <c r="AX97" s="485"/>
      <c r="AY97" s="485">
        <f>IF(E97="","",MATCH(E97,Waga!$F$9:$F$193,0))</f>
        <v>99</v>
      </c>
      <c r="AZ97" s="485" t="e">
        <f>IF(E97="","",MATCH(E97,'Mem Drużyna'!$E$9:$E$133,0))</f>
        <v>#N/A</v>
      </c>
      <c r="BA97" s="198">
        <f t="shared" ca="1" si="107"/>
        <v>20</v>
      </c>
      <c r="BB97" s="485" t="e">
        <f>IF(E97="","",MATCH(E97,DMP!$E$9:$E$70,0))</f>
        <v>#N/A</v>
      </c>
      <c r="BC97" s="494"/>
    </row>
    <row r="98" spans="1:55" s="35" customFormat="1" ht="18.75" customHeight="1">
      <c r="A98" s="84"/>
      <c r="B98" s="85">
        <f>IF(ISBLANK($E98),"",INDEX(Waga!$B$9:$Y$193,$AY98,2))</f>
        <v>7</v>
      </c>
      <c r="C98" s="85" t="str">
        <f ca="1">IF(ISBLANK($E98),"",INDEX(Waga!$B$9:$Y$193,$AY98,1))</f>
        <v>U17</v>
      </c>
      <c r="D98" s="85" t="str">
        <f>IF(ISBLANK($E98),"",INDEX(Waga!$B$9:$Y$193,$AY98,4))</f>
        <v>F1</v>
      </c>
      <c r="E98" s="46">
        <v>10005544</v>
      </c>
      <c r="F98" s="85" t="str">
        <f>IF(ISBLANK($E98),"",INDEX(Waga!$B$9:$Y$193,$AY98,6))</f>
        <v>M</v>
      </c>
      <c r="G98" s="180" t="str">
        <f>IF(ISBLANK($E98),"",INDEX(Waga!$B$9:$Y$193,$AY98,7))</f>
        <v>Przeździak Adam</v>
      </c>
      <c r="H98" s="154">
        <f>IF(ISBLANK($E98),"",INDEX(Waga!$B$9:$Y$193,$AY98,8))</f>
        <v>2010</v>
      </c>
      <c r="I98" s="86" t="str">
        <f>IF(ISBLANK($E98),"",INDEX(Waga!$B$9:$Y$193,$AY98,9))</f>
        <v>Olimpijczyk (Łuków)</v>
      </c>
      <c r="J98" s="94">
        <f>IF(ISBLANK($E98),"",INDEX(Waga!$B$9:$Y$193,$AY98,10))</f>
        <v>0</v>
      </c>
      <c r="K98" s="88">
        <f>IF(ISBLANK($E98),"",INDEX(Waga!$B$9:$Y$193,$AY98,11))</f>
        <v>71.400000000000006</v>
      </c>
      <c r="L98" s="131">
        <v>45</v>
      </c>
      <c r="M98" s="132" t="s">
        <v>1399</v>
      </c>
      <c r="N98" s="131">
        <f t="shared" si="128"/>
        <v>45</v>
      </c>
      <c r="O98" s="132" t="s">
        <v>1399</v>
      </c>
      <c r="P98" s="133">
        <f t="shared" si="129"/>
        <v>45</v>
      </c>
      <c r="Q98" s="132" t="s">
        <v>1398</v>
      </c>
      <c r="R98" s="133">
        <f>IF(ISBLANK($E98),"",INDEX(Waga!$B$9:$Y$193,$AY98,13))</f>
        <v>50</v>
      </c>
      <c r="S98" s="132" t="s">
        <v>1398</v>
      </c>
      <c r="T98" s="133">
        <v>55</v>
      </c>
      <c r="U98" s="132" t="s">
        <v>1399</v>
      </c>
      <c r="V98" s="133">
        <f t="shared" si="127"/>
        <v>55</v>
      </c>
      <c r="W98" s="309" t="s">
        <v>1398</v>
      </c>
      <c r="X98" s="314">
        <f t="shared" si="126"/>
        <v>100</v>
      </c>
      <c r="Y98" s="312">
        <f t="shared" si="120"/>
        <v>138.61000000000001</v>
      </c>
      <c r="Z98" s="200">
        <f t="shared" si="121"/>
        <v>138.61000000000001</v>
      </c>
      <c r="AA98" s="485"/>
      <c r="AB98" s="385" t="str">
        <f>IF(ISNUMBER(AZ98),IF(ISBLANK($E98),"",INDEX('Mem Drużyna'!$E$9:$AB$133,$AZ98,21)),"")</f>
        <v/>
      </c>
      <c r="AC98" s="384" t="str">
        <f>IF(ISNUMBER(AZ98),IF(ISBLANK($E98),"",INDEX('Mem Drużyna'!$E$9:$AB$133,$AZ98,24)),"")</f>
        <v/>
      </c>
      <c r="AD98" s="549" t="str">
        <f>IF(ISNUMBER(AZ98),IF(ISBLANK($E98),"",INDEX('Mem Drużyna'!$E$9:$AB$133,$AZ98,24)),"")</f>
        <v/>
      </c>
      <c r="AE98" s="430"/>
      <c r="AF98" s="546" t="str">
        <f>IF(ISNUMBER(BB98),IF(ISBLANK($E98),"",INDEX(DMP!$A$9:$AT$70,$BB98,26)),"")</f>
        <v/>
      </c>
      <c r="AG98" s="543" t="str">
        <f>IF(ISNUMBER(BB98),IF(ISBLANK($E98),"",INDEX(DMP!$A$9:$AT$70,$BB98,27)),"")</f>
        <v/>
      </c>
      <c r="AH98" s="551" t="str">
        <f>IF(ISNUMBER(BB98),IF(ISBLANK($E98),"",INDEX(DMP!$A$9:$AT$70,$BB98,46)),"")</f>
        <v/>
      </c>
      <c r="AI98" s="490">
        <f t="shared" si="122"/>
        <v>-95</v>
      </c>
      <c r="AJ98" s="491">
        <f t="shared" si="108"/>
        <v>1</v>
      </c>
      <c r="AK98" s="210">
        <f t="shared" si="109"/>
        <v>1.224096340809961</v>
      </c>
      <c r="AL98" s="209">
        <f t="shared" si="110"/>
        <v>1.3861345311369777</v>
      </c>
      <c r="AM98" s="94">
        <f t="shared" si="111"/>
        <v>-45</v>
      </c>
      <c r="AN98" s="94">
        <f t="shared" si="112"/>
        <v>-45</v>
      </c>
      <c r="AO98" s="94">
        <f t="shared" si="113"/>
        <v>45</v>
      </c>
      <c r="AP98" s="95">
        <f t="shared" si="114"/>
        <v>45</v>
      </c>
      <c r="AQ98" s="94">
        <f t="shared" si="115"/>
        <v>50</v>
      </c>
      <c r="AR98" s="94">
        <f t="shared" si="116"/>
        <v>-55</v>
      </c>
      <c r="AS98" s="94">
        <f t="shared" si="117"/>
        <v>55</v>
      </c>
      <c r="AT98" s="96">
        <f t="shared" si="118"/>
        <v>55</v>
      </c>
      <c r="AU98" s="94">
        <f t="shared" si="123"/>
        <v>45</v>
      </c>
      <c r="AV98" s="94">
        <f t="shared" si="124"/>
        <v>55</v>
      </c>
      <c r="AW98" s="94">
        <f t="shared" si="125"/>
        <v>100</v>
      </c>
      <c r="AX98" s="485"/>
      <c r="AY98" s="485">
        <f>IF(E98="","",MATCH(E98,Waga!$F$9:$F$193,0))</f>
        <v>100</v>
      </c>
      <c r="AZ98" s="485" t="e">
        <f>IF(E98="","",MATCH(E98,'Mem Drużyna'!$E$9:$E$133,0))</f>
        <v>#N/A</v>
      </c>
      <c r="BA98" s="198">
        <f t="shared" ca="1" si="107"/>
        <v>20</v>
      </c>
      <c r="BB98" s="485" t="e">
        <f>IF(E98="","",MATCH(E98,DMP!$E$9:$E$70,0))</f>
        <v>#N/A</v>
      </c>
      <c r="BC98" s="494"/>
    </row>
    <row r="99" spans="1:55" s="35" customFormat="1" ht="19.5" customHeight="1">
      <c r="A99" s="84"/>
      <c r="B99" s="85">
        <f>IF(ISBLANK($E99),"",INDEX(Waga!$B$9:$Y$193,$AY99,2))</f>
        <v>1</v>
      </c>
      <c r="C99" s="85" t="str">
        <f ca="1">IF(ISBLANK($E99),"",INDEX(Waga!$B$9:$Y$193,$AY99,1))</f>
        <v>U17</v>
      </c>
      <c r="D99" s="85" t="str">
        <f>IF(ISBLANK($E99),"",INDEX(Waga!$B$9:$Y$193,$AY99,4))</f>
        <v>M1</v>
      </c>
      <c r="E99" s="46">
        <v>10004545</v>
      </c>
      <c r="F99" s="85" t="str">
        <f>IF(ISBLANK($E99),"",INDEX(Waga!$B$9:$Y$193,$AY99,6))</f>
        <v>M</v>
      </c>
      <c r="G99" s="180" t="str">
        <f>IF(ISBLANK($E99),"",INDEX(Waga!$B$9:$Y$193,$AY99,7))</f>
        <v>Łobejko Rafał</v>
      </c>
      <c r="H99" s="154">
        <f>IF(ISBLANK($E99),"",INDEX(Waga!$B$9:$Y$193,$AY99,8))</f>
        <v>2009</v>
      </c>
      <c r="I99" s="86" t="str">
        <f>IF(ISBLANK($E99),"",INDEX(Waga!$B$9:$Y$193,$AY99,9))</f>
        <v>Olimpijczyk (Łuków)</v>
      </c>
      <c r="J99" s="94">
        <f>IF(ISBLANK($E99),"",INDEX(Waga!$B$9:$Y$193,$AY99,10))</f>
        <v>0</v>
      </c>
      <c r="K99" s="88">
        <f>IF(ISBLANK($E99),"",INDEX(Waga!$B$9:$Y$193,$AY99,11))</f>
        <v>109.35</v>
      </c>
      <c r="L99" s="131">
        <f>IF(ISBLANK($E99),"",INDEX(Waga!$B$9:$Y$193,$AY99,12))</f>
        <v>100</v>
      </c>
      <c r="M99" s="132" t="s">
        <v>1398</v>
      </c>
      <c r="N99" s="131">
        <v>103</v>
      </c>
      <c r="O99" s="132" t="s">
        <v>1398</v>
      </c>
      <c r="P99" s="133">
        <v>105</v>
      </c>
      <c r="Q99" s="132" t="s">
        <v>1398</v>
      </c>
      <c r="R99" s="133">
        <f>IF(ISBLANK($E99),"",INDEX(Waga!$B$9:$Y$193,$AY99,13))</f>
        <v>128</v>
      </c>
      <c r="S99" s="132" t="s">
        <v>1398</v>
      </c>
      <c r="T99" s="133">
        <v>132</v>
      </c>
      <c r="U99" s="132" t="s">
        <v>1398</v>
      </c>
      <c r="V99" s="133">
        <v>135</v>
      </c>
      <c r="W99" s="309" t="s">
        <v>1399</v>
      </c>
      <c r="X99" s="314">
        <f t="shared" si="126"/>
        <v>237</v>
      </c>
      <c r="Y99" s="312">
        <f t="shared" si="120"/>
        <v>265.37</v>
      </c>
      <c r="Z99" s="200">
        <f t="shared" si="121"/>
        <v>265.37</v>
      </c>
      <c r="AA99" s="485"/>
      <c r="AB99" s="385">
        <f>IF(ISNUMBER(AZ99),IF(ISBLANK($E99),"",INDEX('Mem Drużyna'!$E$9:$AB$133,$AZ99,21)),"")</f>
        <v>265.37</v>
      </c>
      <c r="AC99" s="384">
        <f>IF(ISNUMBER(AZ99),IF(ISBLANK($E99),"",INDEX('Mem Drużyna'!$E$9:$AB$133,$AZ99,24)),"")</f>
        <v>837.88</v>
      </c>
      <c r="AD99" s="549">
        <f>IF(ISNUMBER(AZ99),IF(ISBLANK($E99),"",INDEX('Mem Drużyna'!$E$9:$AB$133,$AZ99,24)),"")</f>
        <v>837.88</v>
      </c>
      <c r="AE99" s="430"/>
      <c r="AF99" s="546" t="str">
        <f>IF(ISNUMBER(BB99),IF(ISBLANK($E99),"",INDEX(DMP!$A$9:$AT$70,$BB99,26)),"")</f>
        <v/>
      </c>
      <c r="AG99" s="543" t="str">
        <f>IF(ISNUMBER(BB99),IF(ISBLANK($E99),"",INDEX(DMP!$A$9:$AT$70,$BB99,27)),"")</f>
        <v/>
      </c>
      <c r="AH99" s="551" t="str">
        <f>IF(ISNUMBER(BB99),IF(ISBLANK($E99),"",INDEX(DMP!$A$9:$AT$70,$BB99,46)),"")</f>
        <v/>
      </c>
      <c r="AI99" s="490">
        <f t="shared" si="122"/>
        <v>-228</v>
      </c>
      <c r="AJ99" s="491">
        <f t="shared" ref="AJ99:AJ136" si="130">IF(ISBLANK($AX$3),1,IF(F99="K",$AX$3,1))</f>
        <v>1</v>
      </c>
      <c r="AK99" s="210">
        <f t="shared" si="109"/>
        <v>1.0491452088586948</v>
      </c>
      <c r="AL99" s="209">
        <f t="shared" si="110"/>
        <v>1.119715612159687</v>
      </c>
      <c r="AM99" s="94">
        <f t="shared" ref="AM99:AM136" si="131">IF(M99="z",L99,IF(M99="x",L99*(-1),0))</f>
        <v>100</v>
      </c>
      <c r="AN99" s="94">
        <f t="shared" ref="AN99:AN136" si="132">IF(O99="z",N99,IF(O99="x",N99*(-1),0))</f>
        <v>103</v>
      </c>
      <c r="AO99" s="94">
        <f t="shared" ref="AO99:AO136" si="133">IF(Q99="z",P99,IF(Q99="x",P99*(-1),0))</f>
        <v>105</v>
      </c>
      <c r="AP99" s="95">
        <f t="shared" ref="AP99:AP136" si="134">IF(AND(AM99&lt;0,AN99&lt;0,AO99&lt;0),0,MAX(AM99:AO99))</f>
        <v>105</v>
      </c>
      <c r="AQ99" s="94">
        <f t="shared" ref="AQ99:AQ136" si="135">IF(S99="z",R99,IF(S99="x",R99*(-1),0))</f>
        <v>128</v>
      </c>
      <c r="AR99" s="94">
        <f t="shared" ref="AR99:AR136" si="136">IF(U99="z",T99,IF(U99="x",T99*(-1),0))</f>
        <v>132</v>
      </c>
      <c r="AS99" s="94">
        <f t="shared" ref="AS99:AS136" si="137">IF(W99="z",V99,IF(W99="x",V99*(-1),0))</f>
        <v>-135</v>
      </c>
      <c r="AT99" s="96">
        <f t="shared" ref="AT99:AT136" si="138">IF(AND(AQ99&lt;0,AR99&lt;0,AS99&lt;0),0,MAX(AQ99:AS99))</f>
        <v>132</v>
      </c>
      <c r="AU99" s="94">
        <f t="shared" si="123"/>
        <v>105</v>
      </c>
      <c r="AV99" s="94">
        <f t="shared" si="124"/>
        <v>132</v>
      </c>
      <c r="AW99" s="94">
        <f t="shared" si="125"/>
        <v>237</v>
      </c>
      <c r="AX99" s="485"/>
      <c r="AY99" s="485">
        <f>IF(E99="","",MATCH(E99,Waga!$F$9:$F$193,0))</f>
        <v>101</v>
      </c>
      <c r="AZ99" s="485">
        <f>IF(E99="","",MATCH(E99,'Mem Drużyna'!$E$9:$E$133,0))</f>
        <v>10</v>
      </c>
      <c r="BA99" s="198">
        <f t="shared" ca="1" si="107"/>
        <v>20</v>
      </c>
      <c r="BB99" s="485" t="e">
        <f>IF(E99="","",MATCH(E99,DMP!$E$9:$E$70,0))</f>
        <v>#N/A</v>
      </c>
      <c r="BC99" s="494"/>
    </row>
    <row r="100" spans="1:55" s="35" customFormat="1" ht="19.5" customHeight="1">
      <c r="A100" s="84"/>
      <c r="B100" s="85">
        <f>IF(ISBLANK($E100),"",INDEX(Waga!$B$9:$Y$193,$AY100,2))</f>
        <v>2</v>
      </c>
      <c r="C100" s="85" t="str">
        <f ca="1">IF(ISBLANK($E100),"",INDEX(Waga!$B$9:$Y$193,$AY100,1))</f>
        <v>U17</v>
      </c>
      <c r="D100" s="85" t="str">
        <f>IF(ISBLANK($E100),"",INDEX(Waga!$B$9:$Y$193,$AY100,4))</f>
        <v>M1</v>
      </c>
      <c r="E100" s="46">
        <v>10005140</v>
      </c>
      <c r="F100" s="85" t="str">
        <f>IF(ISBLANK($E100),"",INDEX(Waga!$B$9:$Y$193,$AY100,6))</f>
        <v>M</v>
      </c>
      <c r="G100" s="180" t="str">
        <f>IF(ISBLANK($E100),"",INDEX(Waga!$B$9:$Y$193,$AY100,7))</f>
        <v>Wardziak-Mąka Marcel</v>
      </c>
      <c r="H100" s="154">
        <f>IF(ISBLANK($E100),"",INDEX(Waga!$B$9:$Y$193,$AY100,8))</f>
        <v>2010</v>
      </c>
      <c r="I100" s="86" t="str">
        <f>IF(ISBLANK($E100),"",INDEX(Waga!$B$9:$Y$193,$AY100,9))</f>
        <v>Olimpijczyk (Łuków)</v>
      </c>
      <c r="J100" s="94">
        <f>IF(ISBLANK($E100),"",INDEX(Waga!$B$9:$Y$193,$AY100,10))</f>
        <v>0</v>
      </c>
      <c r="K100" s="88">
        <f>IF(ISBLANK($E100),"",INDEX(Waga!$B$9:$Y$193,$AY100,11))</f>
        <v>93.25</v>
      </c>
      <c r="L100" s="131">
        <f>IF(ISBLANK($E100),"",INDEX(Waga!$B$9:$Y$193,$AY100,12))</f>
        <v>90</v>
      </c>
      <c r="M100" s="132" t="s">
        <v>1398</v>
      </c>
      <c r="N100" s="131">
        <v>95</v>
      </c>
      <c r="O100" s="132" t="s">
        <v>1398</v>
      </c>
      <c r="P100" s="133">
        <v>100</v>
      </c>
      <c r="Q100" s="132" t="s">
        <v>1398</v>
      </c>
      <c r="R100" s="133">
        <f>IF(ISBLANK($E100),"",INDEX(Waga!$B$9:$Y$193,$AY100,13))</f>
        <v>115</v>
      </c>
      <c r="S100" s="132" t="s">
        <v>1398</v>
      </c>
      <c r="T100" s="133">
        <v>120</v>
      </c>
      <c r="U100" s="132" t="s">
        <v>1398</v>
      </c>
      <c r="V100" s="133">
        <v>125</v>
      </c>
      <c r="W100" s="309" t="s">
        <v>1399</v>
      </c>
      <c r="X100" s="314">
        <f t="shared" si="126"/>
        <v>220</v>
      </c>
      <c r="Y100" s="312">
        <f t="shared" si="120"/>
        <v>263.36</v>
      </c>
      <c r="Z100" s="200">
        <f t="shared" si="121"/>
        <v>263.36</v>
      </c>
      <c r="AA100" s="485"/>
      <c r="AB100" s="385" t="str">
        <f>IF(ISNUMBER(AZ100),IF(ISBLANK($E100),"",INDEX('Mem Drużyna'!$E$9:$AB$133,$AZ100,21)),"")</f>
        <v/>
      </c>
      <c r="AC100" s="384" t="str">
        <f>IF(ISNUMBER(AZ100),IF(ISBLANK($E100),"",INDEX('Mem Drużyna'!$E$9:$AB$133,$AZ100,24)),"")</f>
        <v/>
      </c>
      <c r="AD100" s="549" t="str">
        <f>IF(ISNUMBER(AZ100),IF(ISBLANK($E100),"",INDEX('Mem Drużyna'!$E$9:$AB$133,$AZ100,24)),"")</f>
        <v/>
      </c>
      <c r="AE100" s="430"/>
      <c r="AF100" s="546" t="str">
        <f>IF(ISNUMBER(BB100),IF(ISBLANK($E100),"",INDEX(DMP!$A$9:$AT$70,$BB100,26)),"")</f>
        <v/>
      </c>
      <c r="AG100" s="543" t="str">
        <f>IF(ISNUMBER(BB100),IF(ISBLANK($E100),"",INDEX(DMP!$A$9:$AT$70,$BB100,27)),"")</f>
        <v/>
      </c>
      <c r="AH100" s="551" t="str">
        <f>IF(ISNUMBER(BB100),IF(ISBLANK($E100),"",INDEX(DMP!$A$9:$AT$70,$BB100,46)),"")</f>
        <v/>
      </c>
      <c r="AI100" s="490">
        <f t="shared" si="122"/>
        <v>-205</v>
      </c>
      <c r="AJ100" s="491">
        <f t="shared" si="130"/>
        <v>1</v>
      </c>
      <c r="AK100" s="210">
        <f t="shared" si="109"/>
        <v>1.0976300835041051</v>
      </c>
      <c r="AL100" s="209">
        <f t="shared" si="110"/>
        <v>1.1970813494152632</v>
      </c>
      <c r="AM100" s="94">
        <f t="shared" si="131"/>
        <v>90</v>
      </c>
      <c r="AN100" s="94">
        <f t="shared" si="132"/>
        <v>95</v>
      </c>
      <c r="AO100" s="94">
        <f t="shared" si="133"/>
        <v>100</v>
      </c>
      <c r="AP100" s="95">
        <f t="shared" si="134"/>
        <v>100</v>
      </c>
      <c r="AQ100" s="94">
        <f t="shared" si="135"/>
        <v>115</v>
      </c>
      <c r="AR100" s="94">
        <f t="shared" si="136"/>
        <v>120</v>
      </c>
      <c r="AS100" s="94">
        <f t="shared" si="137"/>
        <v>-125</v>
      </c>
      <c r="AT100" s="96">
        <f t="shared" si="138"/>
        <v>120</v>
      </c>
      <c r="AU100" s="94">
        <f t="shared" si="123"/>
        <v>100</v>
      </c>
      <c r="AV100" s="94">
        <f t="shared" si="124"/>
        <v>120</v>
      </c>
      <c r="AW100" s="94">
        <f t="shared" si="125"/>
        <v>220</v>
      </c>
      <c r="AX100" s="485"/>
      <c r="AY100" s="485">
        <f>IF(E100="","",MATCH(E100,Waga!$F$9:$F$193,0))</f>
        <v>102</v>
      </c>
      <c r="AZ100" s="485" t="e">
        <f>IF(E100="","",MATCH(E100,'Mem Drużyna'!$E$9:$E$133,0))</f>
        <v>#N/A</v>
      </c>
      <c r="BA100" s="198">
        <f t="shared" ca="1" si="107"/>
        <v>20</v>
      </c>
      <c r="BB100" s="485" t="e">
        <f>IF(E100="","",MATCH(E100,DMP!$E$9:$E$70,0))</f>
        <v>#N/A</v>
      </c>
      <c r="BC100" s="494"/>
    </row>
    <row r="101" spans="1:55" s="35" customFormat="1" ht="19.5" customHeight="1">
      <c r="A101" s="84"/>
      <c r="B101" s="85">
        <f>IF(ISBLANK($E101),"",INDEX(Waga!$B$9:$Y$193,$AY101,2))</f>
        <v>3</v>
      </c>
      <c r="C101" s="85" t="str">
        <f ca="1">IF(ISBLANK($E101),"",INDEX(Waga!$B$9:$Y$193,$AY101,1))</f>
        <v>U20</v>
      </c>
      <c r="D101" s="85" t="str">
        <f>IF(ISBLANK($E101),"",INDEX(Waga!$B$9:$Y$193,$AY101,4))</f>
        <v>M1</v>
      </c>
      <c r="E101" s="46">
        <v>1009</v>
      </c>
      <c r="F101" s="85" t="str">
        <f>IF(ISBLANK($E101),"",INDEX(Waga!$B$9:$Y$193,$AY101,6))</f>
        <v>M</v>
      </c>
      <c r="G101" s="180" t="str">
        <f>IF(ISBLANK($E101),"",INDEX(Waga!$B$9:$Y$193,$AY101,7))</f>
        <v>Tchurz Jan</v>
      </c>
      <c r="H101" s="154">
        <f>IF(ISBLANK($E101),"",INDEX(Waga!$B$9:$Y$193,$AY101,8))</f>
        <v>2007</v>
      </c>
      <c r="I101" s="86" t="str">
        <f>IF(ISBLANK($E101),"",INDEX(Waga!$B$9:$Y$193,$AY101,9))</f>
        <v>SKV Bonatrans Bohumín Czechy</v>
      </c>
      <c r="J101" s="94">
        <f>IF(ISBLANK($E101),"",INDEX(Waga!$B$9:$Y$193,$AY101,10))</f>
        <v>0</v>
      </c>
      <c r="K101" s="88">
        <f>IF(ISBLANK($E101),"",INDEX(Waga!$B$9:$Y$193,$AY101,11))</f>
        <v>79.05</v>
      </c>
      <c r="L101" s="131">
        <v>116</v>
      </c>
      <c r="M101" s="132" t="s">
        <v>1398</v>
      </c>
      <c r="N101" s="131">
        <v>121</v>
      </c>
      <c r="O101" s="132" t="s">
        <v>1398</v>
      </c>
      <c r="P101" s="133">
        <v>126</v>
      </c>
      <c r="Q101" s="132" t="s">
        <v>1399</v>
      </c>
      <c r="R101" s="133">
        <v>147</v>
      </c>
      <c r="S101" s="132" t="s">
        <v>1398</v>
      </c>
      <c r="T101" s="133">
        <v>152</v>
      </c>
      <c r="U101" s="132" t="s">
        <v>1399</v>
      </c>
      <c r="V101" s="133">
        <f t="shared" si="127"/>
        <v>152</v>
      </c>
      <c r="W101" s="309" t="s">
        <v>1398</v>
      </c>
      <c r="X101" s="314">
        <f t="shared" si="126"/>
        <v>273</v>
      </c>
      <c r="Y101" s="312">
        <f t="shared" si="120"/>
        <v>356.01</v>
      </c>
      <c r="Z101" s="200">
        <f t="shared" si="121"/>
        <v>356.01</v>
      </c>
      <c r="AA101" s="485"/>
      <c r="AB101" s="385">
        <f>IF(ISNUMBER(AZ101),IF(ISBLANK($E101),"",INDEX('Mem Drużyna'!$E$9:$AB$133,$AZ101,21)),"")</f>
        <v>356.01</v>
      </c>
      <c r="AC101" s="384">
        <f>IF(ISNUMBER(AZ101),IF(ISBLANK($E101),"",INDEX('Mem Drużyna'!$E$9:$AB$133,$AZ101,24)),"")</f>
        <v>691.63</v>
      </c>
      <c r="AD101" s="549">
        <f>IF(ISNUMBER(AZ101),IF(ISBLANK($E101),"",INDEX('Mem Drużyna'!$E$9:$AB$133,$AZ101,24)),"")</f>
        <v>691.63</v>
      </c>
      <c r="AE101" s="430"/>
      <c r="AF101" s="546" t="str">
        <f>IF(ISNUMBER(BB101),IF(ISBLANK($E101),"",INDEX(DMP!$A$9:$AT$70,$BB101,26)),"")</f>
        <v/>
      </c>
      <c r="AG101" s="543" t="str">
        <f>IF(ISNUMBER(BB101),IF(ISBLANK($E101),"",INDEX(DMP!$A$9:$AT$70,$BB101,27)),"")</f>
        <v/>
      </c>
      <c r="AH101" s="551" t="str">
        <f>IF(ISNUMBER(BB101),IF(ISBLANK($E101),"",INDEX(DMP!$A$9:$AT$70,$BB101,46)),"")</f>
        <v/>
      </c>
      <c r="AI101" s="490">
        <f t="shared" si="122"/>
        <v>-263</v>
      </c>
      <c r="AJ101" s="491">
        <f t="shared" si="130"/>
        <v>1</v>
      </c>
      <c r="AK101" s="210">
        <f t="shared" si="109"/>
        <v>1.1684842445849417</v>
      </c>
      <c r="AL101" s="209">
        <f t="shared" si="110"/>
        <v>1.3040842163631592</v>
      </c>
      <c r="AM101" s="94">
        <f t="shared" si="131"/>
        <v>116</v>
      </c>
      <c r="AN101" s="94">
        <f t="shared" si="132"/>
        <v>121</v>
      </c>
      <c r="AO101" s="94">
        <f t="shared" si="133"/>
        <v>-126</v>
      </c>
      <c r="AP101" s="95">
        <f t="shared" si="134"/>
        <v>121</v>
      </c>
      <c r="AQ101" s="94">
        <f t="shared" si="135"/>
        <v>147</v>
      </c>
      <c r="AR101" s="94">
        <f t="shared" si="136"/>
        <v>-152</v>
      </c>
      <c r="AS101" s="94">
        <f t="shared" si="137"/>
        <v>152</v>
      </c>
      <c r="AT101" s="96">
        <f t="shared" si="138"/>
        <v>152</v>
      </c>
      <c r="AU101" s="94">
        <f t="shared" si="123"/>
        <v>121</v>
      </c>
      <c r="AV101" s="94">
        <f t="shared" si="124"/>
        <v>152</v>
      </c>
      <c r="AW101" s="94">
        <f t="shared" si="125"/>
        <v>273</v>
      </c>
      <c r="AX101" s="485"/>
      <c r="AY101" s="485">
        <f>IF(E101="","",MATCH(E101,Waga!$F$9:$F$193,0))</f>
        <v>103</v>
      </c>
      <c r="AZ101" s="485">
        <f>IF(E101="","",MATCH(E101,'Mem Drużyna'!$E$9:$E$133,0))</f>
        <v>114</v>
      </c>
      <c r="BA101" s="198">
        <f t="shared" ca="1" si="107"/>
        <v>10</v>
      </c>
      <c r="BB101" s="485" t="e">
        <f>IF(E101="","",MATCH(E101,DMP!$E$9:$E$70,0))</f>
        <v>#N/A</v>
      </c>
      <c r="BC101" s="494"/>
    </row>
    <row r="102" spans="1:55" s="35" customFormat="1" ht="19.5" customHeight="1">
      <c r="A102" s="84"/>
      <c r="B102" s="85">
        <f>IF(ISBLANK($E102),"",INDEX(Waga!$B$9:$Y$193,$AY102,2))</f>
        <v>4</v>
      </c>
      <c r="C102" s="85" t="str">
        <f ca="1">IF(ISBLANK($E102),"",INDEX(Waga!$B$9:$Y$193,$AY102,1))</f>
        <v>U20</v>
      </c>
      <c r="D102" s="85" t="str">
        <f>IF(ISBLANK($E102),"",INDEX(Waga!$B$9:$Y$193,$AY102,4))</f>
        <v>M1</v>
      </c>
      <c r="E102" s="59">
        <v>10005611</v>
      </c>
      <c r="F102" s="85" t="str">
        <f>IF(ISBLANK($E102),"",INDEX(Waga!$B$9:$Y$193,$AY102,6))</f>
        <v>M</v>
      </c>
      <c r="G102" s="180" t="str">
        <f>IF(ISBLANK($E102),"",INDEX(Waga!$B$9:$Y$193,$AY102,7))</f>
        <v>Goduła Maciej</v>
      </c>
      <c r="H102" s="154">
        <f>IF(ISBLANK($E102),"",INDEX(Waga!$B$9:$Y$193,$AY102,8))</f>
        <v>2007</v>
      </c>
      <c r="I102" s="86" t="str">
        <f>IF(ISBLANK($E102),"",INDEX(Waga!$B$9:$Y$193,$AY102,9))</f>
        <v>Wysoczanka Wysokie</v>
      </c>
      <c r="J102" s="94">
        <f>IF(ISBLANK($E102),"",INDEX(Waga!$B$9:$Y$193,$AY102,10))</f>
        <v>0</v>
      </c>
      <c r="K102" s="88">
        <f>IF(ISBLANK($E102),"",INDEX(Waga!$B$9:$Y$193,$AY102,11))</f>
        <v>83.45</v>
      </c>
      <c r="L102" s="131">
        <f>IF(ISBLANK($E102),"",INDEX(Waga!$B$9:$Y$193,$AY102,12))</f>
        <v>68</v>
      </c>
      <c r="M102" s="132" t="s">
        <v>1399</v>
      </c>
      <c r="N102" s="131">
        <f t="shared" si="128"/>
        <v>68</v>
      </c>
      <c r="O102" s="132" t="s">
        <v>1398</v>
      </c>
      <c r="P102" s="133">
        <v>71</v>
      </c>
      <c r="Q102" s="132" t="s">
        <v>1399</v>
      </c>
      <c r="R102" s="133">
        <f>IF(ISBLANK($E102),"",INDEX(Waga!$B$9:$Y$193,$AY102,13))</f>
        <v>80</v>
      </c>
      <c r="S102" s="132" t="s">
        <v>1398</v>
      </c>
      <c r="T102" s="133">
        <v>83</v>
      </c>
      <c r="U102" s="132" t="s">
        <v>1399</v>
      </c>
      <c r="V102" s="133">
        <v>85</v>
      </c>
      <c r="W102" s="309" t="s">
        <v>1399</v>
      </c>
      <c r="X102" s="314">
        <f t="shared" si="126"/>
        <v>148</v>
      </c>
      <c r="Y102" s="312">
        <f t="shared" si="120"/>
        <v>187.32</v>
      </c>
      <c r="Z102" s="200">
        <f t="shared" si="121"/>
        <v>187.32</v>
      </c>
      <c r="AA102" s="485"/>
      <c r="AB102" s="385">
        <f>IF(ISNUMBER(AZ102),IF(ISBLANK($E102),"",INDEX('Mem Drużyna'!$E$9:$AB$133,$AZ102,21)),"")</f>
        <v>187.32</v>
      </c>
      <c r="AC102" s="384">
        <f>IF(ISNUMBER(AZ102),IF(ISBLANK($E102),"",INDEX('Mem Drużyna'!$E$9:$AB$133,$AZ102,24)),"")</f>
        <v>492.03</v>
      </c>
      <c r="AD102" s="549">
        <f>IF(ISNUMBER(AZ102),IF(ISBLANK($E102),"",INDEX('Mem Drużyna'!$E$9:$AB$133,$AZ102,24)),"")</f>
        <v>492.03</v>
      </c>
      <c r="AE102" s="430"/>
      <c r="AF102" s="546" t="str">
        <f>IF(ISNUMBER(BB102),IF(ISBLANK($E102),"",INDEX(DMP!$A$9:$AT$70,$BB102,26)),"")</f>
        <v/>
      </c>
      <c r="AG102" s="543" t="str">
        <f>IF(ISNUMBER(BB102),IF(ISBLANK($E102),"",INDEX(DMP!$A$9:$AT$70,$BB102,27)),"")</f>
        <v/>
      </c>
      <c r="AH102" s="551" t="str">
        <f>IF(ISNUMBER(BB102),IF(ISBLANK($E102),"",INDEX(DMP!$A$9:$AT$70,$BB102,46)),"")</f>
        <v/>
      </c>
      <c r="AI102" s="490">
        <f t="shared" si="122"/>
        <v>-148</v>
      </c>
      <c r="AJ102" s="491">
        <f t="shared" si="130"/>
        <v>1</v>
      </c>
      <c r="AK102" s="210">
        <f t="shared" si="109"/>
        <v>1.1427484742191427</v>
      </c>
      <c r="AL102" s="209">
        <f t="shared" si="110"/>
        <v>1.2656668894285699</v>
      </c>
      <c r="AM102" s="94">
        <f t="shared" si="131"/>
        <v>-68</v>
      </c>
      <c r="AN102" s="94">
        <f t="shared" si="132"/>
        <v>68</v>
      </c>
      <c r="AO102" s="94">
        <f t="shared" si="133"/>
        <v>-71</v>
      </c>
      <c r="AP102" s="95">
        <f t="shared" si="134"/>
        <v>68</v>
      </c>
      <c r="AQ102" s="94">
        <f t="shared" si="135"/>
        <v>80</v>
      </c>
      <c r="AR102" s="94">
        <f t="shared" si="136"/>
        <v>-83</v>
      </c>
      <c r="AS102" s="94">
        <f t="shared" si="137"/>
        <v>-85</v>
      </c>
      <c r="AT102" s="96">
        <f t="shared" si="138"/>
        <v>80</v>
      </c>
      <c r="AU102" s="94">
        <f t="shared" si="123"/>
        <v>68</v>
      </c>
      <c r="AV102" s="94">
        <f t="shared" si="124"/>
        <v>80</v>
      </c>
      <c r="AW102" s="94">
        <f t="shared" si="125"/>
        <v>148</v>
      </c>
      <c r="AX102" s="485"/>
      <c r="AY102" s="485">
        <f>IF(E102="","",MATCH(E102,Waga!$F$9:$F$193,0))</f>
        <v>104</v>
      </c>
      <c r="AZ102" s="485">
        <f>IF(E102="","",MATCH(E102,'Mem Drużyna'!$E$9:$E$133,0))</f>
        <v>34</v>
      </c>
      <c r="BA102" s="198">
        <f t="shared" ca="1" si="107"/>
        <v>10</v>
      </c>
      <c r="BB102" s="485" t="e">
        <f>IF(E102="","",MATCH(E102,DMP!$E$9:$E$70,0))</f>
        <v>#N/A</v>
      </c>
      <c r="BC102" s="494"/>
    </row>
    <row r="103" spans="1:55" s="35" customFormat="1" ht="19.5" customHeight="1">
      <c r="A103" s="84"/>
      <c r="B103" s="85">
        <f>IF(ISBLANK($E103),"",INDEX(Waga!$B$9:$Y$193,$AY103,2))</f>
        <v>5</v>
      </c>
      <c r="C103" s="85" t="str">
        <f ca="1">IF(ISBLANK($E103),"",INDEX(Waga!$B$9:$Y$193,$AY103,1))</f>
        <v>U17</v>
      </c>
      <c r="D103" s="85" t="str">
        <f>IF(ISBLANK($E103),"",INDEX(Waga!$B$9:$Y$193,$AY103,4))</f>
        <v>M1</v>
      </c>
      <c r="E103" s="59">
        <v>1007</v>
      </c>
      <c r="F103" s="85" t="str">
        <f>IF(ISBLANK($E103),"",INDEX(Waga!$B$9:$Y$193,$AY103,6))</f>
        <v>M</v>
      </c>
      <c r="G103" s="180" t="str">
        <f>IF(ISBLANK($E103),"",INDEX(Waga!$B$9:$Y$193,$AY103,7))</f>
        <v>Basista Vaclav</v>
      </c>
      <c r="H103" s="154">
        <f>IF(ISBLANK($E103),"",INDEX(Waga!$B$9:$Y$193,$AY103,8))</f>
        <v>2009</v>
      </c>
      <c r="I103" s="86" t="str">
        <f>IF(ISBLANK($E103),"",INDEX(Waga!$B$9:$Y$193,$AY103,9))</f>
        <v>SKV Bonatrans Bohumín Czechy</v>
      </c>
      <c r="J103" s="94">
        <f>IF(ISBLANK($E103),"",INDEX(Waga!$B$9:$Y$193,$AY103,10))</f>
        <v>0</v>
      </c>
      <c r="K103" s="88">
        <f>IF(ISBLANK($E103),"",INDEX(Waga!$B$9:$Y$193,$AY103,11))</f>
        <v>81.25</v>
      </c>
      <c r="L103" s="131">
        <v>85</v>
      </c>
      <c r="M103" s="132" t="s">
        <v>1398</v>
      </c>
      <c r="N103" s="131">
        <v>89</v>
      </c>
      <c r="O103" s="132" t="s">
        <v>1399</v>
      </c>
      <c r="P103" s="133">
        <f t="shared" si="129"/>
        <v>89</v>
      </c>
      <c r="Q103" s="132" t="s">
        <v>1398</v>
      </c>
      <c r="R103" s="133">
        <f>IF(ISBLANK($E103),"",INDEX(Waga!$B$9:$Y$193,$AY103,13))</f>
        <v>95</v>
      </c>
      <c r="S103" s="132" t="s">
        <v>1399</v>
      </c>
      <c r="T103" s="133">
        <f t="shared" si="119"/>
        <v>95</v>
      </c>
      <c r="U103" s="132" t="s">
        <v>1398</v>
      </c>
      <c r="V103" s="592" t="s">
        <v>1401</v>
      </c>
      <c r="W103" s="309"/>
      <c r="X103" s="314">
        <f t="shared" si="126"/>
        <v>184</v>
      </c>
      <c r="Y103" s="312">
        <f t="shared" si="120"/>
        <v>236.29</v>
      </c>
      <c r="Z103" s="200">
        <f t="shared" si="121"/>
        <v>236.29</v>
      </c>
      <c r="AA103" s="485"/>
      <c r="AB103" s="385">
        <f>IF(ISNUMBER(AZ103),IF(ISBLANK($E103),"",INDEX('Mem Drużyna'!$E$9:$AB$133,$AZ103,21)),"")</f>
        <v>236.29</v>
      </c>
      <c r="AC103" s="384">
        <f>IF(ISNUMBER(AZ103),IF(ISBLANK($E103),"",INDEX('Mem Drużyna'!$E$9:$AB$133,$AZ103,24)),"")</f>
        <v>691.63</v>
      </c>
      <c r="AD103" s="549">
        <f>IF(ISNUMBER(AZ103),IF(ISBLANK($E103),"",INDEX('Mem Drużyna'!$E$9:$AB$133,$AZ103,24)),"")</f>
        <v>691.63</v>
      </c>
      <c r="AE103" s="430"/>
      <c r="AF103" s="546" t="str">
        <f>IF(ISNUMBER(BB103),IF(ISBLANK($E103),"",INDEX(DMP!$A$9:$AT$70,$BB103,26)),"")</f>
        <v/>
      </c>
      <c r="AG103" s="543" t="str">
        <f>IF(ISNUMBER(BB103),IF(ISBLANK($E103),"",INDEX(DMP!$A$9:$AT$70,$BB103,27)),"")</f>
        <v/>
      </c>
      <c r="AH103" s="551" t="str">
        <f>IF(ISNUMBER(BB103),IF(ISBLANK($E103),"",INDEX(DMP!$A$9:$AT$70,$BB103,46)),"")</f>
        <v/>
      </c>
      <c r="AI103" s="490">
        <f t="shared" si="122"/>
        <v>-180</v>
      </c>
      <c r="AJ103" s="491">
        <f t="shared" si="130"/>
        <v>1</v>
      </c>
      <c r="AK103" s="210">
        <f t="shared" si="109"/>
        <v>1.155122459876236</v>
      </c>
      <c r="AL103" s="209">
        <f t="shared" si="110"/>
        <v>1.2841852510393779</v>
      </c>
      <c r="AM103" s="94">
        <f t="shared" si="131"/>
        <v>85</v>
      </c>
      <c r="AN103" s="94">
        <f t="shared" si="132"/>
        <v>-89</v>
      </c>
      <c r="AO103" s="94">
        <f t="shared" si="133"/>
        <v>89</v>
      </c>
      <c r="AP103" s="95">
        <f t="shared" si="134"/>
        <v>89</v>
      </c>
      <c r="AQ103" s="94">
        <f t="shared" si="135"/>
        <v>-95</v>
      </c>
      <c r="AR103" s="94">
        <f t="shared" si="136"/>
        <v>95</v>
      </c>
      <c r="AS103" s="94">
        <f t="shared" si="137"/>
        <v>0</v>
      </c>
      <c r="AT103" s="96">
        <f t="shared" si="138"/>
        <v>95</v>
      </c>
      <c r="AU103" s="94">
        <f t="shared" si="123"/>
        <v>89</v>
      </c>
      <c r="AV103" s="94">
        <f t="shared" si="124"/>
        <v>95</v>
      </c>
      <c r="AW103" s="94">
        <f t="shared" si="125"/>
        <v>184</v>
      </c>
      <c r="AX103" s="485"/>
      <c r="AY103" s="485">
        <f>IF(E103="","",MATCH(E103,Waga!$F$9:$F$193,0))</f>
        <v>105</v>
      </c>
      <c r="AZ103" s="485">
        <f>IF(E103="","",MATCH(E103,'Mem Drużyna'!$E$9:$E$133,0))</f>
        <v>115</v>
      </c>
      <c r="BA103" s="198">
        <f t="shared" ca="1" si="107"/>
        <v>20</v>
      </c>
      <c r="BB103" s="485" t="e">
        <f>IF(E103="","",MATCH(E103,DMP!$E$9:$E$70,0))</f>
        <v>#N/A</v>
      </c>
      <c r="BC103" s="494"/>
    </row>
    <row r="104" spans="1:55" s="35" customFormat="1" ht="19.5" customHeight="1">
      <c r="A104" s="84"/>
      <c r="B104" s="85">
        <f>IF(ISBLANK($E104),"",INDEX(Waga!$B$9:$Y$193,$AY104,2))</f>
        <v>6</v>
      </c>
      <c r="C104" s="85" t="str">
        <f ca="1">IF(ISBLANK($E104),"",INDEX(Waga!$B$9:$Y$193,$AY104,1))</f>
        <v>U17</v>
      </c>
      <c r="D104" s="85" t="str">
        <f>IF(ISBLANK($E104),"",INDEX(Waga!$B$9:$Y$193,$AY104,4))</f>
        <v>M1</v>
      </c>
      <c r="E104" s="59">
        <v>10004852</v>
      </c>
      <c r="F104" s="85" t="str">
        <f>IF(ISBLANK($E104),"",INDEX(Waga!$B$9:$Y$193,$AY104,6))</f>
        <v>M</v>
      </c>
      <c r="G104" s="180" t="str">
        <f>IF(ISBLANK($E104),"",INDEX(Waga!$B$9:$Y$193,$AY104,7))</f>
        <v>Wysocki Konrad</v>
      </c>
      <c r="H104" s="154">
        <f>IF(ISBLANK($E104),"",INDEX(Waga!$B$9:$Y$193,$AY104,8))</f>
        <v>2009</v>
      </c>
      <c r="I104" s="86" t="str">
        <f>IF(ISBLANK($E104),"",INDEX(Waga!$B$9:$Y$193,$AY104,9))</f>
        <v>GLKS POM-ISKRA (Piotrowice)</v>
      </c>
      <c r="J104" s="94">
        <f>IF(ISBLANK($E104),"",INDEX(Waga!$B$9:$Y$193,$AY104,10))</f>
        <v>0</v>
      </c>
      <c r="K104" s="88">
        <f>IF(ISBLANK($E104),"",INDEX(Waga!$B$9:$Y$193,$AY104,11))</f>
        <v>70.75</v>
      </c>
      <c r="L104" s="131">
        <f>IF(ISBLANK($E104),"",INDEX(Waga!$B$9:$Y$193,$AY104,12))</f>
        <v>75</v>
      </c>
      <c r="M104" s="132" t="s">
        <v>1398</v>
      </c>
      <c r="N104" s="131">
        <v>80</v>
      </c>
      <c r="O104" s="132" t="s">
        <v>1398</v>
      </c>
      <c r="P104" s="133">
        <v>85</v>
      </c>
      <c r="Q104" s="132" t="s">
        <v>1399</v>
      </c>
      <c r="R104" s="133">
        <v>101</v>
      </c>
      <c r="S104" s="132" t="s">
        <v>1398</v>
      </c>
      <c r="T104" s="133">
        <v>106</v>
      </c>
      <c r="U104" s="132" t="s">
        <v>1398</v>
      </c>
      <c r="V104" s="133">
        <v>110</v>
      </c>
      <c r="W104" s="309" t="s">
        <v>1399</v>
      </c>
      <c r="X104" s="314">
        <f t="shared" si="126"/>
        <v>186</v>
      </c>
      <c r="Y104" s="312">
        <f t="shared" si="120"/>
        <v>259.32</v>
      </c>
      <c r="Z104" s="200">
        <f t="shared" si="121"/>
        <v>259.32</v>
      </c>
      <c r="AA104" s="485"/>
      <c r="AB104" s="385">
        <f>IF(ISNUMBER(AZ104),IF(ISBLANK($E104),"",INDEX('Mem Drużyna'!$E$9:$AB$133,$AZ104,21)),"")</f>
        <v>259.32</v>
      </c>
      <c r="AC104" s="384">
        <f>IF(ISNUMBER(AZ104),IF(ISBLANK($E104),"",INDEX('Mem Drużyna'!$E$9:$AB$133,$AZ104,24)),"")</f>
        <v>806.75</v>
      </c>
      <c r="AD104" s="549">
        <f>IF(ISNUMBER(AZ104),IF(ISBLANK($E104),"",INDEX('Mem Drużyna'!$E$9:$AB$133,$AZ104,24)),"")</f>
        <v>806.75</v>
      </c>
      <c r="AE104" s="430"/>
      <c r="AF104" s="546" t="str">
        <f>IF(ISNUMBER(BB104),IF(ISBLANK($E104),"",INDEX(DMP!$A$9:$AT$70,$BB104,26)),"")</f>
        <v/>
      </c>
      <c r="AG104" s="543" t="str">
        <f>IF(ISNUMBER(BB104),IF(ISBLANK($E104),"",INDEX(DMP!$A$9:$AT$70,$BB104,27)),"")</f>
        <v/>
      </c>
      <c r="AH104" s="551" t="str">
        <f>IF(ISNUMBER(BB104),IF(ISBLANK($E104),"",INDEX(DMP!$A$9:$AT$70,$BB104,46)),"")</f>
        <v/>
      </c>
      <c r="AI104" s="490">
        <f t="shared" si="122"/>
        <v>-176</v>
      </c>
      <c r="AJ104" s="491">
        <f t="shared" si="130"/>
        <v>1</v>
      </c>
      <c r="AK104" s="210">
        <f t="shared" si="109"/>
        <v>1.2295860674384516</v>
      </c>
      <c r="AL104" s="209">
        <f t="shared" si="110"/>
        <v>1.3941853402409061</v>
      </c>
      <c r="AM104" s="94">
        <f t="shared" si="131"/>
        <v>75</v>
      </c>
      <c r="AN104" s="94">
        <f t="shared" si="132"/>
        <v>80</v>
      </c>
      <c r="AO104" s="94">
        <f t="shared" si="133"/>
        <v>-85</v>
      </c>
      <c r="AP104" s="95">
        <f t="shared" si="134"/>
        <v>80</v>
      </c>
      <c r="AQ104" s="94">
        <f t="shared" si="135"/>
        <v>101</v>
      </c>
      <c r="AR104" s="94">
        <f t="shared" si="136"/>
        <v>106</v>
      </c>
      <c r="AS104" s="94">
        <f t="shared" si="137"/>
        <v>-110</v>
      </c>
      <c r="AT104" s="96">
        <f t="shared" si="138"/>
        <v>106</v>
      </c>
      <c r="AU104" s="94">
        <f t="shared" si="123"/>
        <v>80</v>
      </c>
      <c r="AV104" s="94">
        <f t="shared" si="124"/>
        <v>106</v>
      </c>
      <c r="AW104" s="94">
        <f t="shared" si="125"/>
        <v>186</v>
      </c>
      <c r="AX104" s="485"/>
      <c r="AY104" s="485">
        <f>IF(E104="","",MATCH(E104,Waga!$F$9:$F$193,0))</f>
        <v>106</v>
      </c>
      <c r="AZ104" s="485">
        <f>IF(E104="","",MATCH(E104,'Mem Drużyna'!$E$9:$E$133,0))</f>
        <v>57</v>
      </c>
      <c r="BA104" s="198">
        <f t="shared" ca="1" si="107"/>
        <v>20</v>
      </c>
      <c r="BB104" s="485" t="e">
        <f>IF(E104="","",MATCH(E104,DMP!$E$9:$E$70,0))</f>
        <v>#N/A</v>
      </c>
      <c r="BC104" s="494"/>
    </row>
    <row r="105" spans="1:55" s="35" customFormat="1" ht="19.5" customHeight="1">
      <c r="A105" s="84"/>
      <c r="B105" s="85">
        <f>IF(ISBLANK($E105),"",INDEX(Waga!$B$9:$Y$193,$AY105,2))</f>
        <v>7</v>
      </c>
      <c r="C105" s="85" t="str">
        <f ca="1">IF(ISBLANK($E105),"",INDEX(Waga!$B$9:$Y$193,$AY105,1))</f>
        <v>U17</v>
      </c>
      <c r="D105" s="85" t="str">
        <f>IF(ISBLANK($E105),"",INDEX(Waga!$B$9:$Y$193,$AY105,4))</f>
        <v>M1</v>
      </c>
      <c r="E105" s="59">
        <v>10004521</v>
      </c>
      <c r="F105" s="85" t="str">
        <f>IF(ISBLANK($E105),"",INDEX(Waga!$B$9:$Y$193,$AY105,6))</f>
        <v>M</v>
      </c>
      <c r="G105" s="180" t="str">
        <f>IF(ISBLANK($E105),"",INDEX(Waga!$B$9:$Y$193,$AY105,7))</f>
        <v>Wójcik Oskar</v>
      </c>
      <c r="H105" s="154">
        <f>IF(ISBLANK($E105),"",INDEX(Waga!$B$9:$Y$193,$AY105,8))</f>
        <v>2009</v>
      </c>
      <c r="I105" s="86" t="str">
        <f>IF(ISBLANK($E105),"",INDEX(Waga!$B$9:$Y$193,$AY105,9))</f>
        <v>GLKS POM-ISKRA (Piotrowice)</v>
      </c>
      <c r="J105" s="94">
        <f>IF(ISBLANK($E105),"",INDEX(Waga!$B$9:$Y$193,$AY105,10))</f>
        <v>0</v>
      </c>
      <c r="K105" s="88">
        <f>IF(ISBLANK($E105),"",INDEX(Waga!$B$9:$Y$193,$AY105,11))</f>
        <v>71.55</v>
      </c>
      <c r="L105" s="131">
        <f>IF(ISBLANK($E105),"",INDEX(Waga!$B$9:$Y$193,$AY105,12))</f>
        <v>103</v>
      </c>
      <c r="M105" s="132" t="s">
        <v>1399</v>
      </c>
      <c r="N105" s="131">
        <f t="shared" si="128"/>
        <v>103</v>
      </c>
      <c r="O105" s="132" t="s">
        <v>1398</v>
      </c>
      <c r="P105" s="133">
        <v>106</v>
      </c>
      <c r="Q105" s="132" t="s">
        <v>1398</v>
      </c>
      <c r="R105" s="133">
        <f>IF(ISBLANK($E105),"",INDEX(Waga!$B$9:$Y$193,$AY105,13))</f>
        <v>125</v>
      </c>
      <c r="S105" s="132" t="s">
        <v>1398</v>
      </c>
      <c r="T105" s="133">
        <v>130</v>
      </c>
      <c r="U105" s="132" t="s">
        <v>1398</v>
      </c>
      <c r="V105" s="133">
        <v>135</v>
      </c>
      <c r="W105" s="309" t="s">
        <v>1398</v>
      </c>
      <c r="X105" s="314">
        <f t="shared" si="126"/>
        <v>241</v>
      </c>
      <c r="Y105" s="312">
        <f t="shared" si="120"/>
        <v>333.62</v>
      </c>
      <c r="Z105" s="200">
        <f t="shared" si="121"/>
        <v>333.62</v>
      </c>
      <c r="AA105" s="485"/>
      <c r="AB105" s="385">
        <f>IF(ISNUMBER(AZ105),IF(ISBLANK($E105),"",INDEX('Mem Drużyna'!$E$9:$AB$133,$AZ105,21)),"")</f>
        <v>333.62</v>
      </c>
      <c r="AC105" s="384">
        <f>IF(ISNUMBER(AZ105),IF(ISBLANK($E105),"",INDEX('Mem Drużyna'!$E$9:$AB$133,$AZ105,24)),"")</f>
        <v>806.75</v>
      </c>
      <c r="AD105" s="549">
        <f>IF(ISNUMBER(AZ105),IF(ISBLANK($E105),"",INDEX('Mem Drużyna'!$E$9:$AB$133,$AZ105,24)),"")</f>
        <v>806.75</v>
      </c>
      <c r="AE105" s="430"/>
      <c r="AF105" s="546" t="str">
        <f>IF(ISNUMBER(BB105),IF(ISBLANK($E105),"",INDEX(DMP!$A$9:$AT$70,$BB105,26)),"")</f>
        <v/>
      </c>
      <c r="AG105" s="543" t="str">
        <f>IF(ISNUMBER(BB105),IF(ISBLANK($E105),"",INDEX(DMP!$A$9:$AT$70,$BB105,27)),"")</f>
        <v/>
      </c>
      <c r="AH105" s="551" t="str">
        <f>IF(ISNUMBER(BB105),IF(ISBLANK($E105),"",INDEX(DMP!$A$9:$AT$70,$BB105,46)),"")</f>
        <v/>
      </c>
      <c r="AI105" s="490">
        <f t="shared" si="122"/>
        <v>-228</v>
      </c>
      <c r="AJ105" s="491">
        <f t="shared" si="130"/>
        <v>1</v>
      </c>
      <c r="AK105" s="210">
        <f t="shared" si="109"/>
        <v>1.2228484882477084</v>
      </c>
      <c r="AL105" s="209">
        <f t="shared" si="110"/>
        <v>1.3843035709993126</v>
      </c>
      <c r="AM105" s="94">
        <f t="shared" si="131"/>
        <v>-103</v>
      </c>
      <c r="AN105" s="94">
        <f t="shared" si="132"/>
        <v>103</v>
      </c>
      <c r="AO105" s="94">
        <f t="shared" si="133"/>
        <v>106</v>
      </c>
      <c r="AP105" s="95">
        <f t="shared" si="134"/>
        <v>106</v>
      </c>
      <c r="AQ105" s="94">
        <f t="shared" si="135"/>
        <v>125</v>
      </c>
      <c r="AR105" s="94">
        <f t="shared" si="136"/>
        <v>130</v>
      </c>
      <c r="AS105" s="94">
        <f t="shared" si="137"/>
        <v>135</v>
      </c>
      <c r="AT105" s="96">
        <f t="shared" si="138"/>
        <v>135</v>
      </c>
      <c r="AU105" s="94">
        <f t="shared" si="123"/>
        <v>106</v>
      </c>
      <c r="AV105" s="94">
        <f t="shared" si="124"/>
        <v>135</v>
      </c>
      <c r="AW105" s="94">
        <f t="shared" si="125"/>
        <v>241</v>
      </c>
      <c r="AX105" s="485"/>
      <c r="AY105" s="485">
        <f>IF(E105="","",MATCH(E105,Waga!$F$9:$F$193,0))</f>
        <v>107</v>
      </c>
      <c r="AZ105" s="485">
        <f>IF(E105="","",MATCH(E105,'Mem Drużyna'!$E$9:$E$133,0))</f>
        <v>58</v>
      </c>
      <c r="BA105" s="198">
        <f t="shared" ca="1" si="107"/>
        <v>20</v>
      </c>
      <c r="BB105" s="485" t="e">
        <f>IF(E105="","",MATCH(E105,DMP!$E$9:$E$70,0))</f>
        <v>#N/A</v>
      </c>
      <c r="BC105" s="494"/>
    </row>
    <row r="106" spans="1:55" s="35" customFormat="1" ht="19.5" customHeight="1">
      <c r="A106" s="84"/>
      <c r="B106" s="85">
        <f>IF(ISBLANK($E106),"",INDEX(Waga!$B$9:$Y$193,$AY106,2))</f>
        <v>8</v>
      </c>
      <c r="C106" s="85" t="str">
        <f ca="1">IF(ISBLANK($E106),"",INDEX(Waga!$B$9:$Y$193,$AY106,1))</f>
        <v>U17</v>
      </c>
      <c r="D106" s="85" t="str">
        <f>IF(ISBLANK($E106),"",INDEX(Waga!$B$9:$Y$193,$AY106,4))</f>
        <v>M1</v>
      </c>
      <c r="E106" s="59">
        <v>10005322</v>
      </c>
      <c r="F106" s="85" t="str">
        <f>IF(ISBLANK($E106),"",INDEX(Waga!$B$9:$Y$193,$AY106,6))</f>
        <v>M</v>
      </c>
      <c r="G106" s="180" t="str">
        <f>IF(ISBLANK($E106),"",INDEX(Waga!$B$9:$Y$193,$AY106,7))</f>
        <v>Pawelec Adrian</v>
      </c>
      <c r="H106" s="154">
        <f>IF(ISBLANK($E106),"",INDEX(Waga!$B$9:$Y$193,$AY106,8))</f>
        <v>2010</v>
      </c>
      <c r="I106" s="86" t="str">
        <f>IF(ISBLANK($E106),"",INDEX(Waga!$B$9:$Y$193,$AY106,9))</f>
        <v>GLKS POM-ISKRA (Piotrowice)</v>
      </c>
      <c r="J106" s="94">
        <f>IF(ISBLANK($E106),"",INDEX(Waga!$B$9:$Y$193,$AY106,10))</f>
        <v>0</v>
      </c>
      <c r="K106" s="88">
        <f>IF(ISBLANK($E106),"",INDEX(Waga!$B$9:$Y$193,$AY106,11))</f>
        <v>64.05</v>
      </c>
      <c r="L106" s="131">
        <f>IF(ISBLANK($E106),"",INDEX(Waga!$B$9:$Y$193,$AY106,12))</f>
        <v>66</v>
      </c>
      <c r="M106" s="132" t="s">
        <v>1398</v>
      </c>
      <c r="N106" s="131">
        <v>70</v>
      </c>
      <c r="O106" s="132" t="s">
        <v>1399</v>
      </c>
      <c r="P106" s="133">
        <v>70</v>
      </c>
      <c r="Q106" s="132" t="s">
        <v>1398</v>
      </c>
      <c r="R106" s="133">
        <f>IF(ISBLANK($E106),"",INDEX(Waga!$B$9:$Y$193,$AY106,13))</f>
        <v>78</v>
      </c>
      <c r="S106" s="132" t="s">
        <v>1398</v>
      </c>
      <c r="T106" s="133">
        <v>82</v>
      </c>
      <c r="U106" s="132" t="s">
        <v>1399</v>
      </c>
      <c r="V106" s="133">
        <f t="shared" si="127"/>
        <v>82</v>
      </c>
      <c r="W106" s="309" t="s">
        <v>1398</v>
      </c>
      <c r="X106" s="314">
        <f t="shared" si="126"/>
        <v>152</v>
      </c>
      <c r="Y106" s="312">
        <f t="shared" si="120"/>
        <v>226.44</v>
      </c>
      <c r="Z106" s="200">
        <f t="shared" si="121"/>
        <v>226.44</v>
      </c>
      <c r="AA106" s="485"/>
      <c r="AB106" s="385" t="str">
        <f>IF(ISNUMBER(AZ106),IF(ISBLANK($E106),"",INDEX('Mem Drużyna'!$E$9:$AB$133,$AZ106,21)),"")</f>
        <v/>
      </c>
      <c r="AC106" s="384" t="str">
        <f>IF(ISNUMBER(AZ106),IF(ISBLANK($E106),"",INDEX('Mem Drużyna'!$E$9:$AB$133,$AZ106,24)),"")</f>
        <v/>
      </c>
      <c r="AD106" s="549" t="str">
        <f>IF(ISNUMBER(AZ106),IF(ISBLANK($E106),"",INDEX('Mem Drużyna'!$E$9:$AB$133,$AZ106,24)),"")</f>
        <v/>
      </c>
      <c r="AE106" s="430"/>
      <c r="AF106" s="546" t="str">
        <f>IF(ISNUMBER(BB106),IF(ISBLANK($E106),"",INDEX(DMP!$A$9:$AT$70,$BB106,26)),"")</f>
        <v/>
      </c>
      <c r="AG106" s="543" t="str">
        <f>IF(ISNUMBER(BB106),IF(ISBLANK($E106),"",INDEX(DMP!$A$9:$AT$70,$BB106,27)),"")</f>
        <v/>
      </c>
      <c r="AH106" s="551" t="str">
        <f>IF(ISNUMBER(BB106),IF(ISBLANK($E106),"",INDEX(DMP!$A$9:$AT$70,$BB106,46)),"")</f>
        <v/>
      </c>
      <c r="AI106" s="490">
        <f t="shared" si="122"/>
        <v>-144</v>
      </c>
      <c r="AJ106" s="491">
        <f t="shared" si="130"/>
        <v>1</v>
      </c>
      <c r="AK106" s="210">
        <f t="shared" si="109"/>
        <v>1.2950122005079778</v>
      </c>
      <c r="AL106" s="209">
        <f t="shared" si="110"/>
        <v>1.4897387770417001</v>
      </c>
      <c r="AM106" s="94">
        <f t="shared" si="131"/>
        <v>66</v>
      </c>
      <c r="AN106" s="94">
        <f t="shared" si="132"/>
        <v>-70</v>
      </c>
      <c r="AO106" s="94">
        <f t="shared" si="133"/>
        <v>70</v>
      </c>
      <c r="AP106" s="95">
        <f t="shared" si="134"/>
        <v>70</v>
      </c>
      <c r="AQ106" s="94">
        <f t="shared" si="135"/>
        <v>78</v>
      </c>
      <c r="AR106" s="94">
        <f t="shared" si="136"/>
        <v>-82</v>
      </c>
      <c r="AS106" s="94">
        <f t="shared" si="137"/>
        <v>82</v>
      </c>
      <c r="AT106" s="96">
        <f t="shared" si="138"/>
        <v>82</v>
      </c>
      <c r="AU106" s="94">
        <f t="shared" si="123"/>
        <v>70</v>
      </c>
      <c r="AV106" s="94">
        <f t="shared" si="124"/>
        <v>82</v>
      </c>
      <c r="AW106" s="94">
        <f t="shared" si="125"/>
        <v>152</v>
      </c>
      <c r="AX106" s="485"/>
      <c r="AY106" s="485">
        <f>IF(E106="","",MATCH(E106,Waga!$F$9:$F$193,0))</f>
        <v>108</v>
      </c>
      <c r="AZ106" s="485" t="e">
        <f>IF(E106="","",MATCH(E106,'Mem Drużyna'!$E$9:$E$133,0))</f>
        <v>#N/A</v>
      </c>
      <c r="BA106" s="198">
        <f t="shared" ca="1" si="107"/>
        <v>20</v>
      </c>
      <c r="BB106" s="485" t="e">
        <f>IF(E106="","",MATCH(E106,DMP!$E$9:$E$70,0))</f>
        <v>#N/A</v>
      </c>
      <c r="BC106" s="494"/>
    </row>
    <row r="107" spans="1:55" s="35" customFormat="1" ht="19.5" customHeight="1">
      <c r="A107" s="84"/>
      <c r="B107" s="85">
        <f>IF(ISBLANK($E107),"",INDEX(Waga!$B$9:$Y$193,$AY107,2))</f>
        <v>9</v>
      </c>
      <c r="C107" s="85" t="str">
        <f ca="1">IF(ISBLANK($E107),"",INDEX(Waga!$B$9:$Y$193,$AY107,1))</f>
        <v>U15</v>
      </c>
      <c r="D107" s="85" t="str">
        <f>IF(ISBLANK($E107),"",INDEX(Waga!$B$9:$Y$193,$AY107,4))</f>
        <v>M1</v>
      </c>
      <c r="E107" s="59">
        <v>10005325</v>
      </c>
      <c r="F107" s="85" t="str">
        <f>IF(ISBLANK($E107),"",INDEX(Waga!$B$9:$Y$193,$AY107,6))</f>
        <v>M</v>
      </c>
      <c r="G107" s="180" t="str">
        <f>IF(ISBLANK($E107),"",INDEX(Waga!$B$9:$Y$193,$AY107,7))</f>
        <v>Wojtyła Michał</v>
      </c>
      <c r="H107" s="154">
        <f>IF(ISBLANK($E107),"",INDEX(Waga!$B$9:$Y$193,$AY107,8))</f>
        <v>2011</v>
      </c>
      <c r="I107" s="86" t="str">
        <f>IF(ISBLANK($E107),"",INDEX(Waga!$B$9:$Y$193,$AY107,9))</f>
        <v>GLKS POM-ISKRA (Piotrowice)</v>
      </c>
      <c r="J107" s="94">
        <f>IF(ISBLANK($E107),"",INDEX(Waga!$B$9:$Y$193,$AY107,10))</f>
        <v>0</v>
      </c>
      <c r="K107" s="88">
        <f>IF(ISBLANK($E107),"",INDEX(Waga!$B$9:$Y$193,$AY107,11))</f>
        <v>78.25</v>
      </c>
      <c r="L107" s="131">
        <f>IF(ISBLANK($E107),"",INDEX(Waga!$B$9:$Y$193,$AY107,12))</f>
        <v>70</v>
      </c>
      <c r="M107" s="132" t="s">
        <v>1398</v>
      </c>
      <c r="N107" s="131">
        <v>73</v>
      </c>
      <c r="O107" s="132" t="s">
        <v>1399</v>
      </c>
      <c r="P107" s="133">
        <v>73</v>
      </c>
      <c r="Q107" s="132" t="s">
        <v>1398</v>
      </c>
      <c r="R107" s="133">
        <f>IF(ISBLANK($E107),"",INDEX(Waga!$B$9:$Y$193,$AY107,13))</f>
        <v>85</v>
      </c>
      <c r="S107" s="132" t="s">
        <v>1398</v>
      </c>
      <c r="T107" s="133">
        <v>90</v>
      </c>
      <c r="U107" s="132" t="s">
        <v>1399</v>
      </c>
      <c r="V107" s="133">
        <f t="shared" si="127"/>
        <v>90</v>
      </c>
      <c r="W107" s="309" t="s">
        <v>1398</v>
      </c>
      <c r="X107" s="314">
        <f t="shared" si="126"/>
        <v>163</v>
      </c>
      <c r="Y107" s="312">
        <f t="shared" si="120"/>
        <v>213.81</v>
      </c>
      <c r="Z107" s="200">
        <f t="shared" si="121"/>
        <v>213.81</v>
      </c>
      <c r="AA107" s="485"/>
      <c r="AB107" s="385">
        <f>IF(ISNUMBER(AZ107),IF(ISBLANK($E107),"",INDEX('Mem Drużyna'!$E$9:$AB$133,$AZ107,21)),"")</f>
        <v>213.81</v>
      </c>
      <c r="AC107" s="384">
        <f>IF(ISNUMBER(AZ107),IF(ISBLANK($E107),"",INDEX('Mem Drużyna'!$E$9:$AB$133,$AZ107,24)),"")</f>
        <v>806.75</v>
      </c>
      <c r="AD107" s="549">
        <f>IF(ISNUMBER(AZ107),IF(ISBLANK($E107),"",INDEX('Mem Drużyna'!$E$9:$AB$133,$AZ107,24)),"")</f>
        <v>806.75</v>
      </c>
      <c r="AE107" s="430"/>
      <c r="AF107" s="546" t="str">
        <f>IF(ISNUMBER(BB107),IF(ISBLANK($E107),"",INDEX(DMP!$A$9:$AT$70,$BB107,26)),"")</f>
        <v/>
      </c>
      <c r="AG107" s="543" t="str">
        <f>IF(ISNUMBER(BB107),IF(ISBLANK($E107),"",INDEX(DMP!$A$9:$AT$70,$BB107,27)),"")</f>
        <v/>
      </c>
      <c r="AH107" s="551" t="str">
        <f>IF(ISNUMBER(BB107),IF(ISBLANK($E107),"",INDEX(DMP!$A$9:$AT$70,$BB107,46)),"")</f>
        <v/>
      </c>
      <c r="AI107" s="490">
        <f t="shared" si="122"/>
        <v>-155</v>
      </c>
      <c r="AJ107" s="491">
        <f t="shared" si="130"/>
        <v>1</v>
      </c>
      <c r="AK107" s="210">
        <f t="shared" si="109"/>
        <v>1.1736061036035261</v>
      </c>
      <c r="AL107" s="209">
        <f t="shared" si="110"/>
        <v>1.3116886091758253</v>
      </c>
      <c r="AM107" s="94">
        <f t="shared" si="131"/>
        <v>70</v>
      </c>
      <c r="AN107" s="94">
        <f t="shared" si="132"/>
        <v>-73</v>
      </c>
      <c r="AO107" s="94">
        <f t="shared" si="133"/>
        <v>73</v>
      </c>
      <c r="AP107" s="95">
        <f t="shared" si="134"/>
        <v>73</v>
      </c>
      <c r="AQ107" s="94">
        <f t="shared" si="135"/>
        <v>85</v>
      </c>
      <c r="AR107" s="94">
        <f t="shared" si="136"/>
        <v>-90</v>
      </c>
      <c r="AS107" s="94">
        <f t="shared" si="137"/>
        <v>90</v>
      </c>
      <c r="AT107" s="96">
        <f t="shared" si="138"/>
        <v>90</v>
      </c>
      <c r="AU107" s="94">
        <f t="shared" si="123"/>
        <v>73</v>
      </c>
      <c r="AV107" s="94">
        <f t="shared" si="124"/>
        <v>90</v>
      </c>
      <c r="AW107" s="94">
        <f t="shared" si="125"/>
        <v>163</v>
      </c>
      <c r="AX107" s="485"/>
      <c r="AY107" s="485">
        <f>IF(E107="","",MATCH(E107,Waga!$F$9:$F$193,0))</f>
        <v>109</v>
      </c>
      <c r="AZ107" s="485">
        <f>IF(E107="","",MATCH(E107,'Mem Drużyna'!$E$9:$E$133,0))</f>
        <v>59</v>
      </c>
      <c r="BA107" s="198">
        <f t="shared" ca="1" si="107"/>
        <v>30</v>
      </c>
      <c r="BB107" s="485" t="e">
        <f>IF(E107="","",MATCH(E107,DMP!$E$9:$E$70,0))</f>
        <v>#N/A</v>
      </c>
      <c r="BC107" s="494"/>
    </row>
    <row r="108" spans="1:55" s="35" customFormat="1" ht="19.5" customHeight="1">
      <c r="A108" s="84"/>
      <c r="B108" s="85">
        <f>IF(ISBLANK($E108),"",INDEX(Waga!$B$9:$Y$193,$AY108,2))</f>
        <v>10</v>
      </c>
      <c r="C108" s="85" t="str">
        <f ca="1">IF(ISBLANK($E108),"",INDEX(Waga!$B$9:$Y$193,$AY108,1))</f>
        <v>U15</v>
      </c>
      <c r="D108" s="85" t="str">
        <f>IF(ISBLANK($E108),"",INDEX(Waga!$B$9:$Y$193,$AY108,4))</f>
        <v>M1</v>
      </c>
      <c r="E108" s="59">
        <v>10005272</v>
      </c>
      <c r="F108" s="85" t="str">
        <f>IF(ISBLANK($E108),"",INDEX(Waga!$B$9:$Y$193,$AY108,6))</f>
        <v>M</v>
      </c>
      <c r="G108" s="180" t="str">
        <f>IF(ISBLANK($E108),"",INDEX(Waga!$B$9:$Y$193,$AY108,7))</f>
        <v>Chlebiecki Leon</v>
      </c>
      <c r="H108" s="154">
        <f>IF(ISBLANK($E108),"",INDEX(Waga!$B$9:$Y$193,$AY108,8))</f>
        <v>2012</v>
      </c>
      <c r="I108" s="86" t="str">
        <f>IF(ISBLANK($E108),"",INDEX(Waga!$B$9:$Y$193,$AY108,9))</f>
        <v>Olimpijczyk (Łuków)</v>
      </c>
      <c r="J108" s="94">
        <f>IF(ISBLANK($E108),"",INDEX(Waga!$B$9:$Y$193,$AY108,10))</f>
        <v>0</v>
      </c>
      <c r="K108" s="88">
        <f>IF(ISBLANK($E108),"",INDEX(Waga!$B$9:$Y$193,$AY108,11))</f>
        <v>51.85</v>
      </c>
      <c r="L108" s="131">
        <f>IF(ISBLANK($E108),"",INDEX(Waga!$B$9:$Y$193,$AY108,12))</f>
        <v>58</v>
      </c>
      <c r="M108" s="132" t="s">
        <v>1398</v>
      </c>
      <c r="N108" s="131">
        <v>60</v>
      </c>
      <c r="O108" s="132" t="s">
        <v>1398</v>
      </c>
      <c r="P108" s="133">
        <v>62</v>
      </c>
      <c r="Q108" s="132" t="s">
        <v>1399</v>
      </c>
      <c r="R108" s="133">
        <f>IF(ISBLANK($E108),"",INDEX(Waga!$B$9:$Y$193,$AY108,13))</f>
        <v>70</v>
      </c>
      <c r="S108" s="132" t="s">
        <v>1398</v>
      </c>
      <c r="T108" s="133">
        <v>73</v>
      </c>
      <c r="U108" s="132" t="s">
        <v>1399</v>
      </c>
      <c r="V108" s="133">
        <f t="shared" si="127"/>
        <v>73</v>
      </c>
      <c r="W108" s="309" t="s">
        <v>1398</v>
      </c>
      <c r="X108" s="314">
        <f t="shared" si="126"/>
        <v>133</v>
      </c>
      <c r="Y108" s="312">
        <f t="shared" si="120"/>
        <v>232.7</v>
      </c>
      <c r="Z108" s="200">
        <f t="shared" si="121"/>
        <v>232.7</v>
      </c>
      <c r="AA108" s="485"/>
      <c r="AB108" s="385">
        <f>IF(ISNUMBER(AZ108),IF(ISBLANK($E108),"",INDEX('Mem Drużyna'!$E$9:$AB$133,$AZ108,21)),"")</f>
        <v>232.7</v>
      </c>
      <c r="AC108" s="384">
        <f>IF(ISNUMBER(AZ108),IF(ISBLANK($E108),"",INDEX('Mem Drużyna'!$E$9:$AB$133,$AZ108,24)),"")</f>
        <v>837.88</v>
      </c>
      <c r="AD108" s="549">
        <f>IF(ISNUMBER(AZ108),IF(ISBLANK($E108),"",INDEX('Mem Drużyna'!$E$9:$AB$133,$AZ108,24)),"")</f>
        <v>837.88</v>
      </c>
      <c r="AE108" s="430"/>
      <c r="AF108" s="546" t="str">
        <f>IF(ISNUMBER(BB108),IF(ISBLANK($E108),"",INDEX(DMP!$A$9:$AT$70,$BB108,26)),"")</f>
        <v/>
      </c>
      <c r="AG108" s="543" t="str">
        <f>IF(ISNUMBER(BB108),IF(ISBLANK($E108),"",INDEX(DMP!$A$9:$AT$70,$BB108,27)),"")</f>
        <v/>
      </c>
      <c r="AH108" s="551" t="str">
        <f>IF(ISNUMBER(BB108),IF(ISBLANK($E108),"",INDEX(DMP!$A$9:$AT$70,$BB108,46)),"")</f>
        <v/>
      </c>
      <c r="AI108" s="490">
        <f t="shared" si="122"/>
        <v>-128</v>
      </c>
      <c r="AJ108" s="491">
        <f t="shared" si="130"/>
        <v>1</v>
      </c>
      <c r="AK108" s="210">
        <f t="shared" si="109"/>
        <v>1.4738208278620879</v>
      </c>
      <c r="AL108" s="209">
        <f t="shared" si="110"/>
        <v>1.7495982318937549</v>
      </c>
      <c r="AM108" s="94">
        <f t="shared" si="131"/>
        <v>58</v>
      </c>
      <c r="AN108" s="94">
        <f t="shared" si="132"/>
        <v>60</v>
      </c>
      <c r="AO108" s="94">
        <f t="shared" si="133"/>
        <v>-62</v>
      </c>
      <c r="AP108" s="95">
        <f t="shared" si="134"/>
        <v>60</v>
      </c>
      <c r="AQ108" s="94">
        <f t="shared" si="135"/>
        <v>70</v>
      </c>
      <c r="AR108" s="94">
        <f t="shared" si="136"/>
        <v>-73</v>
      </c>
      <c r="AS108" s="94">
        <f t="shared" si="137"/>
        <v>73</v>
      </c>
      <c r="AT108" s="96">
        <f t="shared" si="138"/>
        <v>73</v>
      </c>
      <c r="AU108" s="94">
        <f t="shared" si="123"/>
        <v>60</v>
      </c>
      <c r="AV108" s="94">
        <f t="shared" si="124"/>
        <v>73</v>
      </c>
      <c r="AW108" s="94">
        <f t="shared" si="125"/>
        <v>133</v>
      </c>
      <c r="AX108" s="485"/>
      <c r="AY108" s="485">
        <f>IF(E108="","",MATCH(E108,Waga!$F$9:$F$193,0))</f>
        <v>110</v>
      </c>
      <c r="AZ108" s="485">
        <f>IF(E108="","",MATCH(E108,'Mem Drużyna'!$E$9:$E$133,0))</f>
        <v>9</v>
      </c>
      <c r="BA108" s="198">
        <f t="shared" ca="1" si="107"/>
        <v>30</v>
      </c>
      <c r="BB108" s="485" t="e">
        <f>IF(E108="","",MATCH(E108,DMP!$E$9:$E$70,0))</f>
        <v>#N/A</v>
      </c>
      <c r="BC108" s="494"/>
    </row>
    <row r="109" spans="1:55" s="35" customFormat="1" ht="19.5" customHeight="1">
      <c r="A109" s="84"/>
      <c r="B109" s="85">
        <f>IF(ISBLANK($E109),"",INDEX(Waga!$B$9:$Y$193,$AY109,2))</f>
        <v>11</v>
      </c>
      <c r="C109" s="85" t="str">
        <f ca="1">IF(ISBLANK($E109),"",INDEX(Waga!$B$9:$Y$193,$AY109,1))</f>
        <v>U15</v>
      </c>
      <c r="D109" s="85" t="str">
        <f>IF(ISBLANK($E109),"",INDEX(Waga!$B$9:$Y$193,$AY109,4))</f>
        <v>M2</v>
      </c>
      <c r="E109" s="59">
        <v>1004</v>
      </c>
      <c r="F109" s="85" t="str">
        <f>IF(ISBLANK($E109),"",INDEX(Waga!$B$9:$Y$193,$AY109,6))</f>
        <v>M</v>
      </c>
      <c r="G109" s="180" t="str">
        <f>IF(ISBLANK($E109),"",INDEX(Waga!$B$9:$Y$193,$AY109,7))</f>
        <v>Sztwiertnia Valdemar</v>
      </c>
      <c r="H109" s="154">
        <f>IF(ISBLANK($E109),"",INDEX(Waga!$B$9:$Y$193,$AY109,8))</f>
        <v>2013</v>
      </c>
      <c r="I109" s="86" t="str">
        <f>IF(ISBLANK($E109),"",INDEX(Waga!$B$9:$Y$193,$AY109,9))</f>
        <v>SKV Bonatrans Bohumín Czechy</v>
      </c>
      <c r="J109" s="94">
        <f>IF(ISBLANK($E109),"",INDEX(Waga!$B$9:$Y$193,$AY109,10))</f>
        <v>0</v>
      </c>
      <c r="K109" s="88">
        <f>IF(ISBLANK($E109),"",INDEX(Waga!$B$9:$Y$193,$AY109,11))</f>
        <v>67.349999999999994</v>
      </c>
      <c r="L109" s="131">
        <v>26</v>
      </c>
      <c r="M109" s="132" t="s">
        <v>1398</v>
      </c>
      <c r="N109" s="131">
        <v>29</v>
      </c>
      <c r="O109" s="132" t="s">
        <v>1398</v>
      </c>
      <c r="P109" s="133">
        <v>32</v>
      </c>
      <c r="Q109" s="132" t="s">
        <v>1398</v>
      </c>
      <c r="R109" s="133">
        <v>35</v>
      </c>
      <c r="S109" s="132" t="s">
        <v>1399</v>
      </c>
      <c r="T109" s="133">
        <v>37</v>
      </c>
      <c r="U109" s="132" t="s">
        <v>1398</v>
      </c>
      <c r="V109" s="133">
        <v>41</v>
      </c>
      <c r="W109" s="309" t="s">
        <v>1399</v>
      </c>
      <c r="X109" s="314">
        <f t="shared" si="126"/>
        <v>69</v>
      </c>
      <c r="Y109" s="312">
        <f t="shared" si="120"/>
        <v>99.33</v>
      </c>
      <c r="Z109" s="200">
        <f t="shared" si="121"/>
        <v>99.33</v>
      </c>
      <c r="AA109" s="485"/>
      <c r="AB109" s="385">
        <f>IF(ISNUMBER(AZ109),IF(ISBLANK($E109),"",INDEX('Mem Drużyna'!$E$9:$AB$133,$AZ109,21)),"")</f>
        <v>99.33</v>
      </c>
      <c r="AC109" s="384">
        <f>IF(ISNUMBER(AZ109),IF(ISBLANK($E109),"",INDEX('Mem Drużyna'!$E$9:$AB$133,$AZ109,24)),"")</f>
        <v>691.63</v>
      </c>
      <c r="AD109" s="549">
        <f>IF(ISNUMBER(AZ109),IF(ISBLANK($E109),"",INDEX('Mem Drużyna'!$E$9:$AB$133,$AZ109,24)),"")</f>
        <v>691.63</v>
      </c>
      <c r="AE109" s="430"/>
      <c r="AF109" s="546" t="str">
        <f>IF(ISNUMBER(BB109),IF(ISBLANK($E109),"",INDEX(DMP!$A$9:$AT$70,$BB109,26)),"")</f>
        <v/>
      </c>
      <c r="AG109" s="543" t="str">
        <f>IF(ISNUMBER(BB109),IF(ISBLANK($E109),"",INDEX(DMP!$A$9:$AT$70,$BB109,27)),"")</f>
        <v/>
      </c>
      <c r="AH109" s="551" t="str">
        <f>IF(ISNUMBER(BB109),IF(ISBLANK($E109),"",INDEX(DMP!$A$9:$AT$70,$BB109,46)),"")</f>
        <v/>
      </c>
      <c r="AI109" s="490">
        <f t="shared" si="122"/>
        <v>-61</v>
      </c>
      <c r="AJ109" s="491">
        <f t="shared" si="130"/>
        <v>1</v>
      </c>
      <c r="AK109" s="210">
        <f t="shared" si="109"/>
        <v>1.2606364890565076</v>
      </c>
      <c r="AL109" s="209">
        <f t="shared" si="110"/>
        <v>1.4396110024052617</v>
      </c>
      <c r="AM109" s="94">
        <f t="shared" si="131"/>
        <v>26</v>
      </c>
      <c r="AN109" s="94">
        <f t="shared" si="132"/>
        <v>29</v>
      </c>
      <c r="AO109" s="94">
        <f t="shared" si="133"/>
        <v>32</v>
      </c>
      <c r="AP109" s="95">
        <f t="shared" si="134"/>
        <v>32</v>
      </c>
      <c r="AQ109" s="94">
        <f t="shared" si="135"/>
        <v>-35</v>
      </c>
      <c r="AR109" s="94">
        <f t="shared" si="136"/>
        <v>37</v>
      </c>
      <c r="AS109" s="94">
        <f t="shared" si="137"/>
        <v>-41</v>
      </c>
      <c r="AT109" s="96">
        <f t="shared" si="138"/>
        <v>37</v>
      </c>
      <c r="AU109" s="94">
        <f t="shared" si="123"/>
        <v>32</v>
      </c>
      <c r="AV109" s="94">
        <f t="shared" si="124"/>
        <v>37</v>
      </c>
      <c r="AW109" s="94">
        <f t="shared" si="125"/>
        <v>69</v>
      </c>
      <c r="AX109" s="485"/>
      <c r="AY109" s="485">
        <f>IF(E109="","",MATCH(E109,Waga!$F$9:$F$193,0))</f>
        <v>121</v>
      </c>
      <c r="AZ109" s="485">
        <f>IF(E109="","",MATCH(E109,'Mem Drużyna'!$E$9:$E$133,0))</f>
        <v>116</v>
      </c>
      <c r="BA109" s="198">
        <f t="shared" ca="1" si="107"/>
        <v>30</v>
      </c>
      <c r="BB109" s="485" t="e">
        <f>IF(E109="","",MATCH(E109,DMP!$E$9:$E$70,0))</f>
        <v>#N/A</v>
      </c>
      <c r="BC109" s="494"/>
    </row>
    <row r="110" spans="1:55" s="35" customFormat="1" ht="18" customHeight="1">
      <c r="A110" s="84"/>
      <c r="B110" s="85">
        <f>IF(ISBLANK($E110),"",INDEX(Waga!$B$9:$Y$193,$AY110,2))</f>
        <v>1</v>
      </c>
      <c r="C110" s="85" t="str">
        <f ca="1">IF(ISBLANK($E110),"",INDEX(Waga!$B$9:$Y$193,$AY110,1))</f>
        <v>U17</v>
      </c>
      <c r="D110" s="85" t="str">
        <f>IF(ISBLANK($E110),"",INDEX(Waga!$B$9:$Y$193,$AY110,4))</f>
        <v>M2</v>
      </c>
      <c r="E110" s="59">
        <v>10004801</v>
      </c>
      <c r="F110" s="85" t="str">
        <f>IF(ISBLANK($E110),"",INDEX(Waga!$B$9:$Y$193,$AY110,6))</f>
        <v>M</v>
      </c>
      <c r="G110" s="180" t="str">
        <f>IF(ISBLANK($E110),"",INDEX(Waga!$B$9:$Y$193,$AY110,7))</f>
        <v>Kępiński Fabian</v>
      </c>
      <c r="H110" s="154">
        <f>IF(ISBLANK($E110),"",INDEX(Waga!$B$9:$Y$193,$AY110,8))</f>
        <v>2009</v>
      </c>
      <c r="I110" s="86" t="str">
        <f>IF(ISBLANK($E110),"",INDEX(Waga!$B$9:$Y$193,$AY110,9))</f>
        <v>LKS Omega (Kleszczów)</v>
      </c>
      <c r="J110" s="94">
        <f>IF(ISBLANK($E110),"",INDEX(Waga!$B$9:$Y$193,$AY110,10))</f>
        <v>0</v>
      </c>
      <c r="K110" s="88">
        <f>IF(ISBLANK($E110),"",INDEX(Waga!$B$9:$Y$193,$AY110,11))</f>
        <v>82.35</v>
      </c>
      <c r="L110" s="131">
        <v>70</v>
      </c>
      <c r="M110" s="132" t="s">
        <v>1398</v>
      </c>
      <c r="N110" s="131">
        <v>74</v>
      </c>
      <c r="O110" s="132" t="s">
        <v>1398</v>
      </c>
      <c r="P110" s="133">
        <v>77</v>
      </c>
      <c r="Q110" s="132" t="s">
        <v>1399</v>
      </c>
      <c r="R110" s="133">
        <f>IF(ISBLANK($E110),"",INDEX(Waga!$B$9:$Y$193,$AY110,13))</f>
        <v>85</v>
      </c>
      <c r="S110" s="132" t="s">
        <v>1398</v>
      </c>
      <c r="T110" s="133">
        <v>90</v>
      </c>
      <c r="U110" s="132" t="s">
        <v>1398</v>
      </c>
      <c r="V110" s="133">
        <v>95</v>
      </c>
      <c r="W110" s="309" t="s">
        <v>1398</v>
      </c>
      <c r="X110" s="314">
        <f t="shared" si="126"/>
        <v>169</v>
      </c>
      <c r="Y110" s="312">
        <f t="shared" si="120"/>
        <v>215.43</v>
      </c>
      <c r="Z110" s="200">
        <f t="shared" si="121"/>
        <v>215.43</v>
      </c>
      <c r="AA110" s="485"/>
      <c r="AB110" s="385">
        <f>IF(ISNUMBER(AZ110),IF(ISBLANK($E110),"",INDEX('Mem Drużyna'!$E$9:$AB$133,$AZ110,21)),"")</f>
        <v>215.43</v>
      </c>
      <c r="AC110" s="384">
        <f>IF(ISNUMBER(AZ110),IF(ISBLANK($E110),"",INDEX('Mem Drużyna'!$E$9:$AB$133,$AZ110,24)),"")</f>
        <v>735.58</v>
      </c>
      <c r="AD110" s="549">
        <f>IF(ISNUMBER(AZ110),IF(ISBLANK($E110),"",INDEX('Mem Drużyna'!$E$9:$AB$133,$AZ110,24)),"")</f>
        <v>735.58</v>
      </c>
      <c r="AE110" s="430"/>
      <c r="AF110" s="546" t="str">
        <f>IF(ISNUMBER(BB110),IF(ISBLANK($E110),"",INDEX(DMP!$A$9:$AT$70,$BB110,26)),"")</f>
        <v/>
      </c>
      <c r="AG110" s="543" t="str">
        <f>IF(ISNUMBER(BB110),IF(ISBLANK($E110),"",INDEX(DMP!$A$9:$AT$70,$BB110,27)),"")</f>
        <v/>
      </c>
      <c r="AH110" s="551" t="str">
        <f>IF(ISNUMBER(BB110),IF(ISBLANK($E110),"",INDEX(DMP!$A$9:$AT$70,$BB110,46)),"")</f>
        <v/>
      </c>
      <c r="AI110" s="490">
        <f t="shared" si="122"/>
        <v>-155</v>
      </c>
      <c r="AJ110" s="491">
        <f t="shared" si="130"/>
        <v>1</v>
      </c>
      <c r="AK110" s="210">
        <f t="shared" si="109"/>
        <v>1.1488174705394163</v>
      </c>
      <c r="AL110" s="209">
        <f t="shared" si="110"/>
        <v>1.274761377929688</v>
      </c>
      <c r="AM110" s="94">
        <f t="shared" si="131"/>
        <v>70</v>
      </c>
      <c r="AN110" s="94">
        <f t="shared" si="132"/>
        <v>74</v>
      </c>
      <c r="AO110" s="94">
        <f t="shared" si="133"/>
        <v>-77</v>
      </c>
      <c r="AP110" s="95">
        <f t="shared" si="134"/>
        <v>74</v>
      </c>
      <c r="AQ110" s="94">
        <f t="shared" si="135"/>
        <v>85</v>
      </c>
      <c r="AR110" s="94">
        <f t="shared" si="136"/>
        <v>90</v>
      </c>
      <c r="AS110" s="94">
        <f t="shared" si="137"/>
        <v>95</v>
      </c>
      <c r="AT110" s="96">
        <f t="shared" si="138"/>
        <v>95</v>
      </c>
      <c r="AU110" s="94">
        <f t="shared" si="123"/>
        <v>74</v>
      </c>
      <c r="AV110" s="94">
        <f t="shared" si="124"/>
        <v>95</v>
      </c>
      <c r="AW110" s="94">
        <f t="shared" si="125"/>
        <v>169</v>
      </c>
      <c r="AX110" s="485"/>
      <c r="AY110" s="485">
        <f>IF(E110="","",MATCH(E110,Waga!$F$9:$F$193,0))</f>
        <v>111</v>
      </c>
      <c r="AZ110" s="485">
        <f>IF(E110="","",MATCH(E110,'Mem Drużyna'!$E$9:$E$133,0))</f>
        <v>100</v>
      </c>
      <c r="BA110" s="198">
        <f t="shared" ca="1" si="107"/>
        <v>20</v>
      </c>
      <c r="BB110" s="485" t="e">
        <f>IF(E110="","",MATCH(E110,DMP!$E$9:$E$70,0))</f>
        <v>#N/A</v>
      </c>
      <c r="BC110" s="494"/>
    </row>
    <row r="111" spans="1:55" s="35" customFormat="1" ht="18.75" customHeight="1">
      <c r="A111" s="84"/>
      <c r="B111" s="85">
        <f>IF(ISBLANK($E111),"",INDEX(Waga!$B$9:$Y$193,$AY111,2))</f>
        <v>2</v>
      </c>
      <c r="C111" s="85" t="str">
        <f ca="1">IF(ISBLANK($E111),"",INDEX(Waga!$B$9:$Y$193,$AY111,1))</f>
        <v>U17</v>
      </c>
      <c r="D111" s="85" t="str">
        <f>IF(ISBLANK($E111),"",INDEX(Waga!$B$9:$Y$193,$AY111,4))</f>
        <v>M2</v>
      </c>
      <c r="E111" s="59">
        <v>10004780</v>
      </c>
      <c r="F111" s="85" t="str">
        <f>IF(ISBLANK($E111),"",INDEX(Waga!$B$9:$Y$193,$AY111,6))</f>
        <v>M</v>
      </c>
      <c r="G111" s="180" t="str">
        <f>IF(ISBLANK($E111),"",INDEX(Waga!$B$9:$Y$193,$AY111,7))</f>
        <v>Jakubik Franciszek</v>
      </c>
      <c r="H111" s="154">
        <f>IF(ISBLANK($E111),"",INDEX(Waga!$B$9:$Y$193,$AY111,8))</f>
        <v>2010</v>
      </c>
      <c r="I111" s="86" t="str">
        <f>IF(ISBLANK($E111),"",INDEX(Waga!$B$9:$Y$193,$AY111,9))</f>
        <v>LKS Omega (Kleszczów)</v>
      </c>
      <c r="J111" s="94">
        <f>IF(ISBLANK($E111),"",INDEX(Waga!$B$9:$Y$193,$AY111,10))</f>
        <v>0</v>
      </c>
      <c r="K111" s="88">
        <f>IF(ISBLANK($E111),"",INDEX(Waga!$B$9:$Y$193,$AY111,11))</f>
        <v>96.65</v>
      </c>
      <c r="L111" s="131">
        <f>IF(ISBLANK($E111),"",INDEX(Waga!$B$9:$Y$193,$AY111,12))</f>
        <v>70</v>
      </c>
      <c r="M111" s="132" t="s">
        <v>1398</v>
      </c>
      <c r="N111" s="131">
        <v>74</v>
      </c>
      <c r="O111" s="132" t="s">
        <v>1398</v>
      </c>
      <c r="P111" s="133">
        <v>77</v>
      </c>
      <c r="Q111" s="132" t="s">
        <v>1398</v>
      </c>
      <c r="R111" s="133">
        <f>IF(ISBLANK($E111),"",INDEX(Waga!$B$9:$Y$193,$AY111,13))</f>
        <v>100</v>
      </c>
      <c r="S111" s="132" t="s">
        <v>1398</v>
      </c>
      <c r="T111" s="133">
        <v>105</v>
      </c>
      <c r="U111" s="132" t="s">
        <v>1398</v>
      </c>
      <c r="V111" s="133">
        <v>110</v>
      </c>
      <c r="W111" s="309" t="s">
        <v>1398</v>
      </c>
      <c r="X111" s="314">
        <f t="shared" si="126"/>
        <v>187</v>
      </c>
      <c r="Y111" s="312">
        <f t="shared" si="120"/>
        <v>220.22</v>
      </c>
      <c r="Z111" s="200">
        <f t="shared" si="121"/>
        <v>220.22</v>
      </c>
      <c r="AA111" s="485"/>
      <c r="AB111" s="385" t="str">
        <f>IF(ISNUMBER(AZ111),IF(ISBLANK($E111),"",INDEX('Mem Drużyna'!$E$9:$AB$133,$AZ111,21)),"")</f>
        <v/>
      </c>
      <c r="AC111" s="384" t="str">
        <f>IF(ISNUMBER(AZ111),IF(ISBLANK($E111),"",INDEX('Mem Drużyna'!$E$9:$AB$133,$AZ111,24)),"")</f>
        <v/>
      </c>
      <c r="AD111" s="549" t="str">
        <f>IF(ISNUMBER(AZ111),IF(ISBLANK($E111),"",INDEX('Mem Drużyna'!$E$9:$AB$133,$AZ111,24)),"")</f>
        <v/>
      </c>
      <c r="AE111" s="430"/>
      <c r="AF111" s="546" t="str">
        <f>IF(ISNUMBER(BB111),IF(ISBLANK($E111),"",INDEX(DMP!$A$9:$AT$70,$BB111,26)),"")</f>
        <v/>
      </c>
      <c r="AG111" s="543" t="str">
        <f>IF(ISNUMBER(BB111),IF(ISBLANK($E111),"",INDEX(DMP!$A$9:$AT$70,$BB111,27)),"")</f>
        <v/>
      </c>
      <c r="AH111" s="551" t="str">
        <f>IF(ISNUMBER(BB111),IF(ISBLANK($E111),"",INDEX(DMP!$A$9:$AT$70,$BB111,46)),"")</f>
        <v/>
      </c>
      <c r="AI111" s="490">
        <f t="shared" si="122"/>
        <v>-170</v>
      </c>
      <c r="AJ111" s="491">
        <f t="shared" si="130"/>
        <v>1</v>
      </c>
      <c r="AK111" s="210">
        <f t="shared" si="109"/>
        <v>1.0851309948297885</v>
      </c>
      <c r="AL111" s="209">
        <f t="shared" si="110"/>
        <v>1.1776466295984778</v>
      </c>
      <c r="AM111" s="94">
        <f t="shared" si="131"/>
        <v>70</v>
      </c>
      <c r="AN111" s="94">
        <f t="shared" si="132"/>
        <v>74</v>
      </c>
      <c r="AO111" s="94">
        <f t="shared" si="133"/>
        <v>77</v>
      </c>
      <c r="AP111" s="95">
        <f t="shared" si="134"/>
        <v>77</v>
      </c>
      <c r="AQ111" s="94">
        <f t="shared" si="135"/>
        <v>100</v>
      </c>
      <c r="AR111" s="94">
        <f t="shared" si="136"/>
        <v>105</v>
      </c>
      <c r="AS111" s="94">
        <f t="shared" si="137"/>
        <v>110</v>
      </c>
      <c r="AT111" s="96">
        <f t="shared" si="138"/>
        <v>110</v>
      </c>
      <c r="AU111" s="94">
        <f t="shared" si="123"/>
        <v>77</v>
      </c>
      <c r="AV111" s="94">
        <f t="shared" si="124"/>
        <v>110</v>
      </c>
      <c r="AW111" s="94">
        <f t="shared" si="125"/>
        <v>187</v>
      </c>
      <c r="AX111" s="485"/>
      <c r="AY111" s="485">
        <f>IF(E111="","",MATCH(E111,Waga!$F$9:$F$193,0))</f>
        <v>112</v>
      </c>
      <c r="AZ111" s="485" t="e">
        <f>IF(E111="","",MATCH(E111,'Mem Drużyna'!$E$9:$E$133,0))</f>
        <v>#N/A</v>
      </c>
      <c r="BA111" s="198">
        <f t="shared" ca="1" si="107"/>
        <v>20</v>
      </c>
      <c r="BB111" s="485" t="e">
        <f>IF(E111="","",MATCH(E111,DMP!$E$9:$E$70,0))</f>
        <v>#N/A</v>
      </c>
      <c r="BC111" s="494"/>
    </row>
    <row r="112" spans="1:55" s="35" customFormat="1" ht="18.75" customHeight="1">
      <c r="A112" s="84"/>
      <c r="B112" s="85">
        <f>IF(ISBLANK($E112),"",INDEX(Waga!$B$9:$Y$193,$AY112,2))</f>
        <v>3</v>
      </c>
      <c r="C112" s="85" t="str">
        <f ca="1">IF(ISBLANK($E112),"",INDEX(Waga!$B$9:$Y$193,$AY112,1))</f>
        <v>U20</v>
      </c>
      <c r="D112" s="85" t="str">
        <f>IF(ISBLANK($E112),"",INDEX(Waga!$B$9:$Y$193,$AY112,4))</f>
        <v>M2</v>
      </c>
      <c r="E112" s="46">
        <v>10005568</v>
      </c>
      <c r="F112" s="85" t="str">
        <f>IF(ISBLANK($E112),"",INDEX(Waga!$B$9:$Y$193,$AY112,6))</f>
        <v>M</v>
      </c>
      <c r="G112" s="180" t="str">
        <f>IF(ISBLANK($E112),"",INDEX(Waga!$B$9:$Y$193,$AY112,7))</f>
        <v>Kusiak Michał</v>
      </c>
      <c r="H112" s="154">
        <f>IF(ISBLANK($E112),"",INDEX(Waga!$B$9:$Y$193,$AY112,8))</f>
        <v>2008</v>
      </c>
      <c r="I112" s="86" t="str">
        <f>IF(ISBLANK($E112),"",INDEX(Waga!$B$9:$Y$193,$AY112,9))</f>
        <v>LKS Znicz (Biłgoraj)</v>
      </c>
      <c r="J112" s="94">
        <f>IF(ISBLANK($E112),"",INDEX(Waga!$B$9:$Y$193,$AY112,10))</f>
        <v>0</v>
      </c>
      <c r="K112" s="88">
        <f>IF(ISBLANK($E112),"",INDEX(Waga!$B$9:$Y$193,$AY112,11))</f>
        <v>105.75</v>
      </c>
      <c r="L112" s="131">
        <f>IF(ISBLANK($E112),"",INDEX(Waga!$B$9:$Y$193,$AY112,12))</f>
        <v>80</v>
      </c>
      <c r="M112" s="132" t="s">
        <v>1398</v>
      </c>
      <c r="N112" s="131">
        <v>85</v>
      </c>
      <c r="O112" s="132" t="s">
        <v>1398</v>
      </c>
      <c r="P112" s="133">
        <v>90</v>
      </c>
      <c r="Q112" s="132" t="s">
        <v>1399</v>
      </c>
      <c r="R112" s="133">
        <f>IF(ISBLANK($E112),"",INDEX(Waga!$B$9:$Y$193,$AY112,13))</f>
        <v>100</v>
      </c>
      <c r="S112" s="132" t="s">
        <v>1398</v>
      </c>
      <c r="T112" s="133">
        <v>105</v>
      </c>
      <c r="U112" s="132" t="s">
        <v>1398</v>
      </c>
      <c r="V112" s="133">
        <v>110</v>
      </c>
      <c r="W112" s="309" t="s">
        <v>1399</v>
      </c>
      <c r="X112" s="314">
        <f t="shared" si="126"/>
        <v>190</v>
      </c>
      <c r="Y112" s="312">
        <f t="shared" si="120"/>
        <v>215.48</v>
      </c>
      <c r="Z112" s="200">
        <f t="shared" si="121"/>
        <v>215.48</v>
      </c>
      <c r="AA112" s="485"/>
      <c r="AB112" s="385">
        <f>IF(ISNUMBER(AZ112),IF(ISBLANK($E112),"",INDEX('Mem Drużyna'!$E$9:$AB$133,$AZ112,21)),"")</f>
        <v>215.48</v>
      </c>
      <c r="AC112" s="384">
        <f>IF(ISNUMBER(AZ112),IF(ISBLANK($E112),"",INDEX('Mem Drużyna'!$E$9:$AB$133,$AZ112,24)),"")</f>
        <v>526.87</v>
      </c>
      <c r="AD112" s="549">
        <f>IF(ISNUMBER(AZ112),IF(ISBLANK($E112),"",INDEX('Mem Drużyna'!$E$9:$AB$133,$AZ112,24)),"")</f>
        <v>526.87</v>
      </c>
      <c r="AE112" s="430"/>
      <c r="AF112" s="546" t="str">
        <f>IF(ISNUMBER(BB112),IF(ISBLANK($E112),"",INDEX(DMP!$A$9:$AT$70,$BB112,26)),"")</f>
        <v/>
      </c>
      <c r="AG112" s="543" t="str">
        <f>IF(ISNUMBER(BB112),IF(ISBLANK($E112),"",INDEX(DMP!$A$9:$AT$70,$BB112,27)),"")</f>
        <v/>
      </c>
      <c r="AH112" s="551" t="str">
        <f>IF(ISNUMBER(BB112),IF(ISBLANK($E112),"",INDEX(DMP!$A$9:$AT$70,$BB112,46)),"")</f>
        <v/>
      </c>
      <c r="AI112" s="490">
        <f t="shared" si="122"/>
        <v>-180</v>
      </c>
      <c r="AJ112" s="491">
        <f t="shared" si="130"/>
        <v>1</v>
      </c>
      <c r="AK112" s="210">
        <f t="shared" si="109"/>
        <v>1.0578499754208774</v>
      </c>
      <c r="AL112" s="209">
        <f t="shared" si="110"/>
        <v>1.1340960221688232</v>
      </c>
      <c r="AM112" s="94">
        <f t="shared" si="131"/>
        <v>80</v>
      </c>
      <c r="AN112" s="94">
        <f t="shared" si="132"/>
        <v>85</v>
      </c>
      <c r="AO112" s="94">
        <f t="shared" si="133"/>
        <v>-90</v>
      </c>
      <c r="AP112" s="95">
        <f t="shared" si="134"/>
        <v>85</v>
      </c>
      <c r="AQ112" s="94">
        <f t="shared" si="135"/>
        <v>100</v>
      </c>
      <c r="AR112" s="94">
        <f t="shared" si="136"/>
        <v>105</v>
      </c>
      <c r="AS112" s="94">
        <f t="shared" si="137"/>
        <v>-110</v>
      </c>
      <c r="AT112" s="96">
        <f t="shared" si="138"/>
        <v>105</v>
      </c>
      <c r="AU112" s="94">
        <f t="shared" si="123"/>
        <v>85</v>
      </c>
      <c r="AV112" s="94">
        <f t="shared" si="124"/>
        <v>105</v>
      </c>
      <c r="AW112" s="94">
        <f t="shared" si="125"/>
        <v>190</v>
      </c>
      <c r="AX112" s="485"/>
      <c r="AY112" s="485">
        <f>IF(E112="","",MATCH(E112,Waga!$F$9:$F$193,0))</f>
        <v>113</v>
      </c>
      <c r="AZ112" s="485">
        <f>IF(E112="","",MATCH(E112,'Mem Drużyna'!$E$9:$E$133,0))</f>
        <v>75</v>
      </c>
      <c r="BA112" s="198">
        <f t="shared" ca="1" si="107"/>
        <v>10</v>
      </c>
      <c r="BB112" s="485" t="e">
        <f>IF(E112="","",MATCH(E112,DMP!$E$9:$E$70,0))</f>
        <v>#N/A</v>
      </c>
      <c r="BC112" s="494"/>
    </row>
    <row r="113" spans="1:55" s="35" customFormat="1" ht="18.75" customHeight="1">
      <c r="A113" s="84"/>
      <c r="B113" s="85">
        <f>IF(ISBLANK($E113),"",INDEX(Waga!$B$9:$Y$193,$AY113,2))</f>
        <v>4</v>
      </c>
      <c r="C113" s="85" t="str">
        <f ca="1">IF(ISBLANK($E113),"",INDEX(Waga!$B$9:$Y$193,$AY113,1))</f>
        <v>U15</v>
      </c>
      <c r="D113" s="85" t="str">
        <f>IF(ISBLANK($E113),"",INDEX(Waga!$B$9:$Y$193,$AY113,4))</f>
        <v>M2</v>
      </c>
      <c r="E113" s="46">
        <v>10005195</v>
      </c>
      <c r="F113" s="85" t="str">
        <f>IF(ISBLANK($E113),"",INDEX(Waga!$B$9:$Y$193,$AY113,6))</f>
        <v>M</v>
      </c>
      <c r="G113" s="180" t="str">
        <f>IF(ISBLANK($E113),"",INDEX(Waga!$B$9:$Y$193,$AY113,7))</f>
        <v>Elkashef Adam</v>
      </c>
      <c r="H113" s="154">
        <f>IF(ISBLANK($E113),"",INDEX(Waga!$B$9:$Y$193,$AY113,8))</f>
        <v>2011</v>
      </c>
      <c r="I113" s="86" t="str">
        <f>IF(ISBLANK($E113),"",INDEX(Waga!$B$9:$Y$193,$AY113,9))</f>
        <v>LKS Znicz (Biłgoraj)</v>
      </c>
      <c r="J113" s="94">
        <f>IF(ISBLANK($E113),"",INDEX(Waga!$B$9:$Y$193,$AY113,10))</f>
        <v>0</v>
      </c>
      <c r="K113" s="88">
        <f>IF(ISBLANK($E113),"",INDEX(Waga!$B$9:$Y$193,$AY113,11))</f>
        <v>62.45</v>
      </c>
      <c r="L113" s="131">
        <f>IF(ISBLANK($E113),"",INDEX(Waga!$B$9:$Y$193,$AY113,12))</f>
        <v>70</v>
      </c>
      <c r="M113" s="132" t="s">
        <v>1398</v>
      </c>
      <c r="N113" s="131">
        <v>75</v>
      </c>
      <c r="O113" s="132" t="s">
        <v>1399</v>
      </c>
      <c r="P113" s="133">
        <f t="shared" si="129"/>
        <v>75</v>
      </c>
      <c r="Q113" s="132" t="s">
        <v>1399</v>
      </c>
      <c r="R113" s="133">
        <f>IF(ISBLANK($E113),"",INDEX(Waga!$B$9:$Y$193,$AY113,13))</f>
        <v>85</v>
      </c>
      <c r="S113" s="132" t="s">
        <v>1398</v>
      </c>
      <c r="T113" s="133">
        <v>90</v>
      </c>
      <c r="U113" s="132" t="s">
        <v>1398</v>
      </c>
      <c r="V113" s="133">
        <v>95</v>
      </c>
      <c r="W113" s="309" t="s">
        <v>1399</v>
      </c>
      <c r="X113" s="314">
        <f t="shared" si="126"/>
        <v>160</v>
      </c>
      <c r="Y113" s="312">
        <f t="shared" si="120"/>
        <v>242.64</v>
      </c>
      <c r="Z113" s="200">
        <f t="shared" si="121"/>
        <v>242.64</v>
      </c>
      <c r="AA113" s="485"/>
      <c r="AB113" s="385">
        <f>IF(ISNUMBER(AZ113),IF(ISBLANK($E113),"",INDEX('Mem Drużyna'!$E$9:$AB$133,$AZ113,21)),"")</f>
        <v>242.64</v>
      </c>
      <c r="AC113" s="384">
        <f>IF(ISNUMBER(AZ113),IF(ISBLANK($E113),"",INDEX('Mem Drużyna'!$E$9:$AB$133,$AZ113,24)),"")</f>
        <v>695.76</v>
      </c>
      <c r="AD113" s="549">
        <f>IF(ISNUMBER(AZ113),IF(ISBLANK($E113),"",INDEX('Mem Drużyna'!$E$9:$AB$133,$AZ113,24)),"")</f>
        <v>695.76</v>
      </c>
      <c r="AE113" s="430"/>
      <c r="AF113" s="546" t="str">
        <f>IF(ISNUMBER(BB113),IF(ISBLANK($E113),"",INDEX(DMP!$A$9:$AT$70,$BB113,26)),"")</f>
        <v/>
      </c>
      <c r="AG113" s="543" t="str">
        <f>IF(ISNUMBER(BB113),IF(ISBLANK($E113),"",INDEX(DMP!$A$9:$AT$70,$BB113,27)),"")</f>
        <v/>
      </c>
      <c r="AH113" s="551" t="str">
        <f>IF(ISNUMBER(BB113),IF(ISBLANK($E113),"",INDEX(DMP!$A$9:$AT$70,$BB113,46)),"")</f>
        <v/>
      </c>
      <c r="AI113" s="490">
        <f t="shared" si="122"/>
        <v>-155</v>
      </c>
      <c r="AJ113" s="491">
        <f t="shared" si="130"/>
        <v>1</v>
      </c>
      <c r="AK113" s="210">
        <f t="shared" si="109"/>
        <v>1.3134099285233589</v>
      </c>
      <c r="AL113" s="209">
        <f t="shared" si="110"/>
        <v>1.5165193230576406</v>
      </c>
      <c r="AM113" s="94">
        <f t="shared" si="131"/>
        <v>70</v>
      </c>
      <c r="AN113" s="94">
        <f t="shared" si="132"/>
        <v>-75</v>
      </c>
      <c r="AO113" s="94">
        <f t="shared" si="133"/>
        <v>-75</v>
      </c>
      <c r="AP113" s="95">
        <f t="shared" si="134"/>
        <v>70</v>
      </c>
      <c r="AQ113" s="94">
        <f t="shared" si="135"/>
        <v>85</v>
      </c>
      <c r="AR113" s="94">
        <f t="shared" si="136"/>
        <v>90</v>
      </c>
      <c r="AS113" s="94">
        <f t="shared" si="137"/>
        <v>-95</v>
      </c>
      <c r="AT113" s="96">
        <f t="shared" si="138"/>
        <v>90</v>
      </c>
      <c r="AU113" s="94">
        <f t="shared" si="123"/>
        <v>70</v>
      </c>
      <c r="AV113" s="94">
        <f t="shared" si="124"/>
        <v>90</v>
      </c>
      <c r="AW113" s="94">
        <f t="shared" si="125"/>
        <v>160</v>
      </c>
      <c r="AX113" s="485"/>
      <c r="AY113" s="485">
        <f>IF(E113="","",MATCH(E113,Waga!$F$9:$F$193,0))</f>
        <v>114</v>
      </c>
      <c r="AZ113" s="485">
        <f>IF(E113="","",MATCH(E113,'Mem Drużyna'!$E$9:$E$133,0))</f>
        <v>65</v>
      </c>
      <c r="BA113" s="198">
        <f t="shared" ca="1" si="107"/>
        <v>30</v>
      </c>
      <c r="BB113" s="485" t="e">
        <f>IF(E113="","",MATCH(E113,DMP!$E$9:$E$70,0))</f>
        <v>#N/A</v>
      </c>
      <c r="BC113" s="494"/>
    </row>
    <row r="114" spans="1:55" s="35" customFormat="1" ht="18.75" customHeight="1">
      <c r="A114" s="84"/>
      <c r="B114" s="85">
        <f>IF(ISBLANK($E114),"",INDEX(Waga!$B$9:$Y$193,$AY114,2))</f>
        <v>5</v>
      </c>
      <c r="C114" s="85" t="str">
        <f ca="1">IF(ISBLANK($E114),"",INDEX(Waga!$B$9:$Y$193,$AY114,1))</f>
        <v>U15</v>
      </c>
      <c r="D114" s="85" t="str">
        <f>IF(ISBLANK($E114),"",INDEX(Waga!$B$9:$Y$193,$AY114,4))</f>
        <v>M2</v>
      </c>
      <c r="E114" s="46">
        <v>10005038</v>
      </c>
      <c r="F114" s="85" t="str">
        <f>IF(ISBLANK($E114),"",INDEX(Waga!$B$9:$Y$193,$AY114,6))</f>
        <v>M</v>
      </c>
      <c r="G114" s="180" t="str">
        <f>IF(ISBLANK($E114),"",INDEX(Waga!$B$9:$Y$193,$AY114,7))</f>
        <v>Bakuła Wojciech</v>
      </c>
      <c r="H114" s="154">
        <f>IF(ISBLANK($E114),"",INDEX(Waga!$B$9:$Y$193,$AY114,8))</f>
        <v>2011</v>
      </c>
      <c r="I114" s="86" t="str">
        <f>IF(ISBLANK($E114),"",INDEX(Waga!$B$9:$Y$193,$AY114,9))</f>
        <v>UKS Atleta (Ostrołęka)</v>
      </c>
      <c r="J114" s="94">
        <f>IF(ISBLANK($E114),"",INDEX(Waga!$B$9:$Y$193,$AY114,10))</f>
        <v>0</v>
      </c>
      <c r="K114" s="88">
        <f>IF(ISBLANK($E114),"",INDEX(Waga!$B$9:$Y$193,$AY114,11))</f>
        <v>72.650000000000006</v>
      </c>
      <c r="L114" s="131">
        <v>88</v>
      </c>
      <c r="M114" s="132" t="s">
        <v>1398</v>
      </c>
      <c r="N114" s="131">
        <v>92</v>
      </c>
      <c r="O114" s="132" t="s">
        <v>1398</v>
      </c>
      <c r="P114" s="133">
        <v>97</v>
      </c>
      <c r="Q114" s="132" t="s">
        <v>1399</v>
      </c>
      <c r="R114" s="133">
        <v>110</v>
      </c>
      <c r="S114" s="132" t="s">
        <v>1398</v>
      </c>
      <c r="T114" s="133">
        <v>114</v>
      </c>
      <c r="U114" s="132" t="s">
        <v>1399</v>
      </c>
      <c r="V114" s="133">
        <f t="shared" si="127"/>
        <v>114</v>
      </c>
      <c r="W114" s="309" t="s">
        <v>1398</v>
      </c>
      <c r="X114" s="314">
        <f t="shared" si="126"/>
        <v>206</v>
      </c>
      <c r="Y114" s="312">
        <f t="shared" si="120"/>
        <v>282.45999999999998</v>
      </c>
      <c r="Z114" s="200">
        <f t="shared" si="121"/>
        <v>282.45999999999998</v>
      </c>
      <c r="AA114" s="485"/>
      <c r="AB114" s="385">
        <f>IF(ISNUMBER(AZ114),IF(ISBLANK($E114),"",INDEX('Mem Drużyna'!$E$9:$AB$133,$AZ114,21)),"")</f>
        <v>282.45999999999998</v>
      </c>
      <c r="AC114" s="384">
        <f>IF(ISNUMBER(AZ114),IF(ISBLANK($E114),"",INDEX('Mem Drużyna'!$E$9:$AB$133,$AZ114,24)),"")</f>
        <v>891.75</v>
      </c>
      <c r="AD114" s="549">
        <f>IF(ISNUMBER(AZ114),IF(ISBLANK($E114),"",INDEX('Mem Drużyna'!$E$9:$AB$133,$AZ114,24)),"")</f>
        <v>891.75</v>
      </c>
      <c r="AE114" s="430"/>
      <c r="AF114" s="546" t="str">
        <f>IF(ISNUMBER(BB114),IF(ISBLANK($E114),"",INDEX(DMP!$A$9:$AT$70,$BB114,26)),"")</f>
        <v/>
      </c>
      <c r="AG114" s="543" t="str">
        <f>IF(ISNUMBER(BB114),IF(ISBLANK($E114),"",INDEX(DMP!$A$9:$AT$70,$BB114,27)),"")</f>
        <v/>
      </c>
      <c r="AH114" s="551" t="str">
        <f>IF(ISNUMBER(BB114),IF(ISBLANK($E114),"",INDEX(DMP!$A$9:$AT$70,$BB114,46)),"")</f>
        <v/>
      </c>
      <c r="AI114" s="490">
        <f t="shared" si="122"/>
        <v>-198</v>
      </c>
      <c r="AJ114" s="491">
        <f t="shared" si="130"/>
        <v>1</v>
      </c>
      <c r="AK114" s="210">
        <f t="shared" si="109"/>
        <v>1.2139089789834234</v>
      </c>
      <c r="AL114" s="209">
        <f t="shared" si="110"/>
        <v>1.3711756653901541</v>
      </c>
      <c r="AM114" s="94">
        <f t="shared" si="131"/>
        <v>88</v>
      </c>
      <c r="AN114" s="94">
        <f t="shared" si="132"/>
        <v>92</v>
      </c>
      <c r="AO114" s="94">
        <f t="shared" si="133"/>
        <v>-97</v>
      </c>
      <c r="AP114" s="95">
        <f t="shared" si="134"/>
        <v>92</v>
      </c>
      <c r="AQ114" s="94">
        <f t="shared" si="135"/>
        <v>110</v>
      </c>
      <c r="AR114" s="94">
        <f t="shared" si="136"/>
        <v>-114</v>
      </c>
      <c r="AS114" s="94">
        <f t="shared" si="137"/>
        <v>114</v>
      </c>
      <c r="AT114" s="96">
        <f t="shared" si="138"/>
        <v>114</v>
      </c>
      <c r="AU114" s="94">
        <f t="shared" si="123"/>
        <v>92</v>
      </c>
      <c r="AV114" s="94">
        <f t="shared" si="124"/>
        <v>114</v>
      </c>
      <c r="AW114" s="94">
        <f t="shared" si="125"/>
        <v>206</v>
      </c>
      <c r="AX114" s="485"/>
      <c r="AY114" s="485">
        <f>IF(E114="","",MATCH(E114,Waga!$F$9:$F$193,0))</f>
        <v>115</v>
      </c>
      <c r="AZ114" s="485">
        <f>IF(E114="","",MATCH(E114,'Mem Drużyna'!$E$9:$E$133,0))</f>
        <v>49</v>
      </c>
      <c r="BA114" s="198">
        <f t="shared" ca="1" si="107"/>
        <v>30</v>
      </c>
      <c r="BB114" s="485" t="e">
        <f>IF(E114="","",MATCH(E114,DMP!$E$9:$E$70,0))</f>
        <v>#N/A</v>
      </c>
      <c r="BC114" s="494"/>
    </row>
    <row r="115" spans="1:55" s="35" customFormat="1" ht="18">
      <c r="A115" s="84"/>
      <c r="B115" s="85">
        <f>IF(ISBLANK($E115),"",INDEX(Waga!$B$9:$Y$193,$AY115,2))</f>
        <v>6</v>
      </c>
      <c r="C115" s="85" t="str">
        <f ca="1">IF(ISBLANK($E115),"",INDEX(Waga!$B$9:$Y$193,$AY115,1))</f>
        <v>U15</v>
      </c>
      <c r="D115" s="85" t="str">
        <f>IF(ISBLANK($E115),"",INDEX(Waga!$B$9:$Y$193,$AY115,4))</f>
        <v>M2</v>
      </c>
      <c r="E115" s="46">
        <v>10005107</v>
      </c>
      <c r="F115" s="85" t="str">
        <f>IF(ISBLANK($E115),"",INDEX(Waga!$B$9:$Y$193,$AY115,6))</f>
        <v>M</v>
      </c>
      <c r="G115" s="180" t="str">
        <f>IF(ISBLANK($E115),"",INDEX(Waga!$B$9:$Y$193,$AY115,7))</f>
        <v>Padzik Szymon</v>
      </c>
      <c r="H115" s="154">
        <f>IF(ISBLANK($E115),"",INDEX(Waga!$B$9:$Y$193,$AY115,8))</f>
        <v>2011</v>
      </c>
      <c r="I115" s="86" t="str">
        <f>IF(ISBLANK($E115),"",INDEX(Waga!$B$9:$Y$193,$AY115,9))</f>
        <v>UKS Atleta (Ostrołęka)</v>
      </c>
      <c r="J115" s="94">
        <f>IF(ISBLANK($E115),"",INDEX(Waga!$B$9:$Y$193,$AY115,10))</f>
        <v>0</v>
      </c>
      <c r="K115" s="88">
        <f>IF(ISBLANK($E115),"",INDEX(Waga!$B$9:$Y$193,$AY115,11))</f>
        <v>66.05</v>
      </c>
      <c r="L115" s="131">
        <v>83</v>
      </c>
      <c r="M115" s="132" t="s">
        <v>1399</v>
      </c>
      <c r="N115" s="131">
        <f t="shared" si="128"/>
        <v>83</v>
      </c>
      <c r="O115" s="132" t="s">
        <v>1398</v>
      </c>
      <c r="P115" s="133">
        <v>88</v>
      </c>
      <c r="Q115" s="132" t="s">
        <v>1399</v>
      </c>
      <c r="R115" s="133">
        <f>IF(ISBLANK($E115),"",INDEX(Waga!$B$9:$Y$193,$AY115,13))</f>
        <v>100</v>
      </c>
      <c r="S115" s="132" t="s">
        <v>1398</v>
      </c>
      <c r="T115" s="133">
        <v>106</v>
      </c>
      <c r="U115" s="132" t="s">
        <v>1399</v>
      </c>
      <c r="V115" s="592" t="s">
        <v>1401</v>
      </c>
      <c r="W115" s="309"/>
      <c r="X115" s="314">
        <f t="shared" si="126"/>
        <v>183</v>
      </c>
      <c r="Y115" s="312">
        <f t="shared" si="120"/>
        <v>275.67</v>
      </c>
      <c r="Z115" s="200">
        <f t="shared" si="121"/>
        <v>266.92</v>
      </c>
      <c r="AA115" s="485"/>
      <c r="AB115" s="385">
        <f>IF(ISNUMBER(AZ115),IF(ISBLANK($E115),"",INDEX('Mem Drużyna'!$E$9:$AB$133,$AZ115,21)),"")</f>
        <v>275.67</v>
      </c>
      <c r="AC115" s="384">
        <f>IF(ISNUMBER(AZ115),IF(ISBLANK($E115),"",INDEX('Mem Drużyna'!$E$9:$AB$133,$AZ115,24)),"")</f>
        <v>891.75</v>
      </c>
      <c r="AD115" s="549">
        <f>IF(ISNUMBER(AZ115),IF(ISBLANK($E115),"",INDEX('Mem Drużyna'!$E$9:$AB$133,$AZ115,24)),"")</f>
        <v>891.75</v>
      </c>
      <c r="AE115" s="430"/>
      <c r="AF115" s="546" t="str">
        <f>IF(ISNUMBER(BB115),IF(ISBLANK($E115),"",INDEX(DMP!$A$9:$AT$70,$BB115,26)),"")</f>
        <v/>
      </c>
      <c r="AG115" s="543" t="str">
        <f>IF(ISNUMBER(BB115),IF(ISBLANK($E115),"",INDEX(DMP!$A$9:$AT$70,$BB115,27)),"")</f>
        <v/>
      </c>
      <c r="AH115" s="551" t="str">
        <f>IF(ISNUMBER(BB115),IF(ISBLANK($E115),"",INDEX(DMP!$A$9:$AT$70,$BB115,46)),"")</f>
        <v/>
      </c>
      <c r="AI115" s="490">
        <f t="shared" si="122"/>
        <v>-183</v>
      </c>
      <c r="AJ115" s="491">
        <f t="shared" si="130"/>
        <v>1</v>
      </c>
      <c r="AK115" s="210">
        <f t="shared" si="109"/>
        <v>1.2736398547905063</v>
      </c>
      <c r="AL115" s="209">
        <f t="shared" si="110"/>
        <v>1.4585892743296003</v>
      </c>
      <c r="AM115" s="94">
        <f t="shared" si="131"/>
        <v>-83</v>
      </c>
      <c r="AN115" s="94">
        <f t="shared" si="132"/>
        <v>83</v>
      </c>
      <c r="AO115" s="94">
        <f t="shared" si="133"/>
        <v>-88</v>
      </c>
      <c r="AP115" s="95">
        <f t="shared" si="134"/>
        <v>83</v>
      </c>
      <c r="AQ115" s="94">
        <f t="shared" si="135"/>
        <v>100</v>
      </c>
      <c r="AR115" s="94">
        <f t="shared" si="136"/>
        <v>-106</v>
      </c>
      <c r="AS115" s="94">
        <f t="shared" si="137"/>
        <v>0</v>
      </c>
      <c r="AT115" s="96">
        <f t="shared" si="138"/>
        <v>100</v>
      </c>
      <c r="AU115" s="94">
        <f t="shared" si="123"/>
        <v>83</v>
      </c>
      <c r="AV115" s="94">
        <f t="shared" si="124"/>
        <v>106</v>
      </c>
      <c r="AW115" s="94">
        <f t="shared" si="125"/>
        <v>189</v>
      </c>
      <c r="AX115" s="485"/>
      <c r="AY115" s="485">
        <f>IF(E115="","",MATCH(E115,Waga!$F$9:$F$193,0))</f>
        <v>116</v>
      </c>
      <c r="AZ115" s="485">
        <f>IF(E115="","",MATCH(E115,'Mem Drużyna'!$E$9:$E$133,0))</f>
        <v>50</v>
      </c>
      <c r="BA115" s="198">
        <f t="shared" ca="1" si="107"/>
        <v>30</v>
      </c>
      <c r="BB115" s="485" t="e">
        <f>IF(E115="","",MATCH(E115,DMP!$E$9:$E$70,0))</f>
        <v>#N/A</v>
      </c>
      <c r="BC115" s="494"/>
    </row>
    <row r="116" spans="1:55" s="35" customFormat="1" ht="18.75" customHeight="1">
      <c r="A116" s="84"/>
      <c r="B116" s="85">
        <f>IF(ISBLANK($E116),"",INDEX(Waga!$B$9:$Y$193,$AY116,2))</f>
        <v>7</v>
      </c>
      <c r="C116" s="85" t="str">
        <f ca="1">IF(ISBLANK($E116),"",INDEX(Waga!$B$9:$Y$193,$AY116,1))</f>
        <v>U15</v>
      </c>
      <c r="D116" s="85" t="str">
        <f>IF(ISBLANK($E116),"",INDEX(Waga!$B$9:$Y$193,$AY116,4))</f>
        <v>M2</v>
      </c>
      <c r="E116" s="46">
        <v>10005504</v>
      </c>
      <c r="F116" s="85" t="str">
        <f>IF(ISBLANK($E116),"",INDEX(Waga!$B$9:$Y$193,$AY116,6))</f>
        <v>M</v>
      </c>
      <c r="G116" s="180" t="str">
        <f>IF(ISBLANK($E116),"",INDEX(Waga!$B$9:$Y$193,$AY116,7))</f>
        <v>Krzysztoń Łukasz</v>
      </c>
      <c r="H116" s="154">
        <f>IF(ISBLANK($E116),"",INDEX(Waga!$B$9:$Y$193,$AY116,8))</f>
        <v>2011</v>
      </c>
      <c r="I116" s="86" t="str">
        <f>IF(ISBLANK($E116),"",INDEX(Waga!$B$9:$Y$193,$AY116,9))</f>
        <v>Wysoczanka Wysokie</v>
      </c>
      <c r="J116" s="94">
        <f>IF(ISBLANK($E116),"",INDEX(Waga!$B$9:$Y$193,$AY116,10))</f>
        <v>0</v>
      </c>
      <c r="K116" s="88">
        <f>IF(ISBLANK($E116),"",INDEX(Waga!$B$9:$Y$193,$AY116,11))</f>
        <v>61.45</v>
      </c>
      <c r="L116" s="131">
        <f>IF(ISBLANK($E116),"",INDEX(Waga!$B$9:$Y$193,$AY116,12))</f>
        <v>58</v>
      </c>
      <c r="M116" s="132" t="s">
        <v>1398</v>
      </c>
      <c r="N116" s="131">
        <v>61</v>
      </c>
      <c r="O116" s="132" t="s">
        <v>1398</v>
      </c>
      <c r="P116" s="133">
        <v>64</v>
      </c>
      <c r="Q116" s="132" t="s">
        <v>1399</v>
      </c>
      <c r="R116" s="133">
        <f>IF(ISBLANK($E116),"",INDEX(Waga!$B$9:$Y$193,$AY116,13))</f>
        <v>78</v>
      </c>
      <c r="S116" s="132" t="s">
        <v>1398</v>
      </c>
      <c r="T116" s="133">
        <v>81</v>
      </c>
      <c r="U116" s="132" t="s">
        <v>1398</v>
      </c>
      <c r="V116" s="133">
        <v>84</v>
      </c>
      <c r="W116" s="309" t="s">
        <v>1399</v>
      </c>
      <c r="X116" s="314">
        <f t="shared" si="126"/>
        <v>142</v>
      </c>
      <c r="Y116" s="312">
        <f t="shared" si="120"/>
        <v>217.85</v>
      </c>
      <c r="Z116" s="200">
        <f t="shared" si="121"/>
        <v>217.85</v>
      </c>
      <c r="AA116" s="485"/>
      <c r="AB116" s="385">
        <f>IF(ISNUMBER(AZ116),IF(ISBLANK($E116),"",INDEX('Mem Drużyna'!$E$9:$AB$133,$AZ116,21)),"")</f>
        <v>217.85</v>
      </c>
      <c r="AC116" s="384">
        <f>IF(ISNUMBER(AZ116),IF(ISBLANK($E116),"",INDEX('Mem Drużyna'!$E$9:$AB$133,$AZ116,24)),"")</f>
        <v>492.03</v>
      </c>
      <c r="AD116" s="549">
        <f>IF(ISNUMBER(AZ116),IF(ISBLANK($E116),"",INDEX('Mem Drużyna'!$E$9:$AB$133,$AZ116,24)),"")</f>
        <v>492.03</v>
      </c>
      <c r="AE116" s="430"/>
      <c r="AF116" s="546" t="str">
        <f>IF(ISNUMBER(BB116),IF(ISBLANK($E116),"",INDEX(DMP!$A$9:$AT$70,$BB116,26)),"")</f>
        <v/>
      </c>
      <c r="AG116" s="543" t="str">
        <f>IF(ISNUMBER(BB116),IF(ISBLANK($E116),"",INDEX(DMP!$A$9:$AT$70,$BB116,27)),"")</f>
        <v/>
      </c>
      <c r="AH116" s="551" t="str">
        <f>IF(ISNUMBER(BB116),IF(ISBLANK($E116),"",INDEX(DMP!$A$9:$AT$70,$BB116,46)),"")</f>
        <v/>
      </c>
      <c r="AI116" s="490">
        <f t="shared" si="122"/>
        <v>-136</v>
      </c>
      <c r="AJ116" s="491">
        <f t="shared" si="130"/>
        <v>1</v>
      </c>
      <c r="AK116" s="210">
        <f t="shared" si="109"/>
        <v>1.3255453685176604</v>
      </c>
      <c r="AL116" s="209">
        <f t="shared" si="110"/>
        <v>1.5341712314119875</v>
      </c>
      <c r="AM116" s="94">
        <f t="shared" si="131"/>
        <v>58</v>
      </c>
      <c r="AN116" s="94">
        <f t="shared" si="132"/>
        <v>61</v>
      </c>
      <c r="AO116" s="94">
        <f t="shared" si="133"/>
        <v>-64</v>
      </c>
      <c r="AP116" s="95">
        <f t="shared" si="134"/>
        <v>61</v>
      </c>
      <c r="AQ116" s="94">
        <f t="shared" si="135"/>
        <v>78</v>
      </c>
      <c r="AR116" s="94">
        <f t="shared" si="136"/>
        <v>81</v>
      </c>
      <c r="AS116" s="94">
        <f t="shared" si="137"/>
        <v>-84</v>
      </c>
      <c r="AT116" s="96">
        <f t="shared" si="138"/>
        <v>81</v>
      </c>
      <c r="AU116" s="94">
        <f t="shared" si="123"/>
        <v>61</v>
      </c>
      <c r="AV116" s="94">
        <f t="shared" si="124"/>
        <v>81</v>
      </c>
      <c r="AW116" s="94">
        <f t="shared" si="125"/>
        <v>142</v>
      </c>
      <c r="AX116" s="485"/>
      <c r="AY116" s="485">
        <f>IF(E116="","",MATCH(E116,Waga!$F$9:$F$193,0))</f>
        <v>117</v>
      </c>
      <c r="AZ116" s="485">
        <f>IF(E116="","",MATCH(E116,'Mem Drużyna'!$E$9:$E$133,0))</f>
        <v>33</v>
      </c>
      <c r="BA116" s="198">
        <f t="shared" ca="1" si="107"/>
        <v>30</v>
      </c>
      <c r="BB116" s="485" t="e">
        <f>IF(E116="","",MATCH(E116,DMP!$E$9:$E$70,0))</f>
        <v>#N/A</v>
      </c>
      <c r="BC116" s="494"/>
    </row>
    <row r="117" spans="1:55" s="35" customFormat="1" ht="18.75" customHeight="1">
      <c r="A117" s="84"/>
      <c r="B117" s="85">
        <f>IF(ISBLANK($E117),"",INDEX(Waga!$B$9:$Y$193,$AY117,2))</f>
        <v>8</v>
      </c>
      <c r="C117" s="85" t="str">
        <f ca="1">IF(ISBLANK($E117),"",INDEX(Waga!$B$9:$Y$193,$AY117,1))</f>
        <v>U17</v>
      </c>
      <c r="D117" s="85" t="str">
        <f>IF(ISBLANK($E117),"",INDEX(Waga!$B$9:$Y$193,$AY117,4))</f>
        <v>M2</v>
      </c>
      <c r="E117" s="46">
        <v>10005509</v>
      </c>
      <c r="F117" s="85" t="str">
        <f>IF(ISBLANK($E117),"",INDEX(Waga!$B$9:$Y$193,$AY117,6))</f>
        <v>M</v>
      </c>
      <c r="G117" s="180" t="str">
        <f>IF(ISBLANK($E117),"",INDEX(Waga!$B$9:$Y$193,$AY117,7))</f>
        <v>Sycz Witold</v>
      </c>
      <c r="H117" s="154">
        <f>IF(ISBLANK($E117),"",INDEX(Waga!$B$9:$Y$193,$AY117,8))</f>
        <v>2010</v>
      </c>
      <c r="I117" s="86" t="str">
        <f>IF(ISBLANK($E117),"",INDEX(Waga!$B$9:$Y$193,$AY117,9))</f>
        <v>LKS (Dobryszyce)</v>
      </c>
      <c r="J117" s="94">
        <f>IF(ISBLANK($E117),"",INDEX(Waga!$B$9:$Y$193,$AY117,10))</f>
        <v>0</v>
      </c>
      <c r="K117" s="88">
        <f>IF(ISBLANK($E117),"",INDEX(Waga!$B$9:$Y$193,$AY117,11))</f>
        <v>74.45</v>
      </c>
      <c r="L117" s="131">
        <v>70</v>
      </c>
      <c r="M117" s="132" t="s">
        <v>1398</v>
      </c>
      <c r="N117" s="131">
        <v>74</v>
      </c>
      <c r="O117" s="132" t="s">
        <v>1398</v>
      </c>
      <c r="P117" s="133">
        <v>77</v>
      </c>
      <c r="Q117" s="132" t="s">
        <v>1398</v>
      </c>
      <c r="R117" s="133">
        <f>IF(ISBLANK($E117),"",INDEX(Waga!$B$9:$Y$193,$AY117,13))</f>
        <v>85</v>
      </c>
      <c r="S117" s="132" t="s">
        <v>1399</v>
      </c>
      <c r="T117" s="133">
        <f t="shared" si="119"/>
        <v>85</v>
      </c>
      <c r="U117" s="132" t="s">
        <v>1398</v>
      </c>
      <c r="V117" s="133">
        <v>95</v>
      </c>
      <c r="W117" s="309" t="s">
        <v>1398</v>
      </c>
      <c r="X117" s="314">
        <f t="shared" si="126"/>
        <v>172</v>
      </c>
      <c r="Y117" s="312">
        <f t="shared" si="120"/>
        <v>232.33</v>
      </c>
      <c r="Z117" s="200">
        <f t="shared" si="121"/>
        <v>232.33</v>
      </c>
      <c r="AA117" s="485"/>
      <c r="AB117" s="385">
        <f>IF(ISNUMBER(AZ117),IF(ISBLANK($E117),"",INDEX('Mem Drużyna'!$E$9:$AB$133,$AZ117,21)),"")</f>
        <v>232.33</v>
      </c>
      <c r="AC117" s="384">
        <f>IF(ISNUMBER(AZ117),IF(ISBLANK($E117),"",INDEX('Mem Drużyna'!$E$9:$AB$133,$AZ117,24)),"")</f>
        <v>750.34</v>
      </c>
      <c r="AD117" s="549">
        <f>IF(ISNUMBER(AZ117),IF(ISBLANK($E117),"",INDEX('Mem Drużyna'!$E$9:$AB$133,$AZ117,24)),"")</f>
        <v>750.34</v>
      </c>
      <c r="AE117" s="430"/>
      <c r="AF117" s="546" t="str">
        <f>IF(ISNUMBER(BB117),IF(ISBLANK($E117),"",INDEX(DMP!$A$9:$AT$70,$BB117,26)),"")</f>
        <v/>
      </c>
      <c r="AG117" s="543" t="str">
        <f>IF(ISNUMBER(BB117),IF(ISBLANK($E117),"",INDEX(DMP!$A$9:$AT$70,$BB117,27)),"")</f>
        <v/>
      </c>
      <c r="AH117" s="551" t="str">
        <f>IF(ISNUMBER(BB117),IF(ISBLANK($E117),"",INDEX(DMP!$A$9:$AT$70,$BB117,46)),"")</f>
        <v/>
      </c>
      <c r="AI117" s="490">
        <f t="shared" si="122"/>
        <v>-155</v>
      </c>
      <c r="AJ117" s="491">
        <f t="shared" si="130"/>
        <v>1</v>
      </c>
      <c r="AK117" s="210">
        <f t="shared" si="109"/>
        <v>1.2000465238567157</v>
      </c>
      <c r="AL117" s="209">
        <f t="shared" si="110"/>
        <v>1.350775734264472</v>
      </c>
      <c r="AM117" s="94">
        <f t="shared" si="131"/>
        <v>70</v>
      </c>
      <c r="AN117" s="94">
        <f t="shared" si="132"/>
        <v>74</v>
      </c>
      <c r="AO117" s="94">
        <f t="shared" si="133"/>
        <v>77</v>
      </c>
      <c r="AP117" s="95">
        <f t="shared" si="134"/>
        <v>77</v>
      </c>
      <c r="AQ117" s="94">
        <f t="shared" si="135"/>
        <v>-85</v>
      </c>
      <c r="AR117" s="94">
        <f t="shared" si="136"/>
        <v>85</v>
      </c>
      <c r="AS117" s="94">
        <f t="shared" si="137"/>
        <v>95</v>
      </c>
      <c r="AT117" s="96">
        <f t="shared" si="138"/>
        <v>95</v>
      </c>
      <c r="AU117" s="94">
        <f t="shared" si="123"/>
        <v>77</v>
      </c>
      <c r="AV117" s="94">
        <f t="shared" si="124"/>
        <v>95</v>
      </c>
      <c r="AW117" s="94">
        <f t="shared" si="125"/>
        <v>172</v>
      </c>
      <c r="AX117" s="485"/>
      <c r="AY117" s="485">
        <f>IF(E117="","",MATCH(E117,Waga!$F$9:$F$193,0))</f>
        <v>118</v>
      </c>
      <c r="AZ117" s="485">
        <f>IF(E117="","",MATCH(E117,'Mem Drużyna'!$E$9:$E$133,0))</f>
        <v>84</v>
      </c>
      <c r="BA117" s="198">
        <f t="shared" ca="1" si="107"/>
        <v>20</v>
      </c>
      <c r="BB117" s="485" t="e">
        <f>IF(E117="","",MATCH(E117,DMP!$E$9:$E$70,0))</f>
        <v>#N/A</v>
      </c>
      <c r="BC117" s="494"/>
    </row>
    <row r="118" spans="1:55" s="35" customFormat="1" ht="18.75" customHeight="1">
      <c r="A118" s="84"/>
      <c r="B118" s="85">
        <f>IF(ISBLANK($E118),"",INDEX(Waga!$B$9:$Y$193,$AY118,2))</f>
        <v>9</v>
      </c>
      <c r="C118" s="85" t="str">
        <f ca="1">IF(ISBLANK($E118),"",INDEX(Waga!$B$9:$Y$193,$AY118,1))</f>
        <v>U15</v>
      </c>
      <c r="D118" s="85" t="str">
        <f>IF(ISBLANK($E118),"",INDEX(Waga!$B$9:$Y$193,$AY118,4))</f>
        <v>M2</v>
      </c>
      <c r="E118" s="46">
        <v>10005671</v>
      </c>
      <c r="F118" s="85" t="str">
        <f>IF(ISBLANK($E118),"",INDEX(Waga!$B$9:$Y$193,$AY118,6))</f>
        <v>M</v>
      </c>
      <c r="G118" s="180" t="str">
        <f>IF(ISBLANK($E118),"",INDEX(Waga!$B$9:$Y$193,$AY118,7))</f>
        <v>Wasieczko Tomasz</v>
      </c>
      <c r="H118" s="154">
        <f>IF(ISBLANK($E118),"",INDEX(Waga!$B$9:$Y$193,$AY118,8))</f>
        <v>2011</v>
      </c>
      <c r="I118" s="86" t="str">
        <f>IF(ISBLANK($E118),"",INDEX(Waga!$B$9:$Y$193,$AY118,9))</f>
        <v>LKS Znicz (Biłgoraj)</v>
      </c>
      <c r="J118" s="94">
        <f>IF(ISBLANK($E118),"",INDEX(Waga!$B$9:$Y$193,$AY118,10))</f>
        <v>0</v>
      </c>
      <c r="K118" s="88">
        <f>IF(ISBLANK($E118),"",INDEX(Waga!$B$9:$Y$193,$AY118,11))</f>
        <v>49.35</v>
      </c>
      <c r="L118" s="131">
        <f>IF(ISBLANK($E118),"",INDEX(Waga!$B$9:$Y$193,$AY118,12))</f>
        <v>47</v>
      </c>
      <c r="M118" s="132" t="s">
        <v>1398</v>
      </c>
      <c r="N118" s="131">
        <v>52</v>
      </c>
      <c r="O118" s="132" t="s">
        <v>1398</v>
      </c>
      <c r="P118" s="133">
        <v>55</v>
      </c>
      <c r="Q118" s="132" t="s">
        <v>1398</v>
      </c>
      <c r="R118" s="133">
        <f>IF(ISBLANK($E118),"",INDEX(Waga!$B$9:$Y$193,$AY118,13))</f>
        <v>65</v>
      </c>
      <c r="S118" s="132" t="s">
        <v>1398</v>
      </c>
      <c r="T118" s="133">
        <v>70</v>
      </c>
      <c r="U118" s="132" t="s">
        <v>1399</v>
      </c>
      <c r="V118" s="133">
        <f t="shared" si="127"/>
        <v>70</v>
      </c>
      <c r="W118" s="309" t="s">
        <v>1398</v>
      </c>
      <c r="X118" s="314">
        <f t="shared" si="126"/>
        <v>125</v>
      </c>
      <c r="Y118" s="312">
        <f t="shared" si="120"/>
        <v>227.97</v>
      </c>
      <c r="Z118" s="200">
        <f t="shared" si="121"/>
        <v>227.97</v>
      </c>
      <c r="AA118" s="485"/>
      <c r="AB118" s="385">
        <f>IF(ISNUMBER(AZ118),IF(ISBLANK($E118),"",INDEX('Mem Drużyna'!$E$9:$AB$133,$AZ118,21)),"")</f>
        <v>227.97</v>
      </c>
      <c r="AC118" s="384">
        <f>IF(ISNUMBER(AZ118),IF(ISBLANK($E118),"",INDEX('Mem Drużyna'!$E$9:$AB$133,$AZ118,24)),"")</f>
        <v>695.76</v>
      </c>
      <c r="AD118" s="549">
        <f>IF(ISNUMBER(AZ118),IF(ISBLANK($E118),"",INDEX('Mem Drużyna'!$E$9:$AB$133,$AZ118,24)),"")</f>
        <v>695.76</v>
      </c>
      <c r="AE118" s="430"/>
      <c r="AF118" s="546" t="str">
        <f>IF(ISNUMBER(BB118),IF(ISBLANK($E118),"",INDEX(DMP!$A$9:$AT$70,$BB118,26)),"")</f>
        <v/>
      </c>
      <c r="AG118" s="543" t="str">
        <f>IF(ISNUMBER(BB118),IF(ISBLANK($E118),"",INDEX(DMP!$A$9:$AT$70,$BB118,27)),"")</f>
        <v/>
      </c>
      <c r="AH118" s="551" t="str">
        <f>IF(ISNUMBER(BB118),IF(ISBLANK($E118),"",INDEX(DMP!$A$9:$AT$70,$BB118,46)),"")</f>
        <v/>
      </c>
      <c r="AI118" s="490">
        <f t="shared" si="122"/>
        <v>-112</v>
      </c>
      <c r="AJ118" s="491">
        <f t="shared" si="130"/>
        <v>1</v>
      </c>
      <c r="AK118" s="210">
        <f t="shared" si="109"/>
        <v>1.5248217892189457</v>
      </c>
      <c r="AL118" s="209">
        <f t="shared" si="110"/>
        <v>1.8237758475072789</v>
      </c>
      <c r="AM118" s="94">
        <f t="shared" si="131"/>
        <v>47</v>
      </c>
      <c r="AN118" s="94">
        <f t="shared" si="132"/>
        <v>52</v>
      </c>
      <c r="AO118" s="94">
        <f t="shared" si="133"/>
        <v>55</v>
      </c>
      <c r="AP118" s="95">
        <f t="shared" si="134"/>
        <v>55</v>
      </c>
      <c r="AQ118" s="94">
        <f t="shared" si="135"/>
        <v>65</v>
      </c>
      <c r="AR118" s="94">
        <f t="shared" si="136"/>
        <v>-70</v>
      </c>
      <c r="AS118" s="94">
        <f t="shared" si="137"/>
        <v>70</v>
      </c>
      <c r="AT118" s="96">
        <f t="shared" si="138"/>
        <v>70</v>
      </c>
      <c r="AU118" s="94">
        <f t="shared" si="123"/>
        <v>55</v>
      </c>
      <c r="AV118" s="94">
        <f t="shared" si="124"/>
        <v>70</v>
      </c>
      <c r="AW118" s="94">
        <f t="shared" si="125"/>
        <v>125</v>
      </c>
      <c r="AX118" s="485"/>
      <c r="AY118" s="485">
        <f>IF(E118="","",MATCH(E118,Waga!$F$9:$F$193,0))</f>
        <v>119</v>
      </c>
      <c r="AZ118" s="485">
        <f>IF(E118="","",MATCH(E118,'Mem Drużyna'!$E$9:$E$133,0))</f>
        <v>67</v>
      </c>
      <c r="BA118" s="198">
        <f t="shared" ca="1" si="107"/>
        <v>30</v>
      </c>
      <c r="BB118" s="485" t="e">
        <f>IF(E118="","",MATCH(E118,DMP!$E$9:$E$70,0))</f>
        <v>#N/A</v>
      </c>
      <c r="BC118" s="494"/>
    </row>
    <row r="119" spans="1:55" s="35" customFormat="1" ht="18.75" customHeight="1">
      <c r="A119" s="84"/>
      <c r="B119" s="85">
        <f>IF(ISBLANK($E119),"",INDEX(Waga!$B$9:$Y$193,$AY119,2))</f>
        <v>10</v>
      </c>
      <c r="C119" s="85" t="str">
        <f ca="1">IF(ISBLANK($E119),"",INDEX(Waga!$B$9:$Y$193,$AY119,1))</f>
        <v>U15</v>
      </c>
      <c r="D119" s="85" t="str">
        <f>IF(ISBLANK($E119),"",INDEX(Waga!$B$9:$Y$193,$AY119,4))</f>
        <v>M2</v>
      </c>
      <c r="E119" s="46">
        <v>10005566</v>
      </c>
      <c r="F119" s="85" t="str">
        <f>IF(ISBLANK($E119),"",INDEX(Waga!$B$9:$Y$193,$AY119,6))</f>
        <v>M</v>
      </c>
      <c r="G119" s="180" t="str">
        <f>IF(ISBLANK($E119),"",INDEX(Waga!$B$9:$Y$193,$AY119,7))</f>
        <v>Flis Dawid</v>
      </c>
      <c r="H119" s="154">
        <f>IF(ISBLANK($E119),"",INDEX(Waga!$B$9:$Y$193,$AY119,8))</f>
        <v>2012</v>
      </c>
      <c r="I119" s="86" t="str">
        <f>IF(ISBLANK($E119),"",INDEX(Waga!$B$9:$Y$193,$AY119,9))</f>
        <v>LKS Znicz (Biłgoraj)</v>
      </c>
      <c r="J119" s="94">
        <f>IF(ISBLANK($E119),"",INDEX(Waga!$B$9:$Y$193,$AY119,10))</f>
        <v>0</v>
      </c>
      <c r="K119" s="88">
        <f>IF(ISBLANK($E119),"",INDEX(Waga!$B$9:$Y$193,$AY119,11))</f>
        <v>46.25</v>
      </c>
      <c r="L119" s="131">
        <v>38</v>
      </c>
      <c r="M119" s="132" t="s">
        <v>1398</v>
      </c>
      <c r="N119" s="131">
        <v>40</v>
      </c>
      <c r="O119" s="132" t="s">
        <v>1398</v>
      </c>
      <c r="P119" s="133">
        <v>42</v>
      </c>
      <c r="Q119" s="132" t="s">
        <v>1398</v>
      </c>
      <c r="R119" s="133">
        <v>46</v>
      </c>
      <c r="S119" s="132" t="s">
        <v>1398</v>
      </c>
      <c r="T119" s="133">
        <v>50</v>
      </c>
      <c r="U119" s="132" t="s">
        <v>1399</v>
      </c>
      <c r="V119" s="133">
        <f t="shared" si="127"/>
        <v>50</v>
      </c>
      <c r="W119" s="309" t="s">
        <v>1399</v>
      </c>
      <c r="X119" s="314">
        <f t="shared" si="126"/>
        <v>88</v>
      </c>
      <c r="Y119" s="312">
        <f t="shared" si="120"/>
        <v>169.87</v>
      </c>
      <c r="Z119" s="200">
        <f t="shared" si="121"/>
        <v>169.87</v>
      </c>
      <c r="AA119" s="485"/>
      <c r="AB119" s="385">
        <f>IF(ISNUMBER(AZ119),IF(ISBLANK($E119),"",INDEX('Mem Drużyna'!$E$9:$AB$133,$AZ119,21)),"")</f>
        <v>169.87</v>
      </c>
      <c r="AC119" s="384">
        <f>IF(ISNUMBER(AZ119),IF(ISBLANK($E119),"",INDEX('Mem Drużyna'!$E$9:$AB$133,$AZ119,24)),"")</f>
        <v>526.87</v>
      </c>
      <c r="AD119" s="549">
        <f>IF(ISNUMBER(AZ119),IF(ISBLANK($E119),"",INDEX('Mem Drużyna'!$E$9:$AB$133,$AZ119,24)),"")</f>
        <v>526.87</v>
      </c>
      <c r="AE119" s="430"/>
      <c r="AF119" s="546" t="str">
        <f>IF(ISNUMBER(BB119),IF(ISBLANK($E119),"",INDEX(DMP!$A$9:$AT$70,$BB119,26)),"")</f>
        <v/>
      </c>
      <c r="AG119" s="543" t="str">
        <f>IF(ISNUMBER(BB119),IF(ISBLANK($E119),"",INDEX(DMP!$A$9:$AT$70,$BB119,27)),"")</f>
        <v/>
      </c>
      <c r="AH119" s="551" t="str">
        <f>IF(ISNUMBER(BB119),IF(ISBLANK($E119),"",INDEX(DMP!$A$9:$AT$70,$BB119,46)),"")</f>
        <v/>
      </c>
      <c r="AI119" s="490">
        <f t="shared" si="122"/>
        <v>-84</v>
      </c>
      <c r="AJ119" s="491">
        <f t="shared" si="130"/>
        <v>1</v>
      </c>
      <c r="AK119" s="210">
        <f t="shared" si="109"/>
        <v>1.5979313677376612</v>
      </c>
      <c r="AL119" s="209">
        <f t="shared" si="110"/>
        <v>1.9303049867993427</v>
      </c>
      <c r="AM119" s="94">
        <f t="shared" si="131"/>
        <v>38</v>
      </c>
      <c r="AN119" s="94">
        <f t="shared" si="132"/>
        <v>40</v>
      </c>
      <c r="AO119" s="94">
        <f t="shared" si="133"/>
        <v>42</v>
      </c>
      <c r="AP119" s="95">
        <f t="shared" si="134"/>
        <v>42</v>
      </c>
      <c r="AQ119" s="94">
        <f t="shared" si="135"/>
        <v>46</v>
      </c>
      <c r="AR119" s="94">
        <f t="shared" si="136"/>
        <v>-50</v>
      </c>
      <c r="AS119" s="94">
        <f t="shared" si="137"/>
        <v>-50</v>
      </c>
      <c r="AT119" s="96">
        <f t="shared" si="138"/>
        <v>46</v>
      </c>
      <c r="AU119" s="94">
        <f t="shared" si="123"/>
        <v>42</v>
      </c>
      <c r="AV119" s="94">
        <f t="shared" si="124"/>
        <v>46</v>
      </c>
      <c r="AW119" s="94">
        <f t="shared" si="125"/>
        <v>88</v>
      </c>
      <c r="AX119" s="485"/>
      <c r="AY119" s="485">
        <f>IF(E119="","",MATCH(E119,Waga!$F$9:$F$193,0))</f>
        <v>120</v>
      </c>
      <c r="AZ119" s="485">
        <f>IF(E119="","",MATCH(E119,'Mem Drużyna'!$E$9:$E$133,0))</f>
        <v>74</v>
      </c>
      <c r="BA119" s="198">
        <f t="shared" ca="1" si="107"/>
        <v>30</v>
      </c>
      <c r="BB119" s="485" t="e">
        <f>IF(E119="","",MATCH(E119,DMP!$E$9:$E$70,0))</f>
        <v>#N/A</v>
      </c>
      <c r="BC119" s="494"/>
    </row>
    <row r="120" spans="1:55" s="35" customFormat="1" ht="18.75" customHeight="1">
      <c r="A120" s="84"/>
      <c r="B120" s="85">
        <f>IF(ISBLANK($E120),"",INDEX(Waga!$B$9:$Y$193,$AY120,2))</f>
        <v>11</v>
      </c>
      <c r="C120" s="85" t="str">
        <f ca="1">IF(ISBLANK($E120),"",INDEX(Waga!$B$9:$Y$193,$AY120,1))</f>
        <v>U15</v>
      </c>
      <c r="D120" s="85" t="str">
        <f>IF(ISBLANK($E120),"",INDEX(Waga!$B$9:$Y$193,$AY120,4))</f>
        <v>M2</v>
      </c>
      <c r="E120" s="46">
        <v>1004</v>
      </c>
      <c r="F120" s="85" t="str">
        <f>IF(ISBLANK($E120),"",INDEX(Waga!$B$9:$Y$193,$AY120,6))</f>
        <v>M</v>
      </c>
      <c r="G120" s="180" t="str">
        <f>IF(ISBLANK($E120),"",INDEX(Waga!$B$9:$Y$193,$AY120,7))</f>
        <v>Sztwiertnia Valdemar</v>
      </c>
      <c r="H120" s="154">
        <f>IF(ISBLANK($E120),"",INDEX(Waga!$B$9:$Y$193,$AY120,8))</f>
        <v>2013</v>
      </c>
      <c r="I120" s="86" t="str">
        <f>IF(ISBLANK($E120),"",INDEX(Waga!$B$9:$Y$193,$AY120,9))</f>
        <v>SKV Bonatrans Bohumín Czechy</v>
      </c>
      <c r="J120" s="94">
        <f>IF(ISBLANK($E120),"",INDEX(Waga!$B$9:$Y$193,$AY120,10))</f>
        <v>0</v>
      </c>
      <c r="K120" s="88">
        <f>IF(ISBLANK($E120),"",INDEX(Waga!$B$9:$Y$193,$AY120,11))</f>
        <v>67.349999999999994</v>
      </c>
      <c r="L120" s="131">
        <v>26</v>
      </c>
      <c r="M120" s="132" t="s">
        <v>1398</v>
      </c>
      <c r="N120" s="131">
        <v>29</v>
      </c>
      <c r="O120" s="132" t="s">
        <v>1398</v>
      </c>
      <c r="P120" s="133">
        <v>32</v>
      </c>
      <c r="Q120" s="132" t="s">
        <v>1398</v>
      </c>
      <c r="R120" s="133">
        <v>35</v>
      </c>
      <c r="S120" s="132" t="s">
        <v>1399</v>
      </c>
      <c r="T120" s="133">
        <v>37</v>
      </c>
      <c r="U120" s="132" t="s">
        <v>1398</v>
      </c>
      <c r="V120" s="133">
        <v>41</v>
      </c>
      <c r="W120" s="309" t="s">
        <v>1399</v>
      </c>
      <c r="X120" s="314">
        <f t="shared" si="126"/>
        <v>69</v>
      </c>
      <c r="Y120" s="312">
        <f t="shared" si="120"/>
        <v>99.33</v>
      </c>
      <c r="Z120" s="200">
        <f t="shared" si="121"/>
        <v>99.33</v>
      </c>
      <c r="AA120" s="485"/>
      <c r="AB120" s="385">
        <f>IF(ISNUMBER(AZ120),IF(ISBLANK($E120),"",INDEX('Mem Drużyna'!$E$9:$AB$133,$AZ120,21)),"")</f>
        <v>99.33</v>
      </c>
      <c r="AC120" s="384">
        <f>IF(ISNUMBER(AZ120),IF(ISBLANK($E120),"",INDEX('Mem Drużyna'!$E$9:$AB$133,$AZ120,24)),"")</f>
        <v>691.63</v>
      </c>
      <c r="AD120" s="549">
        <f>IF(ISNUMBER(AZ120),IF(ISBLANK($E120),"",INDEX('Mem Drużyna'!$E$9:$AB$133,$AZ120,24)),"")</f>
        <v>691.63</v>
      </c>
      <c r="AE120" s="430"/>
      <c r="AF120" s="546" t="str">
        <f>IF(ISNUMBER(BB120),IF(ISBLANK($E120),"",INDEX(DMP!$A$9:$AT$70,$BB120,26)),"")</f>
        <v/>
      </c>
      <c r="AG120" s="543" t="str">
        <f>IF(ISNUMBER(BB120),IF(ISBLANK($E120),"",INDEX(DMP!$A$9:$AT$70,$BB120,27)),"")</f>
        <v/>
      </c>
      <c r="AH120" s="551" t="str">
        <f>IF(ISNUMBER(BB120),IF(ISBLANK($E120),"",INDEX(DMP!$A$9:$AT$70,$BB120,46)),"")</f>
        <v/>
      </c>
      <c r="AI120" s="490">
        <f t="shared" si="122"/>
        <v>-61</v>
      </c>
      <c r="AJ120" s="491">
        <f t="shared" si="130"/>
        <v>1</v>
      </c>
      <c r="AK120" s="210">
        <f t="shared" si="109"/>
        <v>1.2606364890565076</v>
      </c>
      <c r="AL120" s="209">
        <f t="shared" si="110"/>
        <v>1.4396110024052617</v>
      </c>
      <c r="AM120" s="94">
        <f t="shared" si="131"/>
        <v>26</v>
      </c>
      <c r="AN120" s="94">
        <f t="shared" si="132"/>
        <v>29</v>
      </c>
      <c r="AO120" s="94">
        <f t="shared" si="133"/>
        <v>32</v>
      </c>
      <c r="AP120" s="95">
        <f t="shared" si="134"/>
        <v>32</v>
      </c>
      <c r="AQ120" s="94">
        <f t="shared" si="135"/>
        <v>-35</v>
      </c>
      <c r="AR120" s="94">
        <f t="shared" si="136"/>
        <v>37</v>
      </c>
      <c r="AS120" s="94">
        <f t="shared" si="137"/>
        <v>-41</v>
      </c>
      <c r="AT120" s="96">
        <f t="shared" si="138"/>
        <v>37</v>
      </c>
      <c r="AU120" s="94">
        <f t="shared" si="123"/>
        <v>32</v>
      </c>
      <c r="AV120" s="94">
        <f t="shared" si="124"/>
        <v>37</v>
      </c>
      <c r="AW120" s="94">
        <f t="shared" si="125"/>
        <v>69</v>
      </c>
      <c r="AX120" s="485"/>
      <c r="AY120" s="485">
        <f>IF(E120="","",MATCH(E120,Waga!$F$9:$F$193,0))</f>
        <v>121</v>
      </c>
      <c r="AZ120" s="485">
        <f>IF(E120="","",MATCH(E120,'Mem Drużyna'!$E$9:$E$133,0))</f>
        <v>116</v>
      </c>
      <c r="BA120" s="198">
        <f t="shared" ca="1" si="107"/>
        <v>30</v>
      </c>
      <c r="BB120" s="485" t="e">
        <f>IF(E120="","",MATCH(E120,DMP!$E$9:$E$70,0))</f>
        <v>#N/A</v>
      </c>
      <c r="BC120" s="494"/>
    </row>
    <row r="121" spans="1:55" s="35" customFormat="1" ht="18.75" customHeight="1">
      <c r="A121" s="84"/>
      <c r="B121" s="85">
        <f>IF(ISBLANK($E121),"",INDEX(Waga!$B$9:$Y$193,$AY121,2))</f>
        <v>12</v>
      </c>
      <c r="C121" s="85" t="str">
        <f ca="1">IF(ISBLANK($E121),"",INDEX(Waga!$B$9:$Y$193,$AY121,1))</f>
        <v>U15</v>
      </c>
      <c r="D121" s="85" t="str">
        <f>IF(ISBLANK($E121),"",INDEX(Waga!$B$9:$Y$193,$AY121,4))</f>
        <v>M2</v>
      </c>
      <c r="E121" s="46">
        <v>1013</v>
      </c>
      <c r="F121" s="85" t="str">
        <f>IF(ISBLANK($E121),"",INDEX(Waga!$B$9:$Y$193,$AY121,6))</f>
        <v>M</v>
      </c>
      <c r="G121" s="180" t="str">
        <f>IF(ISBLANK($E121),"",INDEX(Waga!$B$9:$Y$193,$AY121,7))</f>
        <v>Sobstyl Alan</v>
      </c>
      <c r="H121" s="154">
        <f>IF(ISBLANK($E121),"",INDEX(Waga!$B$9:$Y$193,$AY121,8))</f>
        <v>2013</v>
      </c>
      <c r="I121" s="86" t="str">
        <f>IF(ISBLANK($E121),"",INDEX(Waga!$B$9:$Y$193,$AY121,9))</f>
        <v>Wysoczanka Wysokie</v>
      </c>
      <c r="J121" s="94">
        <f>IF(ISBLANK($E121),"",INDEX(Waga!$B$9:$Y$193,$AY121,10))</f>
        <v>0</v>
      </c>
      <c r="K121" s="88">
        <f>IF(ISBLANK($E121),"",INDEX(Waga!$B$9:$Y$193,$AY121,11))</f>
        <v>46.25</v>
      </c>
      <c r="L121" s="131">
        <f>IF(ISBLANK($E121),"",INDEX(Waga!$B$9:$Y$193,$AY121,12))</f>
        <v>20</v>
      </c>
      <c r="M121" s="132" t="s">
        <v>1399</v>
      </c>
      <c r="N121" s="131">
        <f t="shared" si="128"/>
        <v>20</v>
      </c>
      <c r="O121" s="132" t="s">
        <v>1398</v>
      </c>
      <c r="P121" s="133">
        <v>24</v>
      </c>
      <c r="Q121" s="132" t="s">
        <v>1399</v>
      </c>
      <c r="R121" s="133">
        <v>21</v>
      </c>
      <c r="S121" s="132" t="s">
        <v>1398</v>
      </c>
      <c r="T121" s="133">
        <v>23</v>
      </c>
      <c r="U121" s="132" t="s">
        <v>1398</v>
      </c>
      <c r="V121" s="133">
        <v>25</v>
      </c>
      <c r="W121" s="309" t="s">
        <v>1398</v>
      </c>
      <c r="X121" s="314">
        <f t="shared" si="126"/>
        <v>45</v>
      </c>
      <c r="Y121" s="312">
        <f t="shared" si="120"/>
        <v>86.86</v>
      </c>
      <c r="Z121" s="200">
        <f t="shared" si="121"/>
        <v>86.86</v>
      </c>
      <c r="AA121" s="485"/>
      <c r="AB121" s="385">
        <f>IF(ISNUMBER(AZ121),IF(ISBLANK($E121),"",INDEX('Mem Drużyna'!$E$9:$AB$133,$AZ121,21)),"")</f>
        <v>86.86</v>
      </c>
      <c r="AC121" s="384">
        <f>IF(ISNUMBER(AZ121),IF(ISBLANK($E121),"",INDEX('Mem Drużyna'!$E$9:$AB$133,$AZ121,24)),"")</f>
        <v>492.03</v>
      </c>
      <c r="AD121" s="549">
        <f>IF(ISNUMBER(AZ121),IF(ISBLANK($E121),"",INDEX('Mem Drużyna'!$E$9:$AB$133,$AZ121,24)),"")</f>
        <v>492.03</v>
      </c>
      <c r="AE121" s="430"/>
      <c r="AF121" s="546" t="str">
        <f>IF(ISNUMBER(BB121),IF(ISBLANK($E121),"",INDEX(DMP!$A$9:$AT$70,$BB121,26)),"")</f>
        <v/>
      </c>
      <c r="AG121" s="543" t="str">
        <f>IF(ISNUMBER(BB121),IF(ISBLANK($E121),"",INDEX(DMP!$A$9:$AT$70,$BB121,27)),"")</f>
        <v/>
      </c>
      <c r="AH121" s="551" t="str">
        <f>IF(ISNUMBER(BB121),IF(ISBLANK($E121),"",INDEX(DMP!$A$9:$AT$70,$BB121,46)),"")</f>
        <v/>
      </c>
      <c r="AI121" s="490">
        <f t="shared" si="122"/>
        <v>-41</v>
      </c>
      <c r="AJ121" s="491">
        <f t="shared" si="130"/>
        <v>1</v>
      </c>
      <c r="AK121" s="210">
        <f t="shared" si="109"/>
        <v>1.5979313677376612</v>
      </c>
      <c r="AL121" s="209">
        <f t="shared" si="110"/>
        <v>1.9303049867993427</v>
      </c>
      <c r="AM121" s="94">
        <f t="shared" si="131"/>
        <v>-20</v>
      </c>
      <c r="AN121" s="94">
        <f t="shared" si="132"/>
        <v>20</v>
      </c>
      <c r="AO121" s="94">
        <f t="shared" si="133"/>
        <v>-24</v>
      </c>
      <c r="AP121" s="95">
        <f t="shared" si="134"/>
        <v>20</v>
      </c>
      <c r="AQ121" s="94">
        <f t="shared" si="135"/>
        <v>21</v>
      </c>
      <c r="AR121" s="94">
        <f t="shared" si="136"/>
        <v>23</v>
      </c>
      <c r="AS121" s="94">
        <f t="shared" si="137"/>
        <v>25</v>
      </c>
      <c r="AT121" s="96">
        <f t="shared" si="138"/>
        <v>25</v>
      </c>
      <c r="AU121" s="94">
        <f t="shared" si="123"/>
        <v>20</v>
      </c>
      <c r="AV121" s="94">
        <f t="shared" si="124"/>
        <v>25</v>
      </c>
      <c r="AW121" s="94">
        <f t="shared" si="125"/>
        <v>45</v>
      </c>
      <c r="AX121" s="485"/>
      <c r="AY121" s="485">
        <f>IF(E121="","",MATCH(E121,Waga!$F$9:$F$193,0))</f>
        <v>122</v>
      </c>
      <c r="AZ121" s="485">
        <f>IF(E121="","",MATCH(E121,'Mem Drużyna'!$E$9:$E$133,0))</f>
        <v>35</v>
      </c>
      <c r="BA121" s="198">
        <f t="shared" ca="1" si="107"/>
        <v>30</v>
      </c>
      <c r="BB121" s="485" t="e">
        <f>IF(E121="","",MATCH(E121,DMP!$E$9:$E$70,0))</f>
        <v>#N/A</v>
      </c>
      <c r="BC121" s="494"/>
    </row>
    <row r="122" spans="1:55" s="35" customFormat="1" ht="18.75" customHeight="1">
      <c r="A122" s="84"/>
      <c r="B122" s="85">
        <f>IF(ISBLANK($E122),"",INDEX(Waga!$B$9:$Y$193,$AY122,2))</f>
        <v>0</v>
      </c>
      <c r="C122" s="85">
        <f ca="1">IF(ISBLANK($E122),"",INDEX(Waga!$B$9:$Y$193,$AY122,1))</f>
        <v>0</v>
      </c>
      <c r="D122" s="85">
        <f>IF(ISBLANK($E122),"",INDEX(Waga!$B$9:$Y$193,$AY122,4))</f>
        <v>0</v>
      </c>
      <c r="E122" s="59">
        <v>1111</v>
      </c>
      <c r="F122" s="85" t="str">
        <f>IF(ISBLANK($E122),"",INDEX(Waga!$B$9:$Y$193,$AY122,6))</f>
        <v xml:space="preserve"> </v>
      </c>
      <c r="G122" s="180" t="str">
        <f>IF(ISBLANK($E122),"",INDEX(Waga!$B$9:$Y$193,$AY122,7))</f>
        <v>Navahran Tsimafei</v>
      </c>
      <c r="H122" s="154">
        <f>IF(ISBLANK($E122),"",INDEX(Waga!$B$9:$Y$193,$AY122,8))</f>
        <v>2002</v>
      </c>
      <c r="I122" s="86" t="str">
        <f>IF(ISBLANK($E122),"",INDEX(Waga!$B$9:$Y$193,$AY122,9))</f>
        <v>KS Klimat (Łapy)</v>
      </c>
      <c r="J122" s="94">
        <f>IF(ISBLANK($E122),"",INDEX(Waga!$B$9:$Y$193,$AY122,10))</f>
        <v>0</v>
      </c>
      <c r="K122" s="88">
        <f>IF(ISBLANK($E122),"",INDEX(Waga!$B$9:$Y$193,$AY122,11))</f>
        <v>101.75</v>
      </c>
      <c r="L122" s="131">
        <f>IF(ISBLANK($E122),"",INDEX(Waga!$B$9:$Y$193,$AY122,12))</f>
        <v>130</v>
      </c>
      <c r="M122" s="132" t="s">
        <v>1398</v>
      </c>
      <c r="N122" s="131">
        <v>140</v>
      </c>
      <c r="O122" s="132" t="s">
        <v>1399</v>
      </c>
      <c r="P122" s="133">
        <v>145</v>
      </c>
      <c r="Q122" s="132" t="s">
        <v>1399</v>
      </c>
      <c r="R122" s="133">
        <v>160</v>
      </c>
      <c r="S122" s="132" t="s">
        <v>1398</v>
      </c>
      <c r="T122" s="133">
        <v>170</v>
      </c>
      <c r="U122" s="132" t="s">
        <v>1399</v>
      </c>
      <c r="V122" s="133">
        <v>175</v>
      </c>
      <c r="W122" s="309" t="s">
        <v>1399</v>
      </c>
      <c r="X122" s="314">
        <f t="shared" si="126"/>
        <v>290</v>
      </c>
      <c r="Y122" s="312">
        <f t="shared" si="120"/>
        <v>334.04</v>
      </c>
      <c r="Z122" s="200">
        <f t="shared" si="121"/>
        <v>334.04</v>
      </c>
      <c r="AA122" s="485"/>
      <c r="AB122" s="385" t="str">
        <f>IF(ISNUMBER(AZ122),IF(ISBLANK($E122),"",INDEX('Mem Drużyna'!$E$9:$AB$133,$AZ122,21)),"")</f>
        <v/>
      </c>
      <c r="AC122" s="384" t="str">
        <f>IF(ISNUMBER(AZ122),IF(ISBLANK($E122),"",INDEX('Mem Drużyna'!$E$9:$AB$133,$AZ122,24)),"")</f>
        <v/>
      </c>
      <c r="AD122" s="549" t="str">
        <f>IF(ISNUMBER(AZ122),IF(ISBLANK($E122),"",INDEX('Mem Drużyna'!$E$9:$AB$133,$AZ122,24)),"")</f>
        <v/>
      </c>
      <c r="AE122" s="430"/>
      <c r="AF122" s="546" t="str">
        <f>IF(ISNUMBER(BB122),IF(ISBLANK($E122),"",INDEX(DMP!$A$9:$AT$70,$BB122,26)),"")</f>
        <v/>
      </c>
      <c r="AG122" s="543" t="str">
        <f>IF(ISNUMBER(BB122),IF(ISBLANK($E122),"",INDEX(DMP!$A$9:$AT$70,$BB122,27)),"")</f>
        <v/>
      </c>
      <c r="AH122" s="551" t="str">
        <f>IF(ISNUMBER(BB122),IF(ISBLANK($E122),"",INDEX(DMP!$A$9:$AT$70,$BB122,46)),"")</f>
        <v/>
      </c>
      <c r="AI122" s="490">
        <f t="shared" si="122"/>
        <v>-290</v>
      </c>
      <c r="AJ122" s="491">
        <f t="shared" si="130"/>
        <v>1</v>
      </c>
      <c r="AK122" s="210">
        <f t="shared" si="109"/>
        <v>1.068834831470117</v>
      </c>
      <c r="AL122" s="209">
        <f t="shared" si="110"/>
        <v>1.1518623108224468</v>
      </c>
      <c r="AM122" s="94">
        <f t="shared" si="131"/>
        <v>130</v>
      </c>
      <c r="AN122" s="94">
        <f t="shared" si="132"/>
        <v>-140</v>
      </c>
      <c r="AO122" s="94">
        <f t="shared" si="133"/>
        <v>-145</v>
      </c>
      <c r="AP122" s="95">
        <f t="shared" si="134"/>
        <v>130</v>
      </c>
      <c r="AQ122" s="94">
        <f t="shared" si="135"/>
        <v>160</v>
      </c>
      <c r="AR122" s="94">
        <f t="shared" si="136"/>
        <v>-170</v>
      </c>
      <c r="AS122" s="94">
        <f t="shared" si="137"/>
        <v>-175</v>
      </c>
      <c r="AT122" s="96">
        <f t="shared" si="138"/>
        <v>160</v>
      </c>
      <c r="AU122" s="94">
        <f t="shared" si="123"/>
        <v>130</v>
      </c>
      <c r="AV122" s="94">
        <f t="shared" si="124"/>
        <v>160</v>
      </c>
      <c r="AW122" s="94">
        <f t="shared" si="125"/>
        <v>290</v>
      </c>
      <c r="AX122" s="485"/>
      <c r="AY122" s="485">
        <f>IF(E122="","",MATCH(E122,Waga!$F$9:$F$193,0))</f>
        <v>143</v>
      </c>
      <c r="AZ122" s="485" t="e">
        <f>IF(E122="","",MATCH(E122,'Mem Drużyna'!$E$9:$E$133,0))</f>
        <v>#N/A</v>
      </c>
      <c r="BA122" s="198">
        <f t="shared" ca="1" si="107"/>
        <v>0</v>
      </c>
      <c r="BB122" s="485" t="e">
        <f>IF(E122="","",MATCH(E122,DMP!$E$9:$E$70,0))</f>
        <v>#N/A</v>
      </c>
      <c r="BC122" s="494"/>
    </row>
    <row r="123" spans="1:55" s="35" customFormat="1" ht="18.75" customHeight="1">
      <c r="A123" s="84"/>
      <c r="B123" s="85">
        <f>IF(ISBLANK($E123),"",INDEX(Waga!$B$9:$Y$193,$AY123,2))</f>
        <v>0</v>
      </c>
      <c r="C123" s="85" t="str">
        <f ca="1">IF(ISBLANK($E123),"",INDEX(Waga!$B$9:$Y$193,$AY123,1))</f>
        <v>U20</v>
      </c>
      <c r="D123" s="85" t="str">
        <f>IF(ISBLANK($E123),"",INDEX(Waga!$B$9:$Y$193,$AY123,4))</f>
        <v>L1</v>
      </c>
      <c r="E123" s="59">
        <v>10003271</v>
      </c>
      <c r="F123" s="85" t="str">
        <f>IF(ISBLANK($E123),"",INDEX(Waga!$B$9:$Y$193,$AY123,6))</f>
        <v>M</v>
      </c>
      <c r="G123" s="180" t="str">
        <f>IF(ISBLANK($E123),"",INDEX(Waga!$B$9:$Y$193,$AY123,7))</f>
        <v>Borkowski Błażej</v>
      </c>
      <c r="H123" s="154">
        <f>IF(ISBLANK($E123),"",INDEX(Waga!$B$9:$Y$193,$AY123,8))</f>
        <v>2007</v>
      </c>
      <c r="I123" s="86" t="str">
        <f>IF(ISBLANK($E123),"",INDEX(Waga!$B$9:$Y$193,$AY123,9))</f>
        <v>Olimpijczyk (Łuków)</v>
      </c>
      <c r="J123" s="94">
        <f>IF(ISBLANK($E123),"",INDEX(Waga!$B$9:$Y$193,$AY123,10))</f>
        <v>0</v>
      </c>
      <c r="K123" s="88">
        <f>IF(ISBLANK($E123),"",INDEX(Waga!$B$9:$Y$193,$AY123,11))</f>
        <v>70.45</v>
      </c>
      <c r="L123" s="131">
        <v>115</v>
      </c>
      <c r="M123" s="132" t="s">
        <v>1398</v>
      </c>
      <c r="N123" s="131">
        <v>120</v>
      </c>
      <c r="O123" s="132" t="s">
        <v>1398</v>
      </c>
      <c r="P123" s="133">
        <v>125</v>
      </c>
      <c r="Q123" s="132" t="s">
        <v>1399</v>
      </c>
      <c r="R123" s="133">
        <v>140</v>
      </c>
      <c r="S123" s="132" t="s">
        <v>1398</v>
      </c>
      <c r="T123" s="133">
        <v>145</v>
      </c>
      <c r="U123" s="132" t="s">
        <v>1398</v>
      </c>
      <c r="V123" s="133">
        <v>150</v>
      </c>
      <c r="W123" s="309" t="s">
        <v>1399</v>
      </c>
      <c r="X123" s="314">
        <f t="shared" si="126"/>
        <v>265</v>
      </c>
      <c r="Y123" s="312">
        <f t="shared" si="120"/>
        <v>370.46</v>
      </c>
      <c r="Z123" s="200">
        <f t="shared" si="121"/>
        <v>370.46</v>
      </c>
      <c r="AA123" s="485"/>
      <c r="AB123" s="385">
        <f>IF(ISNUMBER(AZ123),IF(ISBLANK($E123),"",INDEX('Mem Drużyna'!$E$9:$AB$133,$AZ123,21)),"")</f>
        <v>370.46</v>
      </c>
      <c r="AC123" s="384">
        <f>IF(ISNUMBER(AZ123),IF(ISBLANK($E123),"",INDEX('Mem Drużyna'!$E$9:$AB$133,$AZ123,24)),"")</f>
        <v>961.84</v>
      </c>
      <c r="AD123" s="549">
        <f>IF(ISNUMBER(AZ123),IF(ISBLANK($E123),"",INDEX('Mem Drużyna'!$E$9:$AB$133,$AZ123,24)),"")</f>
        <v>961.84</v>
      </c>
      <c r="AE123" s="430"/>
      <c r="AF123" s="546" t="str">
        <f>IF(ISNUMBER(BB123),IF(ISBLANK($E123),"",INDEX(DMP!$A$9:$AT$70,$BB123,26)),"")</f>
        <v/>
      </c>
      <c r="AG123" s="543" t="str">
        <f>IF(ISNUMBER(BB123),IF(ISBLANK($E123),"",INDEX(DMP!$A$9:$AT$70,$BB123,27)),"")</f>
        <v/>
      </c>
      <c r="AH123" s="551" t="str">
        <f>IF(ISNUMBER(BB123),IF(ISBLANK($E123),"",INDEX(DMP!$A$9:$AT$70,$BB123,46)),"")</f>
        <v/>
      </c>
      <c r="AI123" s="490">
        <f t="shared" si="122"/>
        <v>-255</v>
      </c>
      <c r="AJ123" s="491">
        <f t="shared" si="130"/>
        <v>1</v>
      </c>
      <c r="AK123" s="210">
        <f t="shared" si="109"/>
        <v>1.2321657228951675</v>
      </c>
      <c r="AL123" s="209">
        <f t="shared" si="110"/>
        <v>1.3979661878297471</v>
      </c>
      <c r="AM123" s="94">
        <f t="shared" si="131"/>
        <v>115</v>
      </c>
      <c r="AN123" s="94">
        <f t="shared" si="132"/>
        <v>120</v>
      </c>
      <c r="AO123" s="94">
        <f t="shared" si="133"/>
        <v>-125</v>
      </c>
      <c r="AP123" s="95">
        <f t="shared" si="134"/>
        <v>120</v>
      </c>
      <c r="AQ123" s="94">
        <f t="shared" si="135"/>
        <v>140</v>
      </c>
      <c r="AR123" s="94">
        <f t="shared" si="136"/>
        <v>145</v>
      </c>
      <c r="AS123" s="94">
        <f t="shared" si="137"/>
        <v>-150</v>
      </c>
      <c r="AT123" s="96">
        <f t="shared" si="138"/>
        <v>145</v>
      </c>
      <c r="AU123" s="94">
        <f t="shared" si="123"/>
        <v>120</v>
      </c>
      <c r="AV123" s="94">
        <f t="shared" si="124"/>
        <v>145</v>
      </c>
      <c r="AW123" s="94">
        <f t="shared" si="125"/>
        <v>265</v>
      </c>
      <c r="AX123" s="485"/>
      <c r="AY123" s="485">
        <f>IF(E123="","",MATCH(E123,Waga!$F$9:$F$193,0))</f>
        <v>132</v>
      </c>
      <c r="AZ123" s="485">
        <f>IF(E123="","",MATCH(E123,'Mem Drużyna'!$E$9:$E$133,0))</f>
        <v>3</v>
      </c>
      <c r="BA123" s="198">
        <f t="shared" ca="1" si="107"/>
        <v>10</v>
      </c>
      <c r="BB123" s="485" t="e">
        <f>IF(E123="","",MATCH(E123,DMP!$E$9:$E$70,0))</f>
        <v>#N/A</v>
      </c>
      <c r="BC123" s="494"/>
    </row>
    <row r="124" spans="1:55" s="35" customFormat="1" ht="18.75" customHeight="1">
      <c r="A124" s="84"/>
      <c r="B124" s="85">
        <f>IF(ISBLANK($E124),"",INDEX(Waga!$B$9:$Y$193,$AY124,2))</f>
        <v>0</v>
      </c>
      <c r="C124" s="85" t="str">
        <f ca="1">IF(ISBLANK($E124),"",INDEX(Waga!$B$9:$Y$193,$AY124,1))</f>
        <v>U17</v>
      </c>
      <c r="D124" s="85" t="str">
        <f>IF(ISBLANK($E124),"",INDEX(Waga!$B$9:$Y$193,$AY124,4))</f>
        <v>L1</v>
      </c>
      <c r="E124" s="46">
        <v>10004553</v>
      </c>
      <c r="F124" s="85" t="str">
        <f>IF(ISBLANK($E124),"",INDEX(Waga!$B$9:$Y$193,$AY124,6))</f>
        <v>M</v>
      </c>
      <c r="G124" s="180" t="str">
        <f>IF(ISBLANK($E124),"",INDEX(Waga!$B$9:$Y$193,$AY124,7))</f>
        <v>Śledź Krystian</v>
      </c>
      <c r="H124" s="154">
        <f>IF(ISBLANK($E124),"",INDEX(Waga!$B$9:$Y$193,$AY124,8))</f>
        <v>2009</v>
      </c>
      <c r="I124" s="86" t="str">
        <f>IF(ISBLANK($E124),"",INDEX(Waga!$B$9:$Y$193,$AY124,9))</f>
        <v>Olimpijczyk (Łuków)</v>
      </c>
      <c r="J124" s="94">
        <f>IF(ISBLANK($E124),"",INDEX(Waga!$B$9:$Y$193,$AY124,10))</f>
        <v>0</v>
      </c>
      <c r="K124" s="88">
        <f>IF(ISBLANK($E124),"",INDEX(Waga!$B$9:$Y$193,$AY124,11))</f>
        <v>67.95</v>
      </c>
      <c r="L124" s="131">
        <v>95</v>
      </c>
      <c r="M124" s="132" t="s">
        <v>1398</v>
      </c>
      <c r="N124" s="131">
        <v>100</v>
      </c>
      <c r="O124" s="132" t="s">
        <v>1399</v>
      </c>
      <c r="P124" s="133">
        <v>100</v>
      </c>
      <c r="Q124" s="132" t="s">
        <v>1399</v>
      </c>
      <c r="R124" s="133">
        <v>113</v>
      </c>
      <c r="S124" s="132" t="s">
        <v>1398</v>
      </c>
      <c r="T124" s="133">
        <v>118</v>
      </c>
      <c r="U124" s="132" t="s">
        <v>1398</v>
      </c>
      <c r="V124" s="133">
        <v>121</v>
      </c>
      <c r="W124" s="309" t="s">
        <v>1399</v>
      </c>
      <c r="X124" s="314">
        <f t="shared" si="126"/>
        <v>213</v>
      </c>
      <c r="Y124" s="312">
        <f t="shared" si="120"/>
        <v>304.83999999999997</v>
      </c>
      <c r="Z124" s="200">
        <f t="shared" si="121"/>
        <v>304.83999999999997</v>
      </c>
      <c r="AA124" s="485"/>
      <c r="AB124" s="385">
        <f>IF(ISNUMBER(AZ124),IF(ISBLANK($E124),"",INDEX('Mem Drużyna'!$E$9:$AB$133,$AZ124,21)),"")</f>
        <v>304.83999999999997</v>
      </c>
      <c r="AC124" s="384">
        <f>IF(ISNUMBER(AZ124),IF(ISBLANK($E124),"",INDEX('Mem Drużyna'!$E$9:$AB$133,$AZ124,24)),"")</f>
        <v>961.84</v>
      </c>
      <c r="AD124" s="549">
        <f>IF(ISNUMBER(AZ124),IF(ISBLANK($E124),"",INDEX('Mem Drużyna'!$E$9:$AB$133,$AZ124,24)),"")</f>
        <v>961.84</v>
      </c>
      <c r="AE124" s="430"/>
      <c r="AF124" s="546" t="str">
        <f>IF(ISNUMBER(BB124),IF(ISBLANK($E124),"",INDEX(DMP!$A$9:$AT$70,$BB124,26)),"")</f>
        <v/>
      </c>
      <c r="AG124" s="543" t="str">
        <f>IF(ISNUMBER(BB124),IF(ISBLANK($E124),"",INDEX(DMP!$A$9:$AT$70,$BB124,27)),"")</f>
        <v/>
      </c>
      <c r="AH124" s="551" t="str">
        <f>IF(ISNUMBER(BB124),IF(ISBLANK($E124),"",INDEX(DMP!$A$9:$AT$70,$BB124,46)),"")</f>
        <v/>
      </c>
      <c r="AI124" s="490">
        <f t="shared" si="122"/>
        <v>-208</v>
      </c>
      <c r="AJ124" s="491">
        <f t="shared" si="130"/>
        <v>1</v>
      </c>
      <c r="AK124" s="210">
        <f t="shared" si="109"/>
        <v>1.2548557987545987</v>
      </c>
      <c r="AL124" s="209">
        <f t="shared" si="110"/>
        <v>1.4311665176761885</v>
      </c>
      <c r="AM124" s="94">
        <f t="shared" si="131"/>
        <v>95</v>
      </c>
      <c r="AN124" s="94">
        <f t="shared" si="132"/>
        <v>-100</v>
      </c>
      <c r="AO124" s="94">
        <f t="shared" si="133"/>
        <v>-100</v>
      </c>
      <c r="AP124" s="95">
        <f t="shared" si="134"/>
        <v>95</v>
      </c>
      <c r="AQ124" s="94">
        <f t="shared" si="135"/>
        <v>113</v>
      </c>
      <c r="AR124" s="94">
        <f t="shared" si="136"/>
        <v>118</v>
      </c>
      <c r="AS124" s="94">
        <f t="shared" si="137"/>
        <v>-121</v>
      </c>
      <c r="AT124" s="96">
        <f t="shared" si="138"/>
        <v>118</v>
      </c>
      <c r="AU124" s="94">
        <f t="shared" si="123"/>
        <v>95</v>
      </c>
      <c r="AV124" s="94">
        <f t="shared" si="124"/>
        <v>118</v>
      </c>
      <c r="AW124" s="94">
        <f t="shared" si="125"/>
        <v>213</v>
      </c>
      <c r="AX124" s="485"/>
      <c r="AY124" s="485">
        <f>IF(E124="","",MATCH(E124,Waga!$F$9:$F$193,0))</f>
        <v>133</v>
      </c>
      <c r="AZ124" s="485">
        <f>IF(E124="","",MATCH(E124,'Mem Drużyna'!$E$9:$E$133,0))</f>
        <v>2</v>
      </c>
      <c r="BA124" s="198">
        <f t="shared" ca="1" si="107"/>
        <v>20</v>
      </c>
      <c r="BB124" s="485" t="e">
        <f>IF(E124="","",MATCH(E124,DMP!$E$9:$E$70,0))</f>
        <v>#N/A</v>
      </c>
      <c r="BC124" s="494"/>
    </row>
    <row r="125" spans="1:55" s="35" customFormat="1" ht="18.75" customHeight="1">
      <c r="A125" s="84"/>
      <c r="B125" s="85" t="str">
        <f>IF(ISBLANK($E125),"",INDEX(Waga!$B$9:$Y$193,$AY125,2))</f>
        <v/>
      </c>
      <c r="C125" s="85" t="str">
        <f>IF(ISBLANK($E125),"",INDEX(Waga!$B$9:$Y$193,$AY125,1))</f>
        <v/>
      </c>
      <c r="D125" s="85" t="str">
        <f>IF(ISBLANK($E125),"",INDEX(Waga!$B$9:$Y$193,$AY125,4))</f>
        <v/>
      </c>
      <c r="E125" s="46"/>
      <c r="F125" s="85" t="str">
        <f>IF(ISBLANK($E125),"",INDEX(Waga!$B$9:$Y$193,$AY125,6))</f>
        <v/>
      </c>
      <c r="G125" s="180" t="str">
        <f>IF(ISBLANK($E125),"",INDEX(Waga!$B$9:$Y$193,$AY125,7))</f>
        <v/>
      </c>
      <c r="H125" s="154" t="str">
        <f>IF(ISBLANK($E125),"",INDEX(Waga!$B$9:$Y$193,$AY125,8))</f>
        <v/>
      </c>
      <c r="I125" s="86" t="str">
        <f>IF(ISBLANK($E125),"",INDEX(Waga!$B$9:$Y$193,$AY125,9))</f>
        <v/>
      </c>
      <c r="J125" s="94" t="str">
        <f>IF(ISBLANK($E125),"",INDEX(Waga!$B$9:$Y$193,$AY125,10))</f>
        <v/>
      </c>
      <c r="K125" s="88" t="str">
        <f>IF(ISBLANK($E125),"",INDEX(Waga!$B$9:$Y$193,$AY125,11))</f>
        <v/>
      </c>
      <c r="L125" s="131" t="str">
        <f>IF(ISBLANK($E125),"",INDEX(Waga!$B$9:$Y$193,$AY125,12))</f>
        <v/>
      </c>
      <c r="M125" s="132"/>
      <c r="N125" s="131" t="str">
        <f t="shared" si="128"/>
        <v/>
      </c>
      <c r="O125" s="132"/>
      <c r="P125" s="133" t="str">
        <f t="shared" si="129"/>
        <v/>
      </c>
      <c r="Q125" s="132"/>
      <c r="R125" s="133" t="str">
        <f>IF(ISBLANK($E125),"",INDEX(Waga!$B$9:$Y$193,$AY125,13))</f>
        <v/>
      </c>
      <c r="S125" s="132"/>
      <c r="T125" s="133" t="str">
        <f t="shared" si="119"/>
        <v/>
      </c>
      <c r="U125" s="132"/>
      <c r="V125" s="133" t="str">
        <f t="shared" si="127"/>
        <v/>
      </c>
      <c r="W125" s="309"/>
      <c r="X125" s="314" t="str">
        <f t="shared" si="126"/>
        <v xml:space="preserve"> </v>
      </c>
      <c r="Y125" s="312" t="str">
        <f t="shared" si="120"/>
        <v/>
      </c>
      <c r="Z125" s="200" t="str">
        <f t="shared" si="121"/>
        <v/>
      </c>
      <c r="AA125" s="485"/>
      <c r="AB125" s="385" t="str">
        <f>IF(ISNUMBER(AZ125),IF(ISBLANK($E125),"",INDEX('Mem Drużyna'!$E$9:$AB$133,$AZ125,21)),"")</f>
        <v/>
      </c>
      <c r="AC125" s="384" t="str">
        <f>IF(ISNUMBER(AZ125),IF(ISBLANK($E125),"",INDEX('Mem Drużyna'!$E$9:$AB$133,$AZ125,24)),"")</f>
        <v/>
      </c>
      <c r="AD125" s="549" t="str">
        <f>IF(ISNUMBER(AZ125),IF(ISBLANK($E125),"",INDEX('Mem Drużyna'!$E$9:$AB$133,$AZ125,24)),"")</f>
        <v/>
      </c>
      <c r="AE125" s="430"/>
      <c r="AF125" s="546" t="str">
        <f>IF(ISNUMBER(BB125),IF(ISBLANK($E125),"",INDEX(DMP!$A$9:$AT$70,$BB125,26)),"")</f>
        <v/>
      </c>
      <c r="AG125" s="543" t="str">
        <f>IF(ISNUMBER(BB125),IF(ISBLANK($E125),"",INDEX(DMP!$A$9:$AT$70,$BB125,27)),"")</f>
        <v/>
      </c>
      <c r="AH125" s="551" t="str">
        <f>IF(ISNUMBER(BB125),IF(ISBLANK($E125),"",INDEX(DMP!$A$9:$AT$70,$BB125,46)),"")</f>
        <v/>
      </c>
      <c r="AI125" s="490" t="str">
        <f t="shared" si="122"/>
        <v/>
      </c>
      <c r="AJ125" s="491">
        <f t="shared" si="130"/>
        <v>1</v>
      </c>
      <c r="AK125" s="210">
        <f t="shared" si="109"/>
        <v>1</v>
      </c>
      <c r="AL125" s="209">
        <f t="shared" si="110"/>
        <v>1</v>
      </c>
      <c r="AM125" s="94">
        <f t="shared" si="131"/>
        <v>0</v>
      </c>
      <c r="AN125" s="94">
        <f t="shared" si="132"/>
        <v>0</v>
      </c>
      <c r="AO125" s="94">
        <f t="shared" si="133"/>
        <v>0</v>
      </c>
      <c r="AP125" s="95">
        <f t="shared" si="134"/>
        <v>0</v>
      </c>
      <c r="AQ125" s="94">
        <f t="shared" si="135"/>
        <v>0</v>
      </c>
      <c r="AR125" s="94">
        <f t="shared" si="136"/>
        <v>0</v>
      </c>
      <c r="AS125" s="94">
        <f t="shared" si="137"/>
        <v>0</v>
      </c>
      <c r="AT125" s="96">
        <f t="shared" si="138"/>
        <v>0</v>
      </c>
      <c r="AU125" s="94" t="str">
        <f t="shared" si="123"/>
        <v/>
      </c>
      <c r="AV125" s="94" t="str">
        <f t="shared" si="124"/>
        <v/>
      </c>
      <c r="AW125" s="94" t="str">
        <f t="shared" si="125"/>
        <v/>
      </c>
      <c r="AX125" s="485"/>
      <c r="AY125" s="485" t="str">
        <f>IF(E125="","",MATCH(E125,Waga!$F$9:$F$193,0))</f>
        <v/>
      </c>
      <c r="AZ125" s="485" t="str">
        <f>IF(E125="","",MATCH(E125,'Mem Drużyna'!$E$9:$E$133,0))</f>
        <v/>
      </c>
      <c r="BA125" s="198">
        <f t="shared" si="107"/>
        <v>0</v>
      </c>
      <c r="BB125" s="485" t="str">
        <f>IF(E125="","",MATCH(E125,DMP!$E$9:$E$70,0))</f>
        <v/>
      </c>
      <c r="BC125" s="494"/>
    </row>
    <row r="126" spans="1:55" s="35" customFormat="1" ht="18.75" customHeight="1">
      <c r="A126" s="84"/>
      <c r="B126" s="85" t="str">
        <f>IF(ISBLANK($E126),"",INDEX(Waga!$B$9:$Y$193,$AY126,2))</f>
        <v/>
      </c>
      <c r="C126" s="85" t="str">
        <f>IF(ISBLANK($E126),"",INDEX(Waga!$B$9:$Y$193,$AY126,1))</f>
        <v/>
      </c>
      <c r="D126" s="85" t="str">
        <f>IF(ISBLANK($E126),"",INDEX(Waga!$B$9:$Y$193,$AY126,4))</f>
        <v/>
      </c>
      <c r="E126" s="59"/>
      <c r="F126" s="85" t="str">
        <f>IF(ISBLANK($E126),"",INDEX(Waga!$B$9:$Y$193,$AY126,6))</f>
        <v/>
      </c>
      <c r="G126" s="180" t="str">
        <f>IF(ISBLANK($E126),"",INDEX(Waga!$B$9:$Y$193,$AY126,7))</f>
        <v/>
      </c>
      <c r="H126" s="154" t="str">
        <f>IF(ISBLANK($E126),"",INDEX(Waga!$B$9:$Y$193,$AY126,8))</f>
        <v/>
      </c>
      <c r="I126" s="86" t="str">
        <f>IF(ISBLANK($E126),"",INDEX(Waga!$B$9:$Y$193,$AY126,9))</f>
        <v/>
      </c>
      <c r="J126" s="94" t="str">
        <f>IF(ISBLANK($E126),"",INDEX(Waga!$B$9:$Y$193,$AY126,10))</f>
        <v/>
      </c>
      <c r="K126" s="88" t="str">
        <f>IF(ISBLANK($E126),"",INDEX(Waga!$B$9:$Y$193,$AY126,11))</f>
        <v/>
      </c>
      <c r="L126" s="131" t="str">
        <f>IF(ISBLANK($E126),"",INDEX(Waga!$B$9:$Y$193,$AY126,12))</f>
        <v/>
      </c>
      <c r="M126" s="132"/>
      <c r="N126" s="131" t="str">
        <f t="shared" si="128"/>
        <v/>
      </c>
      <c r="O126" s="132"/>
      <c r="P126" s="133" t="str">
        <f t="shared" si="129"/>
        <v/>
      </c>
      <c r="Q126" s="132"/>
      <c r="R126" s="133" t="str">
        <f>IF(ISBLANK($E126),"",INDEX(Waga!$B$9:$Y$193,$AY126,13))</f>
        <v/>
      </c>
      <c r="S126" s="132"/>
      <c r="T126" s="133" t="str">
        <f t="shared" si="119"/>
        <v/>
      </c>
      <c r="U126" s="132"/>
      <c r="V126" s="133" t="str">
        <f t="shared" si="127"/>
        <v/>
      </c>
      <c r="W126" s="309"/>
      <c r="X126" s="314" t="str">
        <f t="shared" si="126"/>
        <v xml:space="preserve"> </v>
      </c>
      <c r="Y126" s="312" t="str">
        <f t="shared" si="120"/>
        <v/>
      </c>
      <c r="Z126" s="200" t="str">
        <f t="shared" si="121"/>
        <v/>
      </c>
      <c r="AA126" s="485"/>
      <c r="AB126" s="385" t="str">
        <f>IF(ISNUMBER(AZ126),IF(ISBLANK($E126),"",INDEX('Mem Drużyna'!$E$9:$AB$133,$AZ126,21)),"")</f>
        <v/>
      </c>
      <c r="AC126" s="384" t="str">
        <f>IF(ISNUMBER(AZ126),IF(ISBLANK($E126),"",INDEX('Mem Drużyna'!$E$9:$AB$133,$AZ126,24)),"")</f>
        <v/>
      </c>
      <c r="AD126" s="549" t="str">
        <f>IF(ISNUMBER(AZ126),IF(ISBLANK($E126),"",INDEX('Mem Drużyna'!$E$9:$AB$133,$AZ126,24)),"")</f>
        <v/>
      </c>
      <c r="AE126" s="430"/>
      <c r="AF126" s="546" t="str">
        <f>IF(ISNUMBER(BB126),IF(ISBLANK($E126),"",INDEX(DMP!$A$9:$AT$70,$BB126,26)),"")</f>
        <v/>
      </c>
      <c r="AG126" s="543" t="str">
        <f>IF(ISNUMBER(BB126),IF(ISBLANK($E126),"",INDEX(DMP!$A$9:$AT$70,$BB126,27)),"")</f>
        <v/>
      </c>
      <c r="AH126" s="551" t="str">
        <f>IF(ISNUMBER(BB126),IF(ISBLANK($E126),"",INDEX(DMP!$A$9:$AT$70,$BB126,46)),"")</f>
        <v/>
      </c>
      <c r="AI126" s="490" t="str">
        <f t="shared" si="122"/>
        <v/>
      </c>
      <c r="AJ126" s="491">
        <f t="shared" si="130"/>
        <v>1</v>
      </c>
      <c r="AK126" s="210">
        <f t="shared" si="109"/>
        <v>1</v>
      </c>
      <c r="AL126" s="209">
        <f t="shared" si="110"/>
        <v>1</v>
      </c>
      <c r="AM126" s="94">
        <f t="shared" si="131"/>
        <v>0</v>
      </c>
      <c r="AN126" s="94">
        <f t="shared" si="132"/>
        <v>0</v>
      </c>
      <c r="AO126" s="94">
        <f t="shared" si="133"/>
        <v>0</v>
      </c>
      <c r="AP126" s="95">
        <f t="shared" si="134"/>
        <v>0</v>
      </c>
      <c r="AQ126" s="94">
        <f t="shared" si="135"/>
        <v>0</v>
      </c>
      <c r="AR126" s="94">
        <f t="shared" si="136"/>
        <v>0</v>
      </c>
      <c r="AS126" s="94">
        <f t="shared" si="137"/>
        <v>0</v>
      </c>
      <c r="AT126" s="96">
        <f t="shared" si="138"/>
        <v>0</v>
      </c>
      <c r="AU126" s="94" t="str">
        <f t="shared" si="123"/>
        <v/>
      </c>
      <c r="AV126" s="94" t="str">
        <f t="shared" si="124"/>
        <v/>
      </c>
      <c r="AW126" s="94" t="str">
        <f t="shared" si="125"/>
        <v/>
      </c>
      <c r="AX126" s="485"/>
      <c r="AY126" s="485" t="str">
        <f>IF(E126="","",MATCH(E126,Waga!$F$9:$F$193,0))</f>
        <v/>
      </c>
      <c r="AZ126" s="485" t="str">
        <f>IF(E126="","",MATCH(E126,'Mem Drużyna'!$E$9:$E$133,0))</f>
        <v/>
      </c>
      <c r="BA126" s="198">
        <f t="shared" si="107"/>
        <v>0</v>
      </c>
      <c r="BB126" s="485" t="str">
        <f>IF(E126="","",MATCH(E126,DMP!$E$9:$E$70,0))</f>
        <v/>
      </c>
      <c r="BC126" s="494"/>
    </row>
    <row r="127" spans="1:55" s="35" customFormat="1" ht="18.75" customHeight="1">
      <c r="A127" s="84"/>
      <c r="B127" s="85" t="str">
        <f>IF(ISBLANK($E127),"",INDEX(Waga!$B$9:$Y$193,$AY127,2))</f>
        <v/>
      </c>
      <c r="C127" s="85" t="str">
        <f>IF(ISBLANK($E127),"",INDEX(Waga!$B$9:$Y$193,$AY127,1))</f>
        <v/>
      </c>
      <c r="D127" s="85" t="str">
        <f>IF(ISBLANK($E127),"",INDEX(Waga!$B$9:$Y$193,$AY127,4))</f>
        <v/>
      </c>
      <c r="E127" s="46"/>
      <c r="F127" s="85" t="str">
        <f>IF(ISBLANK($E127),"",INDEX(Waga!$B$9:$Y$193,$AY127,6))</f>
        <v/>
      </c>
      <c r="G127" s="180" t="str">
        <f>IF(ISBLANK($E127),"",INDEX(Waga!$B$9:$Y$193,$AY127,7))</f>
        <v/>
      </c>
      <c r="H127" s="154" t="str">
        <f>IF(ISBLANK($E127),"",INDEX(Waga!$B$9:$Y$193,$AY127,8))</f>
        <v/>
      </c>
      <c r="I127" s="86" t="str">
        <f>IF(ISBLANK($E127),"",INDEX(Waga!$B$9:$Y$193,$AY127,9))</f>
        <v/>
      </c>
      <c r="J127" s="94" t="str">
        <f>IF(ISBLANK($E127),"",INDEX(Waga!$B$9:$Y$193,$AY127,10))</f>
        <v/>
      </c>
      <c r="K127" s="88" t="str">
        <f>IF(ISBLANK($E127),"",INDEX(Waga!$B$9:$Y$193,$AY127,11))</f>
        <v/>
      </c>
      <c r="L127" s="131" t="str">
        <f>IF(ISBLANK($E127),"",INDEX(Waga!$B$9:$Y$193,$AY127,12))</f>
        <v/>
      </c>
      <c r="M127" s="132"/>
      <c r="N127" s="131" t="str">
        <f t="shared" si="128"/>
        <v/>
      </c>
      <c r="O127" s="132"/>
      <c r="P127" s="133" t="str">
        <f t="shared" si="129"/>
        <v/>
      </c>
      <c r="Q127" s="132"/>
      <c r="R127" s="133" t="str">
        <f>IF(ISBLANK($E127),"",INDEX(Waga!$B$9:$Y$193,$AY127,13))</f>
        <v/>
      </c>
      <c r="S127" s="132"/>
      <c r="T127" s="133" t="str">
        <f t="shared" si="119"/>
        <v/>
      </c>
      <c r="U127" s="132"/>
      <c r="V127" s="133" t="str">
        <f t="shared" si="127"/>
        <v/>
      </c>
      <c r="W127" s="309"/>
      <c r="X127" s="314" t="str">
        <f t="shared" si="126"/>
        <v xml:space="preserve"> </v>
      </c>
      <c r="Y127" s="312" t="str">
        <f t="shared" si="120"/>
        <v/>
      </c>
      <c r="Z127" s="200" t="str">
        <f t="shared" si="121"/>
        <v/>
      </c>
      <c r="AA127" s="485"/>
      <c r="AB127" s="385" t="str">
        <f>IF(ISNUMBER(AZ127),IF(ISBLANK($E127),"",INDEX('Mem Drużyna'!$E$9:$AB$133,$AZ127,21)),"")</f>
        <v/>
      </c>
      <c r="AC127" s="384" t="str">
        <f>IF(ISNUMBER(AZ127),IF(ISBLANK($E127),"",INDEX('Mem Drużyna'!$E$9:$AB$133,$AZ127,24)),"")</f>
        <v/>
      </c>
      <c r="AD127" s="549" t="str">
        <f>IF(ISNUMBER(AZ127),IF(ISBLANK($E127),"",INDEX('Mem Drużyna'!$E$9:$AB$133,$AZ127,24)),"")</f>
        <v/>
      </c>
      <c r="AE127" s="430"/>
      <c r="AF127" s="546" t="str">
        <f>IF(ISNUMBER(BB127),IF(ISBLANK($E127),"",INDEX(DMP!$A$9:$AT$70,$BB127,26)),"")</f>
        <v/>
      </c>
      <c r="AG127" s="543" t="str">
        <f>IF(ISNUMBER(BB127),IF(ISBLANK($E127),"",INDEX(DMP!$A$9:$AT$70,$BB127,27)),"")</f>
        <v/>
      </c>
      <c r="AH127" s="551" t="str">
        <f>IF(ISNUMBER(BB127),IF(ISBLANK($E127),"",INDEX(DMP!$A$9:$AT$70,$BB127,46)),"")</f>
        <v/>
      </c>
      <c r="AI127" s="490" t="str">
        <f t="shared" si="122"/>
        <v/>
      </c>
      <c r="AJ127" s="491">
        <f t="shared" si="130"/>
        <v>1</v>
      </c>
      <c r="AK127" s="210">
        <f t="shared" si="109"/>
        <v>1</v>
      </c>
      <c r="AL127" s="209">
        <f t="shared" si="110"/>
        <v>1</v>
      </c>
      <c r="AM127" s="94">
        <f t="shared" si="131"/>
        <v>0</v>
      </c>
      <c r="AN127" s="94">
        <f t="shared" si="132"/>
        <v>0</v>
      </c>
      <c r="AO127" s="94">
        <f t="shared" si="133"/>
        <v>0</v>
      </c>
      <c r="AP127" s="95">
        <f t="shared" si="134"/>
        <v>0</v>
      </c>
      <c r="AQ127" s="94">
        <f t="shared" si="135"/>
        <v>0</v>
      </c>
      <c r="AR127" s="94">
        <f t="shared" si="136"/>
        <v>0</v>
      </c>
      <c r="AS127" s="94">
        <f t="shared" si="137"/>
        <v>0</v>
      </c>
      <c r="AT127" s="96">
        <f t="shared" si="138"/>
        <v>0</v>
      </c>
      <c r="AU127" s="94" t="str">
        <f t="shared" si="123"/>
        <v/>
      </c>
      <c r="AV127" s="94" t="str">
        <f t="shared" si="124"/>
        <v/>
      </c>
      <c r="AW127" s="94" t="str">
        <f t="shared" si="125"/>
        <v/>
      </c>
      <c r="AX127" s="485"/>
      <c r="AY127" s="485" t="str">
        <f>IF(E127="","",MATCH(E127,Waga!$F$9:$F$193,0))</f>
        <v/>
      </c>
      <c r="AZ127" s="485" t="str">
        <f>IF(E127="","",MATCH(E127,'Mem Drużyna'!$E$9:$E$133,0))</f>
        <v/>
      </c>
      <c r="BA127" s="198">
        <f t="shared" si="107"/>
        <v>0</v>
      </c>
      <c r="BB127" s="485" t="str">
        <f>IF(E127="","",MATCH(E127,DMP!$E$9:$E$70,0))</f>
        <v/>
      </c>
      <c r="BC127" s="494"/>
    </row>
    <row r="128" spans="1:55" s="35" customFormat="1" ht="18.75" customHeight="1">
      <c r="A128" s="84"/>
      <c r="B128" s="85" t="str">
        <f>IF(ISBLANK($E128),"",INDEX(Waga!$B$9:$Y$193,$AY128,2))</f>
        <v/>
      </c>
      <c r="C128" s="85" t="str">
        <f>IF(ISBLANK($E128),"",INDEX(Waga!$B$9:$Y$193,$AY128,1))</f>
        <v/>
      </c>
      <c r="D128" s="85" t="str">
        <f>IF(ISBLANK($E128),"",INDEX(Waga!$B$9:$Y$193,$AY128,4))</f>
        <v/>
      </c>
      <c r="E128" s="59"/>
      <c r="F128" s="85" t="str">
        <f>IF(ISBLANK($E128),"",INDEX(Waga!$B$9:$Y$193,$AY128,6))</f>
        <v/>
      </c>
      <c r="G128" s="180" t="str">
        <f>IF(ISBLANK($E128),"",INDEX(Waga!$B$9:$Y$193,$AY128,7))</f>
        <v/>
      </c>
      <c r="H128" s="154" t="str">
        <f>IF(ISBLANK($E128),"",INDEX(Waga!$B$9:$Y$193,$AY128,8))</f>
        <v/>
      </c>
      <c r="I128" s="86" t="str">
        <f>IF(ISBLANK($E128),"",INDEX(Waga!$B$9:$Y$193,$AY128,9))</f>
        <v/>
      </c>
      <c r="J128" s="94" t="str">
        <f>IF(ISBLANK($E128),"",INDEX(Waga!$B$9:$Y$193,$AY128,10))</f>
        <v/>
      </c>
      <c r="K128" s="88" t="str">
        <f>IF(ISBLANK($E128),"",INDEX(Waga!$B$9:$Y$193,$AY128,11))</f>
        <v/>
      </c>
      <c r="L128" s="131" t="str">
        <f>IF(ISBLANK($E128),"",INDEX(Waga!$B$9:$Y$193,$AY128,12))</f>
        <v/>
      </c>
      <c r="M128" s="132"/>
      <c r="N128" s="131" t="str">
        <f t="shared" si="128"/>
        <v/>
      </c>
      <c r="O128" s="132"/>
      <c r="P128" s="133" t="str">
        <f t="shared" si="129"/>
        <v/>
      </c>
      <c r="Q128" s="132"/>
      <c r="R128" s="133" t="str">
        <f>IF(ISBLANK($E128),"",INDEX(Waga!$B$9:$Y$193,$AY128,13))</f>
        <v/>
      </c>
      <c r="S128" s="132"/>
      <c r="T128" s="133" t="str">
        <f t="shared" si="119"/>
        <v/>
      </c>
      <c r="U128" s="132"/>
      <c r="V128" s="133" t="str">
        <f t="shared" si="127"/>
        <v/>
      </c>
      <c r="W128" s="309"/>
      <c r="X128" s="314" t="str">
        <f t="shared" si="126"/>
        <v xml:space="preserve"> </v>
      </c>
      <c r="Y128" s="312" t="str">
        <f t="shared" si="120"/>
        <v/>
      </c>
      <c r="Z128" s="200" t="str">
        <f t="shared" si="121"/>
        <v/>
      </c>
      <c r="AA128" s="485"/>
      <c r="AB128" s="385" t="str">
        <f>IF(ISNUMBER(AZ128),IF(ISBLANK($E128),"",INDEX('Mem Drużyna'!$E$9:$AB$133,$AZ128,21)),"")</f>
        <v/>
      </c>
      <c r="AC128" s="384" t="str">
        <f>IF(ISNUMBER(AZ128),IF(ISBLANK($E128),"",INDEX('Mem Drużyna'!$E$9:$AB$133,$AZ128,24)),"")</f>
        <v/>
      </c>
      <c r="AD128" s="549" t="str">
        <f>IF(ISNUMBER(AZ128),IF(ISBLANK($E128),"",INDEX('Mem Drużyna'!$E$9:$AB$133,$AZ128,24)),"")</f>
        <v/>
      </c>
      <c r="AE128" s="430"/>
      <c r="AF128" s="546" t="str">
        <f>IF(ISNUMBER(BB128),IF(ISBLANK($E128),"",INDEX(DMP!$A$9:$AT$70,$BB128,26)),"")</f>
        <v/>
      </c>
      <c r="AG128" s="543" t="str">
        <f>IF(ISNUMBER(BB128),IF(ISBLANK($E128),"",INDEX(DMP!$A$9:$AT$70,$BB128,27)),"")</f>
        <v/>
      </c>
      <c r="AH128" s="551" t="str">
        <f>IF(ISNUMBER(BB128),IF(ISBLANK($E128),"",INDEX(DMP!$A$9:$AT$70,$BB128,46)),"")</f>
        <v/>
      </c>
      <c r="AI128" s="490" t="str">
        <f t="shared" si="122"/>
        <v/>
      </c>
      <c r="AJ128" s="491">
        <f t="shared" si="130"/>
        <v>1</v>
      </c>
      <c r="AK128" s="210">
        <f t="shared" si="109"/>
        <v>1</v>
      </c>
      <c r="AL128" s="209">
        <f t="shared" si="110"/>
        <v>1</v>
      </c>
      <c r="AM128" s="94">
        <f t="shared" si="131"/>
        <v>0</v>
      </c>
      <c r="AN128" s="94">
        <f t="shared" si="132"/>
        <v>0</v>
      </c>
      <c r="AO128" s="94">
        <f t="shared" si="133"/>
        <v>0</v>
      </c>
      <c r="AP128" s="95">
        <f t="shared" si="134"/>
        <v>0</v>
      </c>
      <c r="AQ128" s="94">
        <f t="shared" si="135"/>
        <v>0</v>
      </c>
      <c r="AR128" s="94">
        <f t="shared" si="136"/>
        <v>0</v>
      </c>
      <c r="AS128" s="94">
        <f t="shared" si="137"/>
        <v>0</v>
      </c>
      <c r="AT128" s="96">
        <f t="shared" si="138"/>
        <v>0</v>
      </c>
      <c r="AU128" s="94" t="str">
        <f t="shared" si="123"/>
        <v/>
      </c>
      <c r="AV128" s="94" t="str">
        <f t="shared" si="124"/>
        <v/>
      </c>
      <c r="AW128" s="94" t="str">
        <f t="shared" si="125"/>
        <v/>
      </c>
      <c r="AX128" s="485"/>
      <c r="AY128" s="485" t="str">
        <f>IF(E128="","",MATCH(E128,Waga!$F$9:$F$193,0))</f>
        <v/>
      </c>
      <c r="AZ128" s="485" t="str">
        <f>IF(E128="","",MATCH(E128,'Mem Drużyna'!$E$9:$E$133,0))</f>
        <v/>
      </c>
      <c r="BA128" s="198">
        <f t="shared" si="107"/>
        <v>0</v>
      </c>
      <c r="BB128" s="485" t="str">
        <f>IF(E128="","",MATCH(E128,DMP!$E$9:$E$70,0))</f>
        <v/>
      </c>
      <c r="BC128" s="494"/>
    </row>
    <row r="129" spans="1:55" s="35" customFormat="1" ht="18.75" customHeight="1">
      <c r="A129" s="84"/>
      <c r="B129" s="85" t="str">
        <f>IF(ISBLANK($E129),"",INDEX(Waga!$B$9:$Y$193,$AY129,2))</f>
        <v/>
      </c>
      <c r="C129" s="85" t="str">
        <f>IF(ISBLANK($E129),"",INDEX(Waga!$B$9:$Y$193,$AY129,1))</f>
        <v/>
      </c>
      <c r="D129" s="85" t="str">
        <f>IF(ISBLANK($E129),"",INDEX(Waga!$B$9:$Y$193,$AY129,4))</f>
        <v/>
      </c>
      <c r="E129" s="59"/>
      <c r="F129" s="85" t="str">
        <f>IF(ISBLANK($E129),"",INDEX(Waga!$B$9:$Y$193,$AY129,6))</f>
        <v/>
      </c>
      <c r="G129" s="180" t="str">
        <f>IF(ISBLANK($E129),"",INDEX(Waga!$B$9:$Y$193,$AY129,7))</f>
        <v/>
      </c>
      <c r="H129" s="154" t="str">
        <f>IF(ISBLANK($E129),"",INDEX(Waga!$B$9:$Y$193,$AY129,8))</f>
        <v/>
      </c>
      <c r="I129" s="86" t="str">
        <f>IF(ISBLANK($E129),"",INDEX(Waga!$B$9:$Y$193,$AY129,9))</f>
        <v/>
      </c>
      <c r="J129" s="94" t="str">
        <f>IF(ISBLANK($E129),"",INDEX(Waga!$B$9:$Y$193,$AY129,10))</f>
        <v/>
      </c>
      <c r="K129" s="88" t="str">
        <f>IF(ISBLANK($E129),"",INDEX(Waga!$B$9:$Y$193,$AY129,11))</f>
        <v/>
      </c>
      <c r="L129" s="131" t="str">
        <f>IF(ISBLANK($E129),"",INDEX(Waga!$B$9:$Y$193,$AY129,12))</f>
        <v/>
      </c>
      <c r="M129" s="132"/>
      <c r="N129" s="131" t="str">
        <f t="shared" si="128"/>
        <v/>
      </c>
      <c r="O129" s="132"/>
      <c r="P129" s="133" t="str">
        <f t="shared" si="129"/>
        <v/>
      </c>
      <c r="Q129" s="132"/>
      <c r="R129" s="133" t="str">
        <f>IF(ISBLANK($E129),"",INDEX(Waga!$B$9:$Y$193,$AY129,13))</f>
        <v/>
      </c>
      <c r="S129" s="132"/>
      <c r="T129" s="133" t="str">
        <f t="shared" si="119"/>
        <v/>
      </c>
      <c r="U129" s="132"/>
      <c r="V129" s="133" t="str">
        <f t="shared" si="127"/>
        <v/>
      </c>
      <c r="W129" s="309"/>
      <c r="X129" s="314" t="str">
        <f t="shared" si="126"/>
        <v xml:space="preserve"> </v>
      </c>
      <c r="Y129" s="312" t="str">
        <f t="shared" si="120"/>
        <v/>
      </c>
      <c r="Z129" s="200" t="str">
        <f t="shared" si="121"/>
        <v/>
      </c>
      <c r="AA129" s="485"/>
      <c r="AB129" s="385" t="str">
        <f>IF(ISNUMBER(AZ129),IF(ISBLANK($E129),"",INDEX('Mem Drużyna'!$E$9:$AB$133,$AZ129,21)),"")</f>
        <v/>
      </c>
      <c r="AC129" s="384" t="str">
        <f>IF(ISNUMBER(AZ129),IF(ISBLANK($E129),"",INDEX('Mem Drużyna'!$E$9:$AB$133,$AZ129,24)),"")</f>
        <v/>
      </c>
      <c r="AD129" s="549" t="str">
        <f>IF(ISNUMBER(AZ129),IF(ISBLANK($E129),"",INDEX('Mem Drużyna'!$E$9:$AB$133,$AZ129,24)),"")</f>
        <v/>
      </c>
      <c r="AE129" s="430"/>
      <c r="AF129" s="546" t="str">
        <f>IF(ISNUMBER(BB129),IF(ISBLANK($E129),"",INDEX(DMP!$A$9:$AT$70,$BB129,26)),"")</f>
        <v/>
      </c>
      <c r="AG129" s="543" t="str">
        <f>IF(ISNUMBER(BB129),IF(ISBLANK($E129),"",INDEX(DMP!$A$9:$AT$70,$BB129,27)),"")</f>
        <v/>
      </c>
      <c r="AH129" s="551" t="str">
        <f>IF(ISNUMBER(BB129),IF(ISBLANK($E129),"",INDEX(DMP!$A$9:$AT$70,$BB129,46)),"")</f>
        <v/>
      </c>
      <c r="AI129" s="490" t="str">
        <f t="shared" si="122"/>
        <v/>
      </c>
      <c r="AJ129" s="491">
        <f t="shared" si="130"/>
        <v>1</v>
      </c>
      <c r="AK129" s="210">
        <f t="shared" si="109"/>
        <v>1</v>
      </c>
      <c r="AL129" s="209">
        <f t="shared" si="110"/>
        <v>1</v>
      </c>
      <c r="AM129" s="94">
        <f t="shared" si="131"/>
        <v>0</v>
      </c>
      <c r="AN129" s="94">
        <f t="shared" si="132"/>
        <v>0</v>
      </c>
      <c r="AO129" s="94">
        <f t="shared" si="133"/>
        <v>0</v>
      </c>
      <c r="AP129" s="95">
        <f t="shared" si="134"/>
        <v>0</v>
      </c>
      <c r="AQ129" s="94">
        <f t="shared" si="135"/>
        <v>0</v>
      </c>
      <c r="AR129" s="94">
        <f t="shared" si="136"/>
        <v>0</v>
      </c>
      <c r="AS129" s="94">
        <f t="shared" si="137"/>
        <v>0</v>
      </c>
      <c r="AT129" s="96">
        <f t="shared" si="138"/>
        <v>0</v>
      </c>
      <c r="AU129" s="94" t="str">
        <f t="shared" si="123"/>
        <v/>
      </c>
      <c r="AV129" s="94" t="str">
        <f t="shared" si="124"/>
        <v/>
      </c>
      <c r="AW129" s="94" t="str">
        <f t="shared" si="125"/>
        <v/>
      </c>
      <c r="AX129" s="485"/>
      <c r="AY129" s="485" t="str">
        <f>IF(E129="","",MATCH(E129,Waga!$F$9:$F$193,0))</f>
        <v/>
      </c>
      <c r="AZ129" s="485" t="str">
        <f>IF(E129="","",MATCH(E129,'Mem Drużyna'!$E$9:$E$133,0))</f>
        <v/>
      </c>
      <c r="BA129" s="198">
        <f t="shared" si="107"/>
        <v>0</v>
      </c>
      <c r="BB129" s="485" t="str">
        <f>IF(E129="","",MATCH(E129,DMP!$E$9:$E$70,0))</f>
        <v/>
      </c>
      <c r="BC129" s="494"/>
    </row>
    <row r="130" spans="1:55" s="35" customFormat="1" ht="18.75" customHeight="1">
      <c r="A130" s="84"/>
      <c r="B130" s="85" t="str">
        <f>IF(ISBLANK($E130),"",INDEX(Waga!$B$9:$Y$193,$AY130,2))</f>
        <v/>
      </c>
      <c r="C130" s="85" t="str">
        <f>IF(ISBLANK($E130),"",INDEX(Waga!$B$9:$Y$193,$AY130,1))</f>
        <v/>
      </c>
      <c r="D130" s="85" t="str">
        <f>IF(ISBLANK($E130),"",INDEX(Waga!$B$9:$Y$193,$AY130,4))</f>
        <v/>
      </c>
      <c r="E130" s="59"/>
      <c r="F130" s="85" t="str">
        <f>IF(ISBLANK($E130),"",INDEX(Waga!$B$9:$Y$193,$AY130,6))</f>
        <v/>
      </c>
      <c r="G130" s="180" t="str">
        <f>IF(ISBLANK($E130),"",INDEX(Waga!$B$9:$Y$193,$AY130,7))</f>
        <v/>
      </c>
      <c r="H130" s="154" t="str">
        <f>IF(ISBLANK($E130),"",INDEX(Waga!$B$9:$Y$193,$AY130,8))</f>
        <v/>
      </c>
      <c r="I130" s="86" t="str">
        <f>IF(ISBLANK($E130),"",INDEX(Waga!$B$9:$Y$193,$AY130,9))</f>
        <v/>
      </c>
      <c r="J130" s="94" t="str">
        <f>IF(ISBLANK($E130),"",INDEX(Waga!$B$9:$Y$193,$AY130,10))</f>
        <v/>
      </c>
      <c r="K130" s="88" t="str">
        <f>IF(ISBLANK($E130),"",INDEX(Waga!$B$9:$Y$193,$AY130,11))</f>
        <v/>
      </c>
      <c r="L130" s="131" t="str">
        <f>IF(ISBLANK($E130),"",INDEX(Waga!$B$9:$Y$193,$AY130,12))</f>
        <v/>
      </c>
      <c r="M130" s="132"/>
      <c r="N130" s="131" t="str">
        <f t="shared" si="128"/>
        <v/>
      </c>
      <c r="O130" s="132"/>
      <c r="P130" s="133" t="str">
        <f t="shared" si="129"/>
        <v/>
      </c>
      <c r="Q130" s="132"/>
      <c r="R130" s="133" t="str">
        <f>IF(ISBLANK($E130),"",INDEX(Waga!$B$9:$Y$193,$AY130,13))</f>
        <v/>
      </c>
      <c r="S130" s="132"/>
      <c r="T130" s="133" t="str">
        <f t="shared" si="119"/>
        <v/>
      </c>
      <c r="U130" s="132"/>
      <c r="V130" s="133" t="str">
        <f t="shared" si="127"/>
        <v/>
      </c>
      <c r="W130" s="309"/>
      <c r="X130" s="314" t="str">
        <f t="shared" si="126"/>
        <v xml:space="preserve"> </v>
      </c>
      <c r="Y130" s="312" t="str">
        <f t="shared" si="120"/>
        <v/>
      </c>
      <c r="Z130" s="200" t="str">
        <f t="shared" si="121"/>
        <v/>
      </c>
      <c r="AA130" s="485"/>
      <c r="AB130" s="385" t="str">
        <f>IF(ISNUMBER(AZ130),IF(ISBLANK($E130),"",INDEX('Mem Drużyna'!$E$9:$AB$133,$AZ130,21)),"")</f>
        <v/>
      </c>
      <c r="AC130" s="384" t="str">
        <f>IF(ISNUMBER(AZ130),IF(ISBLANK($E130),"",INDEX('Mem Drużyna'!$E$9:$AB$133,$AZ130,24)),"")</f>
        <v/>
      </c>
      <c r="AD130" s="549" t="str">
        <f>IF(ISNUMBER(AZ130),IF(ISBLANK($E130),"",INDEX('Mem Drużyna'!$E$9:$AB$133,$AZ130,24)),"")</f>
        <v/>
      </c>
      <c r="AE130" s="430"/>
      <c r="AF130" s="546" t="str">
        <f>IF(ISNUMBER(BB130),IF(ISBLANK($E130),"",INDEX(DMP!$A$9:$AT$70,$BB130,26)),"")</f>
        <v/>
      </c>
      <c r="AG130" s="543" t="str">
        <f>IF(ISNUMBER(BB130),IF(ISBLANK($E130),"",INDEX(DMP!$A$9:$AT$70,$BB130,27)),"")</f>
        <v/>
      </c>
      <c r="AH130" s="551" t="str">
        <f>IF(ISNUMBER(BB130),IF(ISBLANK($E130),"",INDEX(DMP!$A$9:$AT$70,$BB130,46)),"")</f>
        <v/>
      </c>
      <c r="AI130" s="490" t="str">
        <f t="shared" si="122"/>
        <v/>
      </c>
      <c r="AJ130" s="491">
        <f t="shared" si="130"/>
        <v>1</v>
      </c>
      <c r="AK130" s="210">
        <f t="shared" si="109"/>
        <v>1</v>
      </c>
      <c r="AL130" s="209">
        <f t="shared" si="110"/>
        <v>1</v>
      </c>
      <c r="AM130" s="94">
        <f t="shared" si="131"/>
        <v>0</v>
      </c>
      <c r="AN130" s="94">
        <f t="shared" si="132"/>
        <v>0</v>
      </c>
      <c r="AO130" s="94">
        <f t="shared" si="133"/>
        <v>0</v>
      </c>
      <c r="AP130" s="95">
        <f t="shared" si="134"/>
        <v>0</v>
      </c>
      <c r="AQ130" s="94">
        <f t="shared" si="135"/>
        <v>0</v>
      </c>
      <c r="AR130" s="94">
        <f t="shared" si="136"/>
        <v>0</v>
      </c>
      <c r="AS130" s="94">
        <f t="shared" si="137"/>
        <v>0</v>
      </c>
      <c r="AT130" s="96">
        <f t="shared" si="138"/>
        <v>0</v>
      </c>
      <c r="AU130" s="94" t="str">
        <f t="shared" si="123"/>
        <v/>
      </c>
      <c r="AV130" s="94" t="str">
        <f t="shared" si="124"/>
        <v/>
      </c>
      <c r="AW130" s="94" t="str">
        <f t="shared" si="125"/>
        <v/>
      </c>
      <c r="AX130" s="485"/>
      <c r="AY130" s="485" t="str">
        <f>IF(E130="","",MATCH(E130,Waga!$F$9:$F$193,0))</f>
        <v/>
      </c>
      <c r="AZ130" s="485" t="str">
        <f>IF(E130="","",MATCH(E130,'Mem Drużyna'!$E$9:$E$133,0))</f>
        <v/>
      </c>
      <c r="BA130" s="198">
        <f t="shared" si="107"/>
        <v>0</v>
      </c>
      <c r="BB130" s="485" t="str">
        <f>IF(E130="","",MATCH(E130,DMP!$E$9:$E$70,0))</f>
        <v/>
      </c>
      <c r="BC130" s="494"/>
    </row>
    <row r="131" spans="1:55" s="35" customFormat="1" ht="18.75" customHeight="1">
      <c r="A131" s="84"/>
      <c r="B131" s="85" t="str">
        <f>IF(ISBLANK($E131),"",INDEX(Waga!$B$9:$Y$193,$AY131,2))</f>
        <v/>
      </c>
      <c r="C131" s="85" t="str">
        <f>IF(ISBLANK($E131),"",INDEX(Waga!$B$9:$Y$193,$AY131,1))</f>
        <v/>
      </c>
      <c r="D131" s="85" t="str">
        <f>IF(ISBLANK($E131),"",INDEX(Waga!$B$9:$Y$193,$AY131,4))</f>
        <v/>
      </c>
      <c r="E131" s="59"/>
      <c r="F131" s="85" t="str">
        <f>IF(ISBLANK($E131),"",INDEX(Waga!$B$9:$Y$193,$AY131,6))</f>
        <v/>
      </c>
      <c r="G131" s="180" t="str">
        <f>IF(ISBLANK($E131),"",INDEX(Waga!$B$9:$Y$193,$AY131,7))</f>
        <v/>
      </c>
      <c r="H131" s="154" t="str">
        <f>IF(ISBLANK($E131),"",INDEX(Waga!$B$9:$Y$193,$AY131,8))</f>
        <v/>
      </c>
      <c r="I131" s="86" t="str">
        <f>IF(ISBLANK($E131),"",INDEX(Waga!$B$9:$Y$193,$AY131,9))</f>
        <v/>
      </c>
      <c r="J131" s="94" t="str">
        <f>IF(ISBLANK($E131),"",INDEX(Waga!$B$9:$Y$193,$AY131,10))</f>
        <v/>
      </c>
      <c r="K131" s="88" t="str">
        <f>IF(ISBLANK($E131),"",INDEX(Waga!$B$9:$Y$193,$AY131,11))</f>
        <v/>
      </c>
      <c r="L131" s="131" t="str">
        <f>IF(ISBLANK($E131),"",INDEX(Waga!$B$9:$Y$193,$AY131,12))</f>
        <v/>
      </c>
      <c r="M131" s="132"/>
      <c r="N131" s="131" t="str">
        <f t="shared" si="128"/>
        <v/>
      </c>
      <c r="O131" s="132"/>
      <c r="P131" s="133" t="str">
        <f t="shared" si="129"/>
        <v/>
      </c>
      <c r="Q131" s="132"/>
      <c r="R131" s="133" t="str">
        <f>IF(ISBLANK($E131),"",INDEX(Waga!$B$9:$Y$193,$AY131,13))</f>
        <v/>
      </c>
      <c r="S131" s="132"/>
      <c r="T131" s="133" t="str">
        <f t="shared" si="119"/>
        <v/>
      </c>
      <c r="U131" s="132"/>
      <c r="V131" s="133" t="str">
        <f t="shared" si="127"/>
        <v/>
      </c>
      <c r="W131" s="309"/>
      <c r="X131" s="314" t="str">
        <f t="shared" si="126"/>
        <v xml:space="preserve"> </v>
      </c>
      <c r="Y131" s="312" t="str">
        <f t="shared" si="120"/>
        <v/>
      </c>
      <c r="Z131" s="200" t="str">
        <f t="shared" si="121"/>
        <v/>
      </c>
      <c r="AA131" s="485"/>
      <c r="AB131" s="385" t="str">
        <f>IF(ISNUMBER(AZ131),IF(ISBLANK($E131),"",INDEX('Mem Drużyna'!$E$9:$AB$133,$AZ131,21)),"")</f>
        <v/>
      </c>
      <c r="AC131" s="384" t="str">
        <f>IF(ISNUMBER(AZ131),IF(ISBLANK($E131),"",INDEX('Mem Drużyna'!$E$9:$AB$133,$AZ131,24)),"")</f>
        <v/>
      </c>
      <c r="AD131" s="549" t="str">
        <f>IF(ISNUMBER(AZ131),IF(ISBLANK($E131),"",INDEX('Mem Drużyna'!$E$9:$AB$133,$AZ131,24)),"")</f>
        <v/>
      </c>
      <c r="AE131" s="430"/>
      <c r="AF131" s="546" t="str">
        <f>IF(ISNUMBER(BB131),IF(ISBLANK($E131),"",INDEX(DMP!$A$9:$AT$70,$BB131,26)),"")</f>
        <v/>
      </c>
      <c r="AG131" s="543" t="str">
        <f>IF(ISNUMBER(BB131),IF(ISBLANK($E131),"",INDEX(DMP!$A$9:$AT$70,$BB131,27)),"")</f>
        <v/>
      </c>
      <c r="AH131" s="551" t="str">
        <f>IF(ISNUMBER(BB131),IF(ISBLANK($E131),"",INDEX(DMP!$A$9:$AT$70,$BB131,46)),"")</f>
        <v/>
      </c>
      <c r="AI131" s="490" t="str">
        <f t="shared" si="122"/>
        <v/>
      </c>
      <c r="AJ131" s="491">
        <f t="shared" si="130"/>
        <v>1</v>
      </c>
      <c r="AK131" s="210">
        <f t="shared" si="109"/>
        <v>1</v>
      </c>
      <c r="AL131" s="209">
        <f t="shared" si="110"/>
        <v>1</v>
      </c>
      <c r="AM131" s="94">
        <f t="shared" si="131"/>
        <v>0</v>
      </c>
      <c r="AN131" s="94">
        <f t="shared" si="132"/>
        <v>0</v>
      </c>
      <c r="AO131" s="94">
        <f t="shared" si="133"/>
        <v>0</v>
      </c>
      <c r="AP131" s="95">
        <f t="shared" si="134"/>
        <v>0</v>
      </c>
      <c r="AQ131" s="94">
        <f t="shared" si="135"/>
        <v>0</v>
      </c>
      <c r="AR131" s="94">
        <f t="shared" si="136"/>
        <v>0</v>
      </c>
      <c r="AS131" s="94">
        <f t="shared" si="137"/>
        <v>0</v>
      </c>
      <c r="AT131" s="96">
        <f t="shared" si="138"/>
        <v>0</v>
      </c>
      <c r="AU131" s="94" t="str">
        <f t="shared" si="123"/>
        <v/>
      </c>
      <c r="AV131" s="94" t="str">
        <f t="shared" si="124"/>
        <v/>
      </c>
      <c r="AW131" s="94" t="str">
        <f t="shared" si="125"/>
        <v/>
      </c>
      <c r="AX131" s="485"/>
      <c r="AY131" s="485" t="str">
        <f>IF(E131="","",MATCH(E131,Waga!$F$9:$F$193,0))</f>
        <v/>
      </c>
      <c r="AZ131" s="485" t="str">
        <f>IF(E131="","",MATCH(E131,'Mem Drużyna'!$E$9:$E$133,0))</f>
        <v/>
      </c>
      <c r="BA131" s="198">
        <f t="shared" si="107"/>
        <v>0</v>
      </c>
      <c r="BB131" s="485" t="str">
        <f>IF(E131="","",MATCH(E131,DMP!$E$9:$E$70,0))</f>
        <v/>
      </c>
      <c r="BC131" s="494"/>
    </row>
    <row r="132" spans="1:55" s="35" customFormat="1" ht="18.75" customHeight="1">
      <c r="A132" s="84"/>
      <c r="B132" s="85" t="str">
        <f>IF(ISBLANK($E132),"",INDEX(Waga!$B$9:$Y$193,$AY132,2))</f>
        <v/>
      </c>
      <c r="C132" s="85" t="str">
        <f>IF(ISBLANK($E132),"",INDEX(Waga!$B$9:$Y$193,$AY132,1))</f>
        <v/>
      </c>
      <c r="D132" s="85" t="str">
        <f>IF(ISBLANK($E132),"",INDEX(Waga!$B$9:$Y$193,$AY132,4))</f>
        <v/>
      </c>
      <c r="E132" s="46"/>
      <c r="F132" s="85" t="str">
        <f>IF(ISBLANK($E132),"",INDEX(Waga!$B$9:$Y$193,$AY132,6))</f>
        <v/>
      </c>
      <c r="G132" s="180" t="str">
        <f>IF(ISBLANK($E132),"",INDEX(Waga!$B$9:$Y$193,$AY132,7))</f>
        <v/>
      </c>
      <c r="H132" s="154" t="str">
        <f>IF(ISBLANK($E132),"",INDEX(Waga!$B$9:$Y$193,$AY132,8))</f>
        <v/>
      </c>
      <c r="I132" s="86" t="str">
        <f>IF(ISBLANK($E132),"",INDEX(Waga!$B$9:$Y$193,$AY132,9))</f>
        <v/>
      </c>
      <c r="J132" s="94" t="str">
        <f>IF(ISBLANK($E132),"",INDEX(Waga!$B$9:$Y$193,$AY132,10))</f>
        <v/>
      </c>
      <c r="K132" s="88" t="str">
        <f>IF(ISBLANK($E132),"",INDEX(Waga!$B$9:$Y$193,$AY132,11))</f>
        <v/>
      </c>
      <c r="L132" s="131" t="str">
        <f>IF(ISBLANK($E132),"",INDEX(Waga!$B$9:$Y$193,$AY132,12))</f>
        <v/>
      </c>
      <c r="M132" s="132"/>
      <c r="N132" s="131" t="str">
        <f t="shared" si="128"/>
        <v/>
      </c>
      <c r="O132" s="132"/>
      <c r="P132" s="133" t="str">
        <f t="shared" si="129"/>
        <v/>
      </c>
      <c r="Q132" s="132"/>
      <c r="R132" s="133" t="str">
        <f>IF(ISBLANK($E132),"",INDEX(Waga!$B$9:$Y$193,$AY132,13))</f>
        <v/>
      </c>
      <c r="S132" s="132"/>
      <c r="T132" s="133" t="str">
        <f t="shared" si="119"/>
        <v/>
      </c>
      <c r="U132" s="132"/>
      <c r="V132" s="133" t="str">
        <f t="shared" si="127"/>
        <v/>
      </c>
      <c r="W132" s="309"/>
      <c r="X132" s="314" t="str">
        <f t="shared" si="126"/>
        <v xml:space="preserve"> </v>
      </c>
      <c r="Y132" s="312" t="str">
        <f t="shared" si="120"/>
        <v/>
      </c>
      <c r="Z132" s="200" t="str">
        <f t="shared" si="121"/>
        <v/>
      </c>
      <c r="AA132" s="485"/>
      <c r="AB132" s="385" t="str">
        <f>IF(ISNUMBER(AZ132),IF(ISBLANK($E132),"",INDEX('Mem Drużyna'!$E$9:$AB$133,$AZ132,21)),"")</f>
        <v/>
      </c>
      <c r="AC132" s="384" t="str">
        <f>IF(ISNUMBER(AZ132),IF(ISBLANK($E132),"",INDEX('Mem Drużyna'!$E$9:$AB$133,$AZ132,24)),"")</f>
        <v/>
      </c>
      <c r="AD132" s="549" t="str">
        <f>IF(ISNUMBER(AZ132),IF(ISBLANK($E132),"",INDEX('Mem Drużyna'!$E$9:$AB$133,$AZ132,24)),"")</f>
        <v/>
      </c>
      <c r="AE132" s="430"/>
      <c r="AF132" s="546" t="str">
        <f>IF(ISNUMBER(BB132),IF(ISBLANK($E132),"",INDEX(DMP!$A$9:$AT$70,$BB132,26)),"")</f>
        <v/>
      </c>
      <c r="AG132" s="543" t="str">
        <f>IF(ISNUMBER(BB132),IF(ISBLANK($E132),"",INDEX(DMP!$A$9:$AT$70,$BB132,27)),"")</f>
        <v/>
      </c>
      <c r="AH132" s="551" t="str">
        <f>IF(ISNUMBER(BB132),IF(ISBLANK($E132),"",INDEX(DMP!$A$9:$AT$70,$BB132,46)),"")</f>
        <v/>
      </c>
      <c r="AI132" s="490" t="str">
        <f t="shared" si="122"/>
        <v/>
      </c>
      <c r="AJ132" s="491">
        <f t="shared" si="130"/>
        <v>1</v>
      </c>
      <c r="AK132" s="210">
        <f t="shared" si="109"/>
        <v>1</v>
      </c>
      <c r="AL132" s="209">
        <f t="shared" si="110"/>
        <v>1</v>
      </c>
      <c r="AM132" s="94">
        <f t="shared" si="131"/>
        <v>0</v>
      </c>
      <c r="AN132" s="94">
        <f t="shared" si="132"/>
        <v>0</v>
      </c>
      <c r="AO132" s="94">
        <f t="shared" si="133"/>
        <v>0</v>
      </c>
      <c r="AP132" s="95">
        <f t="shared" si="134"/>
        <v>0</v>
      </c>
      <c r="AQ132" s="94">
        <f t="shared" si="135"/>
        <v>0</v>
      </c>
      <c r="AR132" s="94">
        <f t="shared" si="136"/>
        <v>0</v>
      </c>
      <c r="AS132" s="94">
        <f t="shared" si="137"/>
        <v>0</v>
      </c>
      <c r="AT132" s="96">
        <f t="shared" si="138"/>
        <v>0</v>
      </c>
      <c r="AU132" s="94" t="str">
        <f t="shared" si="123"/>
        <v/>
      </c>
      <c r="AV132" s="94" t="str">
        <f t="shared" si="124"/>
        <v/>
      </c>
      <c r="AW132" s="94" t="str">
        <f t="shared" si="125"/>
        <v/>
      </c>
      <c r="AX132" s="485"/>
      <c r="AY132" s="485" t="str">
        <f>IF(E132="","",MATCH(E132,Waga!$F$9:$F$193,0))</f>
        <v/>
      </c>
      <c r="AZ132" s="485" t="str">
        <f>IF(E132="","",MATCH(E132,'Mem Drużyna'!$E$9:$E$133,0))</f>
        <v/>
      </c>
      <c r="BA132" s="198">
        <f t="shared" si="107"/>
        <v>0</v>
      </c>
      <c r="BB132" s="485" t="str">
        <f>IF(E132="","",MATCH(E132,DMP!$E$9:$E$70,0))</f>
        <v/>
      </c>
      <c r="BC132" s="494"/>
    </row>
    <row r="133" spans="1:55" s="35" customFormat="1" ht="18.75" customHeight="1">
      <c r="A133" s="84"/>
      <c r="B133" s="85" t="str">
        <f>IF(ISBLANK($E133),"",INDEX(Waga!$B$9:$Y$193,$AY133,2))</f>
        <v/>
      </c>
      <c r="C133" s="85" t="str">
        <f>IF(ISBLANK($E133),"",INDEX(Waga!$B$9:$Y$193,$AY133,1))</f>
        <v/>
      </c>
      <c r="D133" s="85" t="str">
        <f>IF(ISBLANK($E133),"",INDEX(Waga!$B$9:$Y$193,$AY133,4))</f>
        <v/>
      </c>
      <c r="E133" s="46"/>
      <c r="F133" s="85" t="str">
        <f>IF(ISBLANK($E133),"",INDEX(Waga!$B$9:$Y$193,$AY133,6))</f>
        <v/>
      </c>
      <c r="G133" s="180" t="str">
        <f>IF(ISBLANK($E133),"",INDEX(Waga!$B$9:$Y$193,$AY133,7))</f>
        <v/>
      </c>
      <c r="H133" s="154" t="str">
        <f>IF(ISBLANK($E133),"",INDEX(Waga!$B$9:$Y$193,$AY133,8))</f>
        <v/>
      </c>
      <c r="I133" s="86" t="str">
        <f>IF(ISBLANK($E133),"",INDEX(Waga!$B$9:$Y$193,$AY133,9))</f>
        <v/>
      </c>
      <c r="J133" s="94" t="str">
        <f>IF(ISBLANK($E133),"",INDEX(Waga!$B$9:$Y$193,$AY133,10))</f>
        <v/>
      </c>
      <c r="K133" s="88" t="str">
        <f>IF(ISBLANK($E133),"",INDEX(Waga!$B$9:$Y$193,$AY133,11))</f>
        <v/>
      </c>
      <c r="L133" s="131" t="str">
        <f>IF(ISBLANK($E133),"",INDEX(Waga!$B$9:$Y$193,$AY133,12))</f>
        <v/>
      </c>
      <c r="M133" s="132"/>
      <c r="N133" s="131" t="str">
        <f t="shared" si="128"/>
        <v/>
      </c>
      <c r="O133" s="132"/>
      <c r="P133" s="133" t="str">
        <f t="shared" si="129"/>
        <v/>
      </c>
      <c r="Q133" s="132"/>
      <c r="R133" s="133" t="str">
        <f>IF(ISBLANK($E133),"",INDEX(Waga!$B$9:$Y$193,$AY133,13))</f>
        <v/>
      </c>
      <c r="S133" s="132"/>
      <c r="T133" s="133" t="str">
        <f t="shared" si="119"/>
        <v/>
      </c>
      <c r="U133" s="132"/>
      <c r="V133" s="133" t="str">
        <f t="shared" si="127"/>
        <v/>
      </c>
      <c r="W133" s="309"/>
      <c r="X133" s="314" t="str">
        <f t="shared" si="126"/>
        <v xml:space="preserve"> </v>
      </c>
      <c r="Y133" s="312" t="str">
        <f t="shared" si="120"/>
        <v/>
      </c>
      <c r="Z133" s="200" t="str">
        <f t="shared" si="121"/>
        <v/>
      </c>
      <c r="AA133" s="485"/>
      <c r="AB133" s="385" t="str">
        <f>IF(ISNUMBER(AZ133),IF(ISBLANK($E133),"",INDEX('Mem Drużyna'!$E$9:$AB$133,$AZ133,21)),"")</f>
        <v/>
      </c>
      <c r="AC133" s="384" t="str">
        <f>IF(ISNUMBER(AZ133),IF(ISBLANK($E133),"",INDEX('Mem Drużyna'!$E$9:$AB$133,$AZ133,24)),"")</f>
        <v/>
      </c>
      <c r="AD133" s="549" t="str">
        <f>IF(ISNUMBER(AZ133),IF(ISBLANK($E133),"",INDEX('Mem Drużyna'!$E$9:$AB$133,$AZ133,24)),"")</f>
        <v/>
      </c>
      <c r="AE133" s="430"/>
      <c r="AF133" s="546" t="str">
        <f>IF(ISNUMBER(BB133),IF(ISBLANK($E133),"",INDEX(DMP!$A$9:$AT$70,$BB133,26)),"")</f>
        <v/>
      </c>
      <c r="AG133" s="543" t="str">
        <f>IF(ISNUMBER(BB133),IF(ISBLANK($E133),"",INDEX(DMP!$A$9:$AT$70,$BB133,27)),"")</f>
        <v/>
      </c>
      <c r="AH133" s="551" t="str">
        <f>IF(ISNUMBER(BB133),IF(ISBLANK($E133),"",INDEX(DMP!$A$9:$AT$70,$BB133,46)),"")</f>
        <v/>
      </c>
      <c r="AI133" s="490" t="str">
        <f t="shared" si="122"/>
        <v/>
      </c>
      <c r="AJ133" s="491">
        <f t="shared" si="130"/>
        <v>1</v>
      </c>
      <c r="AK133" s="210">
        <f t="shared" si="109"/>
        <v>1</v>
      </c>
      <c r="AL133" s="209">
        <f t="shared" si="110"/>
        <v>1</v>
      </c>
      <c r="AM133" s="94">
        <f t="shared" si="131"/>
        <v>0</v>
      </c>
      <c r="AN133" s="94">
        <f t="shared" si="132"/>
        <v>0</v>
      </c>
      <c r="AO133" s="94">
        <f t="shared" si="133"/>
        <v>0</v>
      </c>
      <c r="AP133" s="95">
        <f t="shared" si="134"/>
        <v>0</v>
      </c>
      <c r="AQ133" s="94">
        <f t="shared" si="135"/>
        <v>0</v>
      </c>
      <c r="AR133" s="94">
        <f t="shared" si="136"/>
        <v>0</v>
      </c>
      <c r="AS133" s="94">
        <f t="shared" si="137"/>
        <v>0</v>
      </c>
      <c r="AT133" s="96">
        <f t="shared" si="138"/>
        <v>0</v>
      </c>
      <c r="AU133" s="94" t="str">
        <f t="shared" si="123"/>
        <v/>
      </c>
      <c r="AV133" s="94" t="str">
        <f t="shared" si="124"/>
        <v/>
      </c>
      <c r="AW133" s="94" t="str">
        <f t="shared" si="125"/>
        <v/>
      </c>
      <c r="AX133" s="485"/>
      <c r="AY133" s="485" t="str">
        <f>IF(E133="","",MATCH(E133,Waga!$F$9:$F$193,0))</f>
        <v/>
      </c>
      <c r="AZ133" s="485" t="str">
        <f>IF(E133="","",MATCH(E133,'Mem Drużyna'!$E$9:$E$133,0))</f>
        <v/>
      </c>
      <c r="BA133" s="198">
        <f t="shared" si="107"/>
        <v>0</v>
      </c>
      <c r="BB133" s="485" t="str">
        <f>IF(E133="","",MATCH(E133,DMP!$E$9:$E$70,0))</f>
        <v/>
      </c>
      <c r="BC133" s="494"/>
    </row>
    <row r="134" spans="1:55" s="35" customFormat="1" ht="18">
      <c r="A134" s="84"/>
      <c r="B134" s="85" t="str">
        <f>IF(ISBLANK($E134),"",INDEX(Waga!$B$9:$Y$193,$AY134,2))</f>
        <v/>
      </c>
      <c r="C134" s="85" t="str">
        <f>IF(ISBLANK($E134),"",INDEX(Waga!$B$9:$Y$193,$AY134,1))</f>
        <v/>
      </c>
      <c r="D134" s="85" t="str">
        <f>IF(ISBLANK($E134),"",INDEX(Waga!$B$9:$Y$193,$AY134,4))</f>
        <v/>
      </c>
      <c r="E134" s="59"/>
      <c r="F134" s="85" t="str">
        <f>IF(ISBLANK($E134),"",INDEX(Waga!$B$9:$Y$193,$AY134,6))</f>
        <v/>
      </c>
      <c r="G134" s="180" t="str">
        <f>IF(ISBLANK($E134),"",INDEX(Waga!$B$9:$Y$193,$AY134,7))</f>
        <v/>
      </c>
      <c r="H134" s="154" t="str">
        <f>IF(ISBLANK($E134),"",INDEX(Waga!$B$9:$Y$193,$AY134,8))</f>
        <v/>
      </c>
      <c r="I134" s="86" t="str">
        <f>IF(ISBLANK($E134),"",INDEX(Waga!$B$9:$Y$193,$AY134,9))</f>
        <v/>
      </c>
      <c r="J134" s="94" t="str">
        <f>IF(ISBLANK($E134),"",INDEX(Waga!$B$9:$Y$193,$AY134,10))</f>
        <v/>
      </c>
      <c r="K134" s="88" t="str">
        <f>IF(ISBLANK($E134),"",INDEX(Waga!$B$9:$Y$193,$AY134,11))</f>
        <v/>
      </c>
      <c r="L134" s="131" t="str">
        <f>IF(ISBLANK($E134),"",INDEX(Waga!$B$9:$Y$193,$AY134,12))</f>
        <v/>
      </c>
      <c r="M134" s="132"/>
      <c r="N134" s="131" t="str">
        <f t="shared" si="128"/>
        <v/>
      </c>
      <c r="O134" s="132"/>
      <c r="P134" s="133" t="str">
        <f t="shared" si="129"/>
        <v/>
      </c>
      <c r="Q134" s="132"/>
      <c r="R134" s="133" t="str">
        <f>IF(ISBLANK($E134),"",INDEX(Waga!$B$9:$Y$193,$AY134,13))</f>
        <v/>
      </c>
      <c r="S134" s="132"/>
      <c r="T134" s="133" t="str">
        <f t="shared" si="119"/>
        <v/>
      </c>
      <c r="U134" s="132"/>
      <c r="V134" s="133" t="str">
        <f t="shared" si="127"/>
        <v/>
      </c>
      <c r="W134" s="309"/>
      <c r="X134" s="314" t="str">
        <f t="shared" si="126"/>
        <v xml:space="preserve"> </v>
      </c>
      <c r="Y134" s="312" t="str">
        <f t="shared" si="120"/>
        <v/>
      </c>
      <c r="Z134" s="200" t="str">
        <f t="shared" si="121"/>
        <v/>
      </c>
      <c r="AA134" s="485"/>
      <c r="AB134" s="385" t="str">
        <f>IF(ISNUMBER(AZ134),IF(ISBLANK($E134),"",INDEX('Mem Drużyna'!$E$9:$AB$133,$AZ134,21)),"")</f>
        <v/>
      </c>
      <c r="AC134" s="384" t="str">
        <f>IF(ISNUMBER(AZ134),IF(ISBLANK($E134),"",INDEX('Mem Drużyna'!$E$9:$AB$133,$AZ134,24)),"")</f>
        <v/>
      </c>
      <c r="AD134" s="549" t="str">
        <f>IF(ISNUMBER(AZ134),IF(ISBLANK($E134),"",INDEX('Mem Drużyna'!$E$9:$AB$133,$AZ134,24)),"")</f>
        <v/>
      </c>
      <c r="AE134" s="430"/>
      <c r="AF134" s="546" t="str">
        <f>IF(ISNUMBER(BB134),IF(ISBLANK($E134),"",INDEX(DMP!$A$9:$AT$70,$BB134,26)),"")</f>
        <v/>
      </c>
      <c r="AG134" s="543" t="str">
        <f>IF(ISNUMBER(BB134),IF(ISBLANK($E134),"",INDEX(DMP!$A$9:$AT$70,$BB134,27)),"")</f>
        <v/>
      </c>
      <c r="AH134" s="551" t="str">
        <f>IF(ISNUMBER(BB134),IF(ISBLANK($E134),"",INDEX(DMP!$A$9:$AT$70,$BB134,46)),"")</f>
        <v/>
      </c>
      <c r="AI134" s="490" t="str">
        <f t="shared" si="122"/>
        <v/>
      </c>
      <c r="AJ134" s="491">
        <f t="shared" si="130"/>
        <v>1</v>
      </c>
      <c r="AK134" s="210">
        <f t="shared" si="109"/>
        <v>1</v>
      </c>
      <c r="AL134" s="209">
        <f t="shared" si="110"/>
        <v>1</v>
      </c>
      <c r="AM134" s="94">
        <f t="shared" si="131"/>
        <v>0</v>
      </c>
      <c r="AN134" s="94">
        <f t="shared" si="132"/>
        <v>0</v>
      </c>
      <c r="AO134" s="94">
        <f t="shared" si="133"/>
        <v>0</v>
      </c>
      <c r="AP134" s="95">
        <f t="shared" si="134"/>
        <v>0</v>
      </c>
      <c r="AQ134" s="94">
        <f t="shared" si="135"/>
        <v>0</v>
      </c>
      <c r="AR134" s="94">
        <f t="shared" si="136"/>
        <v>0</v>
      </c>
      <c r="AS134" s="94">
        <f t="shared" si="137"/>
        <v>0</v>
      </c>
      <c r="AT134" s="96">
        <f t="shared" si="138"/>
        <v>0</v>
      </c>
      <c r="AU134" s="94" t="str">
        <f t="shared" si="123"/>
        <v/>
      </c>
      <c r="AV134" s="94" t="str">
        <f t="shared" si="124"/>
        <v/>
      </c>
      <c r="AW134" s="94" t="str">
        <f t="shared" si="125"/>
        <v/>
      </c>
      <c r="AX134" s="485"/>
      <c r="AY134" s="485" t="str">
        <f>IF(E134="","",MATCH(E134,Waga!$F$9:$F$193,0))</f>
        <v/>
      </c>
      <c r="AZ134" s="485" t="str">
        <f>IF(E134="","",MATCH(E134,'Mem Drużyna'!$E$9:$E$133,0))</f>
        <v/>
      </c>
      <c r="BA134" s="198">
        <f t="shared" si="107"/>
        <v>0</v>
      </c>
      <c r="BB134" s="485" t="str">
        <f>IF(E134="","",MATCH(E134,DMP!$E$9:$E$70,0))</f>
        <v/>
      </c>
      <c r="BC134" s="494"/>
    </row>
    <row r="135" spans="1:55" s="35" customFormat="1" ht="18">
      <c r="A135" s="84"/>
      <c r="B135" s="85" t="str">
        <f>IF(ISBLANK($E135),"",INDEX(Waga!$B$9:$Y$193,$AY135,2))</f>
        <v/>
      </c>
      <c r="C135" s="85" t="str">
        <f>IF(ISBLANK($E135),"",INDEX(Waga!$B$9:$Y$193,$AY135,1))</f>
        <v/>
      </c>
      <c r="D135" s="396" t="str">
        <f>IF(ISBLANK($E135),"",INDEX(Waga!$B$9:$Y$193,$AY135,4))</f>
        <v/>
      </c>
      <c r="E135" s="46"/>
      <c r="F135" s="85" t="str">
        <f>IF(ISBLANK($E135),"",INDEX(Waga!$B$9:$Y$193,$AY135,6))</f>
        <v/>
      </c>
      <c r="G135" s="180" t="str">
        <f>IF(ISBLANK($E135),"",INDEX(Waga!$B$9:$Y$193,$AY135,7))</f>
        <v/>
      </c>
      <c r="H135" s="154" t="str">
        <f>IF(ISBLANK($E135),"",INDEX(Waga!$B$9:$Y$193,$AY135,8))</f>
        <v/>
      </c>
      <c r="I135" s="86" t="str">
        <f>IF(ISBLANK($E135),"",INDEX(Waga!$B$9:$Y$193,$AY135,9))</f>
        <v/>
      </c>
      <c r="J135" s="94" t="str">
        <f>IF(ISBLANK($E135),"",INDEX(Waga!$B$9:$Y$193,$AY135,10))</f>
        <v/>
      </c>
      <c r="K135" s="88" t="str">
        <f>IF(ISBLANK($E135),"",INDEX(Waga!$B$9:$Y$193,$AY135,11))</f>
        <v/>
      </c>
      <c r="L135" s="131" t="str">
        <f>IF(ISBLANK($E135),"",INDEX(Waga!$B$9:$Y$193,$AY135,12))</f>
        <v/>
      </c>
      <c r="M135" s="132"/>
      <c r="N135" s="131" t="str">
        <f t="shared" si="128"/>
        <v/>
      </c>
      <c r="O135" s="132"/>
      <c r="P135" s="133" t="str">
        <f t="shared" si="129"/>
        <v/>
      </c>
      <c r="Q135" s="132"/>
      <c r="R135" s="133" t="str">
        <f>IF(ISBLANK($E135),"",INDEX(Waga!$B$9:$Y$193,$AY135,13))</f>
        <v/>
      </c>
      <c r="S135" s="132"/>
      <c r="T135" s="133" t="str">
        <f t="shared" si="119"/>
        <v/>
      </c>
      <c r="U135" s="132"/>
      <c r="V135" s="133" t="str">
        <f t="shared" si="127"/>
        <v/>
      </c>
      <c r="W135" s="309"/>
      <c r="X135" s="314" t="str">
        <f t="shared" si="126"/>
        <v xml:space="preserve"> </v>
      </c>
      <c r="Y135" s="312" t="str">
        <f t="shared" si="120"/>
        <v/>
      </c>
      <c r="Z135" s="200" t="str">
        <f t="shared" si="121"/>
        <v/>
      </c>
      <c r="AA135" s="485"/>
      <c r="AB135" s="385" t="str">
        <f>IF(ISNUMBER(AZ135),IF(ISBLANK($E135),"",INDEX('Mem Drużyna'!$E$9:$AB$133,$AZ135,21)),"")</f>
        <v/>
      </c>
      <c r="AC135" s="384" t="str">
        <f>IF(ISNUMBER(AZ135),IF(ISBLANK($E135),"",INDEX('Mem Drużyna'!$E$9:$AB$133,$AZ135,24)),"")</f>
        <v/>
      </c>
      <c r="AD135" s="549" t="str">
        <f>IF(ISNUMBER(AZ135),IF(ISBLANK($E135),"",INDEX('Mem Drużyna'!$E$9:$AB$133,$AZ135,24)),"")</f>
        <v/>
      </c>
      <c r="AE135" s="430"/>
      <c r="AF135" s="546" t="str">
        <f>IF(ISNUMBER(BB135),IF(ISBLANK($E135),"",INDEX(DMP!$A$9:$AT$70,$BB135,26)),"")</f>
        <v/>
      </c>
      <c r="AG135" s="543" t="str">
        <f>IF(ISNUMBER(BB135),IF(ISBLANK($E135),"",INDEX(DMP!$A$9:$AT$70,$BB135,27)),"")</f>
        <v/>
      </c>
      <c r="AH135" s="551" t="str">
        <f>IF(ISNUMBER(BB135),IF(ISBLANK($E135),"",INDEX(DMP!$A$9:$AT$70,$BB135,46)),"")</f>
        <v/>
      </c>
      <c r="AI135" s="490" t="str">
        <f t="shared" si="122"/>
        <v/>
      </c>
      <c r="AJ135" s="491">
        <f t="shared" si="130"/>
        <v>1</v>
      </c>
      <c r="AK135" s="210">
        <f t="shared" si="109"/>
        <v>1</v>
      </c>
      <c r="AL135" s="209">
        <f t="shared" si="110"/>
        <v>1</v>
      </c>
      <c r="AM135" s="94">
        <f t="shared" si="131"/>
        <v>0</v>
      </c>
      <c r="AN135" s="94">
        <f t="shared" si="132"/>
        <v>0</v>
      </c>
      <c r="AO135" s="94">
        <f t="shared" si="133"/>
        <v>0</v>
      </c>
      <c r="AP135" s="95">
        <f t="shared" si="134"/>
        <v>0</v>
      </c>
      <c r="AQ135" s="94">
        <f t="shared" si="135"/>
        <v>0</v>
      </c>
      <c r="AR135" s="94">
        <f t="shared" si="136"/>
        <v>0</v>
      </c>
      <c r="AS135" s="94">
        <f t="shared" si="137"/>
        <v>0</v>
      </c>
      <c r="AT135" s="96">
        <f t="shared" si="138"/>
        <v>0</v>
      </c>
      <c r="AU135" s="94" t="str">
        <f t="shared" si="123"/>
        <v/>
      </c>
      <c r="AV135" s="94" t="str">
        <f t="shared" si="124"/>
        <v/>
      </c>
      <c r="AW135" s="94" t="str">
        <f t="shared" si="125"/>
        <v/>
      </c>
      <c r="AX135" s="485"/>
      <c r="AY135" s="485" t="str">
        <f>IF(E135="","",MATCH(E135,Waga!$F$9:$F$193,0))</f>
        <v/>
      </c>
      <c r="AZ135" s="485" t="str">
        <f>IF(E135="","",MATCH(E135,'Mem Drużyna'!$E$9:$E$133,0))</f>
        <v/>
      </c>
      <c r="BA135" s="198">
        <f t="shared" si="107"/>
        <v>0</v>
      </c>
      <c r="BB135" s="485" t="str">
        <f>IF(E135="","",MATCH(E135,DMP!$E$9:$E$70,0))</f>
        <v/>
      </c>
      <c r="BC135" s="494"/>
    </row>
    <row r="136" spans="1:55" s="35" customFormat="1" ht="18">
      <c r="A136" s="84"/>
      <c r="B136" s="85" t="str">
        <f>IF(ISBLANK($E136),"",INDEX(Waga!$B$9:$Y$193,$AY136,2))</f>
        <v/>
      </c>
      <c r="C136" s="85" t="str">
        <f>IF(ISBLANK($E136),"",INDEX(Waga!$B$9:$Y$193,$AY136,1))</f>
        <v/>
      </c>
      <c r="D136" s="396" t="str">
        <f>IF(ISBLANK($E136),"",INDEX(Waga!$B$9:$Y$193,$AY136,4))</f>
        <v/>
      </c>
      <c r="E136" s="59"/>
      <c r="F136" s="85" t="str">
        <f>IF(ISBLANK($E136),"",INDEX(Waga!$B$9:$Y$193,$AY136,6))</f>
        <v/>
      </c>
      <c r="G136" s="180" t="str">
        <f>IF(ISBLANK($E136),"",INDEX(Waga!$B$9:$Y$193,$AY136,7))</f>
        <v/>
      </c>
      <c r="H136" s="154" t="str">
        <f>IF(ISBLANK($E136),"",INDEX(Waga!$B$9:$Y$193,$AY136,8))</f>
        <v/>
      </c>
      <c r="I136" s="86" t="str">
        <f>IF(ISBLANK($E136),"",INDEX(Waga!$B$9:$Y$193,$AY136,9))</f>
        <v/>
      </c>
      <c r="J136" s="94" t="str">
        <f>IF(ISBLANK($E136),"",INDEX(Waga!$B$9:$Y$193,$AY136,10))</f>
        <v/>
      </c>
      <c r="K136" s="88" t="str">
        <f>IF(ISBLANK($E136),"",INDEX(Waga!$B$9:$Y$193,$AY136,11))</f>
        <v/>
      </c>
      <c r="L136" s="131" t="str">
        <f>IF(ISBLANK($E136),"",INDEX(Waga!$B$9:$Y$193,$AY136,12))</f>
        <v/>
      </c>
      <c r="M136" s="132"/>
      <c r="N136" s="131" t="str">
        <f t="shared" si="128"/>
        <v/>
      </c>
      <c r="O136" s="132"/>
      <c r="P136" s="133" t="str">
        <f t="shared" si="129"/>
        <v/>
      </c>
      <c r="Q136" s="132"/>
      <c r="R136" s="133" t="str">
        <f>IF(ISBLANK($E136),"",INDEX(Waga!$B$9:$Y$193,$AY136,13))</f>
        <v/>
      </c>
      <c r="S136" s="132"/>
      <c r="T136" s="133" t="str">
        <f t="shared" si="119"/>
        <v/>
      </c>
      <c r="U136" s="132"/>
      <c r="V136" s="133" t="str">
        <f t="shared" si="127"/>
        <v/>
      </c>
      <c r="W136" s="309"/>
      <c r="X136" s="314" t="str">
        <f t="shared" si="126"/>
        <v xml:space="preserve"> </v>
      </c>
      <c r="Y136" s="312" t="str">
        <f t="shared" si="120"/>
        <v/>
      </c>
      <c r="Z136" s="200" t="str">
        <f t="shared" si="121"/>
        <v/>
      </c>
      <c r="AA136" s="485"/>
      <c r="AB136" s="385" t="str">
        <f>IF(ISNUMBER(AZ136),IF(ISBLANK($E136),"",INDEX('Mem Drużyna'!$E$9:$AB$133,$AZ136,21)),"")</f>
        <v/>
      </c>
      <c r="AC136" s="384" t="str">
        <f>IF(ISNUMBER(AZ136),IF(ISBLANK($E136),"",INDEX('Mem Drużyna'!$E$9:$AB$133,$AZ136,24)),"")</f>
        <v/>
      </c>
      <c r="AD136" s="549" t="str">
        <f>IF(ISNUMBER(AZ136),IF(ISBLANK($E136),"",INDEX('Mem Drużyna'!$E$9:$AB$133,$AZ136,24)),"")</f>
        <v/>
      </c>
      <c r="AE136" s="430"/>
      <c r="AF136" s="546" t="str">
        <f>IF(ISNUMBER(BB136),IF(ISBLANK($E136),"",INDEX(DMP!$A$9:$AT$70,$BB136,26)),"")</f>
        <v/>
      </c>
      <c r="AG136" s="543" t="str">
        <f>IF(ISNUMBER(BB136),IF(ISBLANK($E136),"",INDEX(DMP!$A$9:$AT$70,$BB136,27)),"")</f>
        <v/>
      </c>
      <c r="AH136" s="551" t="str">
        <f>IF(ISNUMBER(BB136),IF(ISBLANK($E136),"",INDEX(DMP!$A$9:$AT$70,$BB136,46)),"")</f>
        <v/>
      </c>
      <c r="AI136" s="490" t="str">
        <f t="shared" si="122"/>
        <v/>
      </c>
      <c r="AJ136" s="491">
        <f t="shared" si="130"/>
        <v>1</v>
      </c>
      <c r="AK136" s="210">
        <f t="shared" si="109"/>
        <v>1</v>
      </c>
      <c r="AL136" s="209">
        <f t="shared" si="110"/>
        <v>1</v>
      </c>
      <c r="AM136" s="94">
        <f t="shared" si="131"/>
        <v>0</v>
      </c>
      <c r="AN136" s="94">
        <f t="shared" si="132"/>
        <v>0</v>
      </c>
      <c r="AO136" s="94">
        <f t="shared" si="133"/>
        <v>0</v>
      </c>
      <c r="AP136" s="95">
        <f t="shared" si="134"/>
        <v>0</v>
      </c>
      <c r="AQ136" s="94">
        <f t="shared" si="135"/>
        <v>0</v>
      </c>
      <c r="AR136" s="94">
        <f t="shared" si="136"/>
        <v>0</v>
      </c>
      <c r="AS136" s="94">
        <f t="shared" si="137"/>
        <v>0</v>
      </c>
      <c r="AT136" s="96">
        <f t="shared" si="138"/>
        <v>0</v>
      </c>
      <c r="AU136" s="94" t="str">
        <f t="shared" si="123"/>
        <v/>
      </c>
      <c r="AV136" s="94" t="str">
        <f t="shared" si="124"/>
        <v/>
      </c>
      <c r="AW136" s="94" t="str">
        <f t="shared" si="125"/>
        <v/>
      </c>
      <c r="AX136" s="485"/>
      <c r="AY136" s="485" t="str">
        <f>IF(E136="","",MATCH(E136,Waga!$F$9:$F$193,0))</f>
        <v/>
      </c>
      <c r="AZ136" s="485" t="str">
        <f>IF(E136="","",MATCH(E136,'Mem Drużyna'!$E$9:$E$133,0))</f>
        <v/>
      </c>
      <c r="BA136" s="198">
        <f t="shared" si="107"/>
        <v>0</v>
      </c>
      <c r="BB136" s="485" t="str">
        <f>IF(E136="","",MATCH(E136,DMP!$E$9:$E$70,0))</f>
        <v/>
      </c>
      <c r="BC136" s="494"/>
    </row>
    <row r="137" spans="1:55" s="35" customFormat="1" ht="18">
      <c r="A137" s="84"/>
      <c r="B137" s="85" t="str">
        <f>IF(ISBLANK($E137),"",INDEX(Waga!$B$9:$Y$193,$AY137,2))</f>
        <v/>
      </c>
      <c r="C137" s="85" t="str">
        <f>IF(ISBLANK($E137),"",INDEX(Waga!$B$9:$Y$193,$AY137,1))</f>
        <v/>
      </c>
      <c r="D137" s="396" t="str">
        <f>IF(ISBLANK($E137),"",INDEX(Waga!$B$9:$Y$193,$AY137,4))</f>
        <v/>
      </c>
      <c r="E137" s="59"/>
      <c r="F137" s="85" t="str">
        <f>IF(ISBLANK($E137),"",INDEX(Waga!$B$9:$Y$193,$AY137,6))</f>
        <v/>
      </c>
      <c r="G137" s="180" t="str">
        <f>IF(ISBLANK($E137),"",INDEX(Waga!$B$9:$Y$193,$AY137,7))</f>
        <v/>
      </c>
      <c r="H137" s="154" t="str">
        <f>IF(ISBLANK($E137),"",INDEX(Waga!$B$9:$Y$193,$AY137,8))</f>
        <v/>
      </c>
      <c r="I137" s="86" t="str">
        <f>IF(ISBLANK($E137),"",INDEX(Waga!$B$9:$Y$193,$AY137,9))</f>
        <v/>
      </c>
      <c r="J137" s="94" t="str">
        <f>IF(ISBLANK($E137),"",INDEX(Waga!$B$9:$Y$193,$AY137,10))</f>
        <v/>
      </c>
      <c r="K137" s="88" t="str">
        <f>IF(ISBLANK($E137),"",INDEX(Waga!$B$9:$Y$193,$AY137,11))</f>
        <v/>
      </c>
      <c r="L137" s="131" t="str">
        <f>IF(ISBLANK($E137),"",INDEX(Waga!$B$9:$Y$193,$AY137,12))</f>
        <v/>
      </c>
      <c r="M137" s="132"/>
      <c r="N137" s="131" t="str">
        <f t="shared" si="128"/>
        <v/>
      </c>
      <c r="O137" s="132"/>
      <c r="P137" s="133" t="str">
        <f t="shared" si="129"/>
        <v/>
      </c>
      <c r="Q137" s="132"/>
      <c r="R137" s="133" t="str">
        <f>IF(ISBLANK($E137),"",INDEX(Waga!$B$9:$Y$193,$AY137,13))</f>
        <v/>
      </c>
      <c r="S137" s="132"/>
      <c r="T137" s="133" t="str">
        <f t="shared" si="119"/>
        <v/>
      </c>
      <c r="U137" s="132"/>
      <c r="V137" s="133" t="str">
        <f t="shared" si="127"/>
        <v/>
      </c>
      <c r="W137" s="309"/>
      <c r="X137" s="314" t="str">
        <f t="shared" si="126"/>
        <v xml:space="preserve"> </v>
      </c>
      <c r="Y137" s="312" t="str">
        <f t="shared" si="120"/>
        <v/>
      </c>
      <c r="Z137" s="200" t="str">
        <f t="shared" si="121"/>
        <v/>
      </c>
      <c r="AA137" s="485"/>
      <c r="AB137" s="385" t="str">
        <f>IF(ISNUMBER(AZ137),IF(ISBLANK($E137),"",INDEX('Mem Drużyna'!$E$9:$AB$133,$AZ137,21)),"")</f>
        <v/>
      </c>
      <c r="AC137" s="384" t="str">
        <f>IF(ISNUMBER(AZ137),IF(ISBLANK($E137),"",INDEX('Mem Drużyna'!$E$9:$AB$133,$AZ137,24)),"")</f>
        <v/>
      </c>
      <c r="AD137" s="549" t="str">
        <f>IF(ISNUMBER(AZ137),IF(ISBLANK($E137),"",INDEX('Mem Drużyna'!$E$9:$AB$133,$AZ137,24)),"")</f>
        <v/>
      </c>
      <c r="AE137" s="430"/>
      <c r="AF137" s="546" t="str">
        <f>IF(ISNUMBER(BB137),IF(ISBLANK($E137),"",INDEX(DMP!$A$9:$AT$70,$BB137,26)),"")</f>
        <v/>
      </c>
      <c r="AG137" s="543" t="str">
        <f>IF(ISNUMBER(BB137),IF(ISBLANK($E137),"",INDEX(DMP!$A$9:$AT$70,$BB137,27)),"")</f>
        <v/>
      </c>
      <c r="AH137" s="551" t="str">
        <f>IF(ISNUMBER(BB137),IF(ISBLANK($E137),"",INDEX(DMP!$A$9:$AT$70,$BB137,46)),"")</f>
        <v/>
      </c>
      <c r="AI137" s="490" t="str">
        <f t="shared" si="122"/>
        <v/>
      </c>
      <c r="AJ137" s="491">
        <f t="shared" ref="AJ137:AJ155" si="139">IF(ISBLANK($AX$3),1,IF(F137="K",$AX$3,1))</f>
        <v>1</v>
      </c>
      <c r="AK137" s="210">
        <f t="shared" si="109"/>
        <v>1</v>
      </c>
      <c r="AL137" s="209">
        <f t="shared" si="110"/>
        <v>1</v>
      </c>
      <c r="AM137" s="94">
        <f t="shared" ref="AM137:AM155" si="140">IF(M137="z",L137,IF(M137="x",L137*(-1),0))</f>
        <v>0</v>
      </c>
      <c r="AN137" s="94">
        <f t="shared" ref="AN137:AN155" si="141">IF(O137="z",N137,IF(O137="x",N137*(-1),0))</f>
        <v>0</v>
      </c>
      <c r="AO137" s="94">
        <f t="shared" ref="AO137:AO155" si="142">IF(Q137="z",P137,IF(Q137="x",P137*(-1),0))</f>
        <v>0</v>
      </c>
      <c r="AP137" s="95">
        <f t="shared" ref="AP137:AP155" si="143">IF(AND(AM137&lt;0,AN137&lt;0,AO137&lt;0),0,MAX(AM137:AO137))</f>
        <v>0</v>
      </c>
      <c r="AQ137" s="94">
        <f t="shared" ref="AQ137:AQ155" si="144">IF(S137="z",R137,IF(S137="x",R137*(-1),0))</f>
        <v>0</v>
      </c>
      <c r="AR137" s="94">
        <f t="shared" ref="AR137:AR155" si="145">IF(U137="z",T137,IF(U137="x",T137*(-1),0))</f>
        <v>0</v>
      </c>
      <c r="AS137" s="94">
        <f t="shared" ref="AS137:AS155" si="146">IF(W137="z",V137,IF(W137="x",V137*(-1),0))</f>
        <v>0</v>
      </c>
      <c r="AT137" s="96">
        <f t="shared" ref="AT137:AT155" si="147">IF(AND(AQ137&lt;0,AR137&lt;0,AS137&lt;0),0,MAX(AQ137:AS137))</f>
        <v>0</v>
      </c>
      <c r="AU137" s="94" t="str">
        <f t="shared" si="123"/>
        <v/>
      </c>
      <c r="AV137" s="94" t="str">
        <f t="shared" si="124"/>
        <v/>
      </c>
      <c r="AW137" s="94" t="str">
        <f t="shared" si="125"/>
        <v/>
      </c>
      <c r="AX137" s="485"/>
      <c r="AY137" s="485" t="str">
        <f>IF(E137="","",MATCH(E137,Waga!$F$9:$F$193,0))</f>
        <v/>
      </c>
      <c r="AZ137" s="485" t="str">
        <f>IF(E137="","",MATCH(E137,'Mem Drużyna'!$E$9:$E$133,0))</f>
        <v/>
      </c>
      <c r="BA137" s="198">
        <f t="shared" si="107"/>
        <v>0</v>
      </c>
      <c r="BB137" s="485" t="str">
        <f>IF(E137="","",MATCH(E137,DMP!$E$9:$E$70,0))</f>
        <v/>
      </c>
      <c r="BC137" s="494"/>
    </row>
    <row r="138" spans="1:55" s="35" customFormat="1" ht="18">
      <c r="A138" s="84"/>
      <c r="B138" s="85" t="str">
        <f>IF(ISBLANK($E138),"",INDEX(Waga!$B$9:$Y$193,$AY138,2))</f>
        <v/>
      </c>
      <c r="C138" s="85" t="str">
        <f>IF(ISBLANK($E138),"",INDEX(Waga!$B$9:$Y$193,$AY138,1))</f>
        <v/>
      </c>
      <c r="D138" s="396" t="str">
        <f>IF(ISBLANK($E138),"",INDEX(Waga!$B$9:$Y$193,$AY138,4))</f>
        <v/>
      </c>
      <c r="E138" s="59"/>
      <c r="F138" s="85" t="str">
        <f>IF(ISBLANK($E138),"",INDEX(Waga!$B$9:$Y$193,$AY138,6))</f>
        <v/>
      </c>
      <c r="G138" s="180" t="str">
        <f>IF(ISBLANK($E138),"",INDEX(Waga!$B$9:$Y$193,$AY138,7))</f>
        <v/>
      </c>
      <c r="H138" s="154" t="str">
        <f>IF(ISBLANK($E138),"",INDEX(Waga!$B$9:$Y$193,$AY138,8))</f>
        <v/>
      </c>
      <c r="I138" s="86" t="str">
        <f>IF(ISBLANK($E138),"",INDEX(Waga!$B$9:$Y$193,$AY138,9))</f>
        <v/>
      </c>
      <c r="J138" s="94" t="str">
        <f>IF(ISBLANK($E138),"",INDEX(Waga!$B$9:$Y$193,$AY138,10))</f>
        <v/>
      </c>
      <c r="K138" s="88" t="str">
        <f>IF(ISBLANK($E138),"",INDEX(Waga!$B$9:$Y$193,$AY138,11))</f>
        <v/>
      </c>
      <c r="L138" s="131" t="str">
        <f>IF(ISBLANK($E138),"",INDEX(Waga!$B$9:$Y$193,$AY138,12))</f>
        <v/>
      </c>
      <c r="M138" s="132"/>
      <c r="N138" s="131" t="str">
        <f t="shared" si="128"/>
        <v/>
      </c>
      <c r="O138" s="132"/>
      <c r="P138" s="133" t="str">
        <f t="shared" si="129"/>
        <v/>
      </c>
      <c r="Q138" s="132"/>
      <c r="R138" s="133" t="str">
        <f>IF(ISBLANK($E138),"",INDEX(Waga!$B$9:$Y$193,$AY138,13))</f>
        <v/>
      </c>
      <c r="S138" s="132"/>
      <c r="T138" s="133" t="str">
        <f t="shared" si="119"/>
        <v/>
      </c>
      <c r="U138" s="132"/>
      <c r="V138" s="133" t="str">
        <f t="shared" si="127"/>
        <v/>
      </c>
      <c r="W138" s="309"/>
      <c r="X138" s="314" t="str">
        <f t="shared" si="126"/>
        <v xml:space="preserve"> </v>
      </c>
      <c r="Y138" s="312" t="str">
        <f t="shared" si="120"/>
        <v/>
      </c>
      <c r="Z138" s="200" t="str">
        <f t="shared" si="121"/>
        <v/>
      </c>
      <c r="AA138" s="485"/>
      <c r="AB138" s="385" t="str">
        <f>IF(ISNUMBER(AZ138),IF(ISBLANK($E138),"",INDEX('Mem Drużyna'!$E$9:$AB$133,$AZ138,21)),"")</f>
        <v/>
      </c>
      <c r="AC138" s="384" t="str">
        <f>IF(ISNUMBER(AZ138),IF(ISBLANK($E138),"",INDEX('Mem Drużyna'!$E$9:$AB$133,$AZ138,24)),"")</f>
        <v/>
      </c>
      <c r="AD138" s="549" t="str">
        <f>IF(ISNUMBER(AZ138),IF(ISBLANK($E138),"",INDEX('Mem Drużyna'!$E$9:$AB$133,$AZ138,24)),"")</f>
        <v/>
      </c>
      <c r="AE138" s="430"/>
      <c r="AF138" s="546" t="str">
        <f>IF(ISNUMBER(BB138),IF(ISBLANK($E138),"",INDEX(DMP!$A$9:$AT$70,$BB138,26)),"")</f>
        <v/>
      </c>
      <c r="AG138" s="543" t="str">
        <f>IF(ISNUMBER(BB138),IF(ISBLANK($E138),"",INDEX(DMP!$A$9:$AT$70,$BB138,27)),"")</f>
        <v/>
      </c>
      <c r="AH138" s="551" t="str">
        <f>IF(ISNUMBER(BB138),IF(ISBLANK($E138),"",INDEX(DMP!$A$9:$AT$70,$BB138,46)),"")</f>
        <v/>
      </c>
      <c r="AI138" s="490" t="str">
        <f t="shared" si="122"/>
        <v/>
      </c>
      <c r="AJ138" s="491">
        <f t="shared" si="139"/>
        <v>1</v>
      </c>
      <c r="AK138" s="210">
        <f t="shared" si="109"/>
        <v>1</v>
      </c>
      <c r="AL138" s="209">
        <f t="shared" si="110"/>
        <v>1</v>
      </c>
      <c r="AM138" s="94">
        <f t="shared" si="140"/>
        <v>0</v>
      </c>
      <c r="AN138" s="94">
        <f t="shared" si="141"/>
        <v>0</v>
      </c>
      <c r="AO138" s="94">
        <f t="shared" si="142"/>
        <v>0</v>
      </c>
      <c r="AP138" s="95">
        <f t="shared" si="143"/>
        <v>0</v>
      </c>
      <c r="AQ138" s="94">
        <f t="shared" si="144"/>
        <v>0</v>
      </c>
      <c r="AR138" s="94">
        <f t="shared" si="145"/>
        <v>0</v>
      </c>
      <c r="AS138" s="94">
        <f t="shared" si="146"/>
        <v>0</v>
      </c>
      <c r="AT138" s="96">
        <f t="shared" si="147"/>
        <v>0</v>
      </c>
      <c r="AU138" s="94" t="str">
        <f t="shared" si="123"/>
        <v/>
      </c>
      <c r="AV138" s="94" t="str">
        <f t="shared" si="124"/>
        <v/>
      </c>
      <c r="AW138" s="94" t="str">
        <f t="shared" si="125"/>
        <v/>
      </c>
      <c r="AX138" s="485"/>
      <c r="AY138" s="485" t="str">
        <f>IF(E138="","",MATCH(E138,Waga!$F$9:$F$193,0))</f>
        <v/>
      </c>
      <c r="AZ138" s="485" t="str">
        <f>IF(E138="","",MATCH(E138,'Mem Drużyna'!$E$9:$E$133,0))</f>
        <v/>
      </c>
      <c r="BA138" s="198">
        <f t="shared" ref="BA138:BA191" si="148">IF(ISBLANK(E138),0,IF(($AX$4-H138)=20,10,IF(($AX$4-H138)=19,10,IF(($AX$4-H138)=18,10,IF(($AX$4-H138)=17,20,IF(($AX$4-H138)=16,20,IF(($AX$4-H138)=15,30,IF(($AX$4-H138)=14,30,IF(($AX$4-H138)=13,30,0)))))))))</f>
        <v>0</v>
      </c>
      <c r="BB138" s="485" t="str">
        <f>IF(E138="","",MATCH(E138,DMP!$E$9:$E$70,0))</f>
        <v/>
      </c>
      <c r="BC138" s="494"/>
    </row>
    <row r="139" spans="1:55" s="35" customFormat="1" ht="18">
      <c r="A139" s="84"/>
      <c r="B139" s="85" t="str">
        <f>IF(ISBLANK($E139),"",INDEX(Waga!$B$9:$Y$193,$AY139,2))</f>
        <v/>
      </c>
      <c r="C139" s="85" t="str">
        <f>IF(ISBLANK($E139),"",INDEX(Waga!$B$9:$Y$193,$AY139,1))</f>
        <v/>
      </c>
      <c r="D139" s="396" t="str">
        <f>IF(ISBLANK($E139),"",INDEX(Waga!$B$9:$Y$193,$AY139,4))</f>
        <v/>
      </c>
      <c r="E139" s="59"/>
      <c r="F139" s="85" t="str">
        <f>IF(ISBLANK($E139),"",INDEX(Waga!$B$9:$Y$193,$AY139,6))</f>
        <v/>
      </c>
      <c r="G139" s="180" t="str">
        <f>IF(ISBLANK($E139),"",INDEX(Waga!$B$9:$Y$193,$AY139,7))</f>
        <v/>
      </c>
      <c r="H139" s="154" t="str">
        <f>IF(ISBLANK($E139),"",INDEX(Waga!$B$9:$Y$193,$AY139,8))</f>
        <v/>
      </c>
      <c r="I139" s="86" t="str">
        <f>IF(ISBLANK($E139),"",INDEX(Waga!$B$9:$Y$193,$AY139,9))</f>
        <v/>
      </c>
      <c r="J139" s="94" t="str">
        <f>IF(ISBLANK($E139),"",INDEX(Waga!$B$9:$Y$193,$AY139,10))</f>
        <v/>
      </c>
      <c r="K139" s="88" t="str">
        <f>IF(ISBLANK($E139),"",INDEX(Waga!$B$9:$Y$193,$AY139,11))</f>
        <v/>
      </c>
      <c r="L139" s="131" t="str">
        <f>IF(ISBLANK($E139),"",INDEX(Waga!$B$9:$Y$193,$AY139,12))</f>
        <v/>
      </c>
      <c r="M139" s="132"/>
      <c r="N139" s="131" t="str">
        <f t="shared" si="128"/>
        <v/>
      </c>
      <c r="O139" s="132"/>
      <c r="P139" s="133" t="str">
        <f t="shared" si="129"/>
        <v/>
      </c>
      <c r="Q139" s="132"/>
      <c r="R139" s="133" t="str">
        <f>IF(ISBLANK($E139),"",INDEX(Waga!$B$9:$Y$193,$AY139,13))</f>
        <v/>
      </c>
      <c r="S139" s="132"/>
      <c r="T139" s="133" t="str">
        <f t="shared" si="119"/>
        <v/>
      </c>
      <c r="U139" s="132"/>
      <c r="V139" s="133" t="str">
        <f t="shared" si="127"/>
        <v/>
      </c>
      <c r="W139" s="309"/>
      <c r="X139" s="314" t="str">
        <f t="shared" si="126"/>
        <v xml:space="preserve"> </v>
      </c>
      <c r="Y139" s="312" t="str">
        <f t="shared" si="120"/>
        <v/>
      </c>
      <c r="Z139" s="200" t="str">
        <f t="shared" si="121"/>
        <v/>
      </c>
      <c r="AA139" s="485"/>
      <c r="AB139" s="385" t="str">
        <f>IF(ISNUMBER(AZ139),IF(ISBLANK($E139),"",INDEX('Mem Drużyna'!$E$9:$AB$133,$AZ139,21)),"")</f>
        <v/>
      </c>
      <c r="AC139" s="384" t="str">
        <f>IF(ISNUMBER(AZ139),IF(ISBLANK($E139),"",INDEX('Mem Drużyna'!$E$9:$AB$133,$AZ139,24)),"")</f>
        <v/>
      </c>
      <c r="AD139" s="549" t="str">
        <f>IF(ISNUMBER(AZ139),IF(ISBLANK($E139),"",INDEX('Mem Drużyna'!$E$9:$AB$133,$AZ139,24)),"")</f>
        <v/>
      </c>
      <c r="AE139" s="430"/>
      <c r="AF139" s="546" t="str">
        <f>IF(ISNUMBER(BB139),IF(ISBLANK($E139),"",INDEX(DMP!$A$9:$AT$70,$BB139,26)),"")</f>
        <v/>
      </c>
      <c r="AG139" s="543" t="str">
        <f>IF(ISNUMBER(BB139),IF(ISBLANK($E139),"",INDEX(DMP!$A$9:$AT$70,$BB139,27)),"")</f>
        <v/>
      </c>
      <c r="AH139" s="551" t="str">
        <f>IF(ISNUMBER(BB139),IF(ISBLANK($E139),"",INDEX(DMP!$A$9:$AT$70,$BB139,46)),"")</f>
        <v/>
      </c>
      <c r="AI139" s="490" t="str">
        <f t="shared" si="122"/>
        <v/>
      </c>
      <c r="AJ139" s="491">
        <f>IF(ISBLANK($AX$3),1,IF(F139="K",$AX$3,1))</f>
        <v>1</v>
      </c>
      <c r="AK139" s="210">
        <f t="shared" si="109"/>
        <v>1</v>
      </c>
      <c r="AL139" s="209">
        <f t="shared" si="110"/>
        <v>1</v>
      </c>
      <c r="AM139" s="94">
        <f>IF(M139="z",L139,IF(M139="x",L139*(-1),0))</f>
        <v>0</v>
      </c>
      <c r="AN139" s="94">
        <f>IF(O139="z",N139,IF(O139="x",N139*(-1),0))</f>
        <v>0</v>
      </c>
      <c r="AO139" s="94">
        <f>IF(Q139="z",P139,IF(Q139="x",P139*(-1),0))</f>
        <v>0</v>
      </c>
      <c r="AP139" s="95">
        <f>IF(AND(AM139&lt;0,AN139&lt;0,AO139&lt;0),0,MAX(AM139:AO139))</f>
        <v>0</v>
      </c>
      <c r="AQ139" s="94">
        <f>IF(S139="z",R139,IF(S139="x",R139*(-1),0))</f>
        <v>0</v>
      </c>
      <c r="AR139" s="94">
        <f>IF(U139="z",T139,IF(U139="x",T139*(-1),0))</f>
        <v>0</v>
      </c>
      <c r="AS139" s="94">
        <f>IF(W139="z",V139,IF(W139="x",V139*(-1),0))</f>
        <v>0</v>
      </c>
      <c r="AT139" s="96">
        <f>IF(AND(AQ139&lt;0,AR139&lt;0,AS139&lt;0),0,MAX(AQ139:AS139))</f>
        <v>0</v>
      </c>
      <c r="AU139" s="94" t="str">
        <f t="shared" si="123"/>
        <v/>
      </c>
      <c r="AV139" s="94" t="str">
        <f t="shared" si="124"/>
        <v/>
      </c>
      <c r="AW139" s="94" t="str">
        <f t="shared" si="125"/>
        <v/>
      </c>
      <c r="AX139" s="485"/>
      <c r="AY139" s="485" t="str">
        <f>IF(E139="","",MATCH(E139,Waga!$F$9:$F$193,0))</f>
        <v/>
      </c>
      <c r="AZ139" s="485" t="str">
        <f>IF(E139="","",MATCH(E139,'Mem Drużyna'!$E$9:$E$133,0))</f>
        <v/>
      </c>
      <c r="BA139" s="198">
        <f t="shared" si="148"/>
        <v>0</v>
      </c>
      <c r="BB139" s="485" t="str">
        <f>IF(E139="","",MATCH(E139,DMP!$E$9:$E$70,0))</f>
        <v/>
      </c>
      <c r="BC139" s="494"/>
    </row>
    <row r="140" spans="1:55" s="35" customFormat="1" ht="18">
      <c r="A140" s="84"/>
      <c r="B140" s="85" t="str">
        <f>IF(ISBLANK($E140),"",INDEX(Waga!$B$9:$Y$193,$AY140,2))</f>
        <v/>
      </c>
      <c r="C140" s="85" t="str">
        <f>IF(ISBLANK($E140),"",INDEX(Waga!$B$9:$Y$193,$AY140,1))</f>
        <v/>
      </c>
      <c r="D140" s="396" t="str">
        <f>IF(ISBLANK($E140),"",INDEX(Waga!$B$9:$Y$193,$AY140,4))</f>
        <v/>
      </c>
      <c r="E140" s="59"/>
      <c r="F140" s="85" t="str">
        <f>IF(ISBLANK($E140),"",INDEX(Waga!$B$9:$Y$193,$AY140,6))</f>
        <v/>
      </c>
      <c r="G140" s="180" t="str">
        <f>IF(ISBLANK($E140),"",INDEX(Waga!$B$9:$Y$193,$AY140,7))</f>
        <v/>
      </c>
      <c r="H140" s="154" t="str">
        <f>IF(ISBLANK($E140),"",INDEX(Waga!$B$9:$Y$193,$AY140,8))</f>
        <v/>
      </c>
      <c r="I140" s="86" t="str">
        <f>IF(ISBLANK($E140),"",INDEX(Waga!$B$9:$Y$193,$AY140,9))</f>
        <v/>
      </c>
      <c r="J140" s="94" t="str">
        <f>IF(ISBLANK($E140),"",INDEX(Waga!$B$9:$Y$193,$AY140,10))</f>
        <v/>
      </c>
      <c r="K140" s="88" t="str">
        <f>IF(ISBLANK($E140),"",INDEX(Waga!$B$9:$Y$193,$AY140,11))</f>
        <v/>
      </c>
      <c r="L140" s="131" t="str">
        <f>IF(ISBLANK($E140),"",INDEX(Waga!$B$9:$Y$193,$AY140,12))</f>
        <v/>
      </c>
      <c r="M140" s="132"/>
      <c r="N140" s="131" t="str">
        <f t="shared" si="128"/>
        <v/>
      </c>
      <c r="O140" s="132"/>
      <c r="P140" s="133" t="str">
        <f t="shared" si="129"/>
        <v/>
      </c>
      <c r="Q140" s="132"/>
      <c r="R140" s="133" t="str">
        <f>IF(ISBLANK($E140),"",INDEX(Waga!$B$9:$Y$193,$AY140,13))</f>
        <v/>
      </c>
      <c r="S140" s="132"/>
      <c r="T140" s="133" t="str">
        <f t="shared" si="119"/>
        <v/>
      </c>
      <c r="U140" s="132"/>
      <c r="V140" s="133" t="str">
        <f t="shared" si="127"/>
        <v/>
      </c>
      <c r="W140" s="309"/>
      <c r="X140" s="314" t="str">
        <f t="shared" si="126"/>
        <v xml:space="preserve"> </v>
      </c>
      <c r="Y140" s="312" t="str">
        <f t="shared" si="120"/>
        <v/>
      </c>
      <c r="Z140" s="200" t="str">
        <f t="shared" si="121"/>
        <v/>
      </c>
      <c r="AA140" s="485"/>
      <c r="AB140" s="385" t="str">
        <f>IF(ISNUMBER(AZ140),IF(ISBLANK($E140),"",INDEX('Mem Drużyna'!$E$9:$AB$133,$AZ140,21)),"")</f>
        <v/>
      </c>
      <c r="AC140" s="384" t="str">
        <f>IF(ISNUMBER(AZ140),IF(ISBLANK($E140),"",INDEX('Mem Drużyna'!$E$9:$AB$133,$AZ140,24)),"")</f>
        <v/>
      </c>
      <c r="AD140" s="549" t="str">
        <f>IF(ISNUMBER(AZ140),IF(ISBLANK($E140),"",INDEX('Mem Drużyna'!$E$9:$AB$133,$AZ140,24)),"")</f>
        <v/>
      </c>
      <c r="AE140" s="430"/>
      <c r="AF140" s="546" t="str">
        <f>IF(ISNUMBER(BB140),IF(ISBLANK($E140),"",INDEX(DMP!$A$9:$AT$70,$BB140,26)),"")</f>
        <v/>
      </c>
      <c r="AG140" s="543" t="str">
        <f>IF(ISNUMBER(BB140),IF(ISBLANK($E140),"",INDEX(DMP!$A$9:$AT$70,$BB140,27)),"")</f>
        <v/>
      </c>
      <c r="AH140" s="551" t="str">
        <f>IF(ISNUMBER(BB140),IF(ISBLANK($E140),"",INDEX(DMP!$A$9:$AT$70,$BB140,46)),"")</f>
        <v/>
      </c>
      <c r="AI140" s="490" t="str">
        <f t="shared" si="122"/>
        <v/>
      </c>
      <c r="AJ140" s="491">
        <f>IF(ISBLANK($AX$3),1,IF(F140="K",$AX$3,1))</f>
        <v>1</v>
      </c>
      <c r="AK140" s="210">
        <f t="shared" si="109"/>
        <v>1</v>
      </c>
      <c r="AL140" s="209">
        <f t="shared" si="110"/>
        <v>1</v>
      </c>
      <c r="AM140" s="94">
        <f>IF(M140="z",L140,IF(M140="x",L140*(-1),0))</f>
        <v>0</v>
      </c>
      <c r="AN140" s="94">
        <f>IF(O140="z",N140,IF(O140="x",N140*(-1),0))</f>
        <v>0</v>
      </c>
      <c r="AO140" s="94">
        <f>IF(Q140="z",P140,IF(Q140="x",P140*(-1),0))</f>
        <v>0</v>
      </c>
      <c r="AP140" s="95">
        <f>IF(AND(AM140&lt;0,AN140&lt;0,AO140&lt;0),0,MAX(AM140:AO140))</f>
        <v>0</v>
      </c>
      <c r="AQ140" s="94">
        <f>IF(S140="z",R140,IF(S140="x",R140*(-1),0))</f>
        <v>0</v>
      </c>
      <c r="AR140" s="94">
        <f>IF(U140="z",T140,IF(U140="x",T140*(-1),0))</f>
        <v>0</v>
      </c>
      <c r="AS140" s="94">
        <f>IF(W140="z",V140,IF(W140="x",V140*(-1),0))</f>
        <v>0</v>
      </c>
      <c r="AT140" s="96">
        <f>IF(AND(AQ140&lt;0,AR140&lt;0,AS140&lt;0),0,MAX(AQ140:AS140))</f>
        <v>0</v>
      </c>
      <c r="AU140" s="94" t="str">
        <f t="shared" si="123"/>
        <v/>
      </c>
      <c r="AV140" s="94" t="str">
        <f t="shared" si="124"/>
        <v/>
      </c>
      <c r="AW140" s="94" t="str">
        <f t="shared" si="125"/>
        <v/>
      </c>
      <c r="AX140" s="485"/>
      <c r="AY140" s="485" t="str">
        <f>IF(E140="","",MATCH(E140,Waga!$F$9:$F$193,0))</f>
        <v/>
      </c>
      <c r="AZ140" s="485" t="str">
        <f>IF(E140="","",MATCH(E140,'Mem Drużyna'!$E$9:$E$133,0))</f>
        <v/>
      </c>
      <c r="BA140" s="198">
        <f t="shared" si="148"/>
        <v>0</v>
      </c>
      <c r="BB140" s="485" t="str">
        <f>IF(E140="","",MATCH(E140,DMP!$E$9:$E$70,0))</f>
        <v/>
      </c>
      <c r="BC140" s="494"/>
    </row>
    <row r="141" spans="1:55" s="35" customFormat="1" ht="18">
      <c r="A141" s="84"/>
      <c r="B141" s="85" t="str">
        <f>IF(ISBLANK($E141),"",INDEX(Waga!$B$9:$Y$193,$AY141,2))</f>
        <v/>
      </c>
      <c r="C141" s="85" t="str">
        <f>IF(ISBLANK($E141),"",INDEX(Waga!$B$9:$Y$193,$AY141,1))</f>
        <v/>
      </c>
      <c r="D141" s="396" t="str">
        <f>IF(ISBLANK($E141),"",INDEX(Waga!$B$9:$Y$193,$AY141,4))</f>
        <v/>
      </c>
      <c r="E141" s="59"/>
      <c r="F141" s="85" t="str">
        <f>IF(ISBLANK($E141),"",INDEX(Waga!$B$9:$Y$193,$AY141,6))</f>
        <v/>
      </c>
      <c r="G141" s="180" t="str">
        <f>IF(ISBLANK($E141),"",INDEX(Waga!$B$9:$Y$193,$AY141,7))</f>
        <v/>
      </c>
      <c r="H141" s="154" t="str">
        <f>IF(ISBLANK($E141),"",INDEX(Waga!$B$9:$Y$193,$AY141,8))</f>
        <v/>
      </c>
      <c r="I141" s="86" t="str">
        <f>IF(ISBLANK($E141),"",INDEX(Waga!$B$9:$Y$193,$AY141,9))</f>
        <v/>
      </c>
      <c r="J141" s="94" t="str">
        <f>IF(ISBLANK($E141),"",INDEX(Waga!$B$9:$Y$193,$AY141,10))</f>
        <v/>
      </c>
      <c r="K141" s="88" t="str">
        <f>IF(ISBLANK($E141),"",INDEX(Waga!$B$9:$Y$193,$AY141,11))</f>
        <v/>
      </c>
      <c r="L141" s="131" t="str">
        <f>IF(ISBLANK($E141),"",INDEX(Waga!$B$9:$Y$193,$AY141,12))</f>
        <v/>
      </c>
      <c r="M141" s="132"/>
      <c r="N141" s="131" t="str">
        <f t="shared" si="128"/>
        <v/>
      </c>
      <c r="O141" s="132"/>
      <c r="P141" s="133" t="str">
        <f t="shared" si="129"/>
        <v/>
      </c>
      <c r="Q141" s="132"/>
      <c r="R141" s="133" t="str">
        <f>IF(ISBLANK($E141),"",INDEX(Waga!$B$9:$Y$193,$AY141,13))</f>
        <v/>
      </c>
      <c r="S141" s="132"/>
      <c r="T141" s="133" t="str">
        <f t="shared" si="119"/>
        <v/>
      </c>
      <c r="U141" s="132"/>
      <c r="V141" s="133" t="str">
        <f t="shared" si="127"/>
        <v/>
      </c>
      <c r="W141" s="309"/>
      <c r="X141" s="314" t="str">
        <f t="shared" si="126"/>
        <v xml:space="preserve"> </v>
      </c>
      <c r="Y141" s="312" t="str">
        <f t="shared" si="120"/>
        <v/>
      </c>
      <c r="Z141" s="200" t="str">
        <f t="shared" si="121"/>
        <v/>
      </c>
      <c r="AA141" s="485"/>
      <c r="AB141" s="385" t="str">
        <f>IF(ISNUMBER(AZ141),IF(ISBLANK($E141),"",INDEX('Mem Drużyna'!$E$9:$AB$133,$AZ141,21)),"")</f>
        <v/>
      </c>
      <c r="AC141" s="384" t="str">
        <f>IF(ISNUMBER(AZ141),IF(ISBLANK($E141),"",INDEX('Mem Drużyna'!$E$9:$AB$133,$AZ141,24)),"")</f>
        <v/>
      </c>
      <c r="AD141" s="549" t="str">
        <f>IF(ISNUMBER(AZ141),IF(ISBLANK($E141),"",INDEX('Mem Drużyna'!$E$9:$AB$133,$AZ141,24)),"")</f>
        <v/>
      </c>
      <c r="AE141" s="430"/>
      <c r="AF141" s="546" t="str">
        <f>IF(ISNUMBER(BB141),IF(ISBLANK($E141),"",INDEX(DMP!$A$9:$AT$70,$BB141,26)),"")</f>
        <v/>
      </c>
      <c r="AG141" s="543" t="str">
        <f>IF(ISNUMBER(BB141),IF(ISBLANK($E141),"",INDEX(DMP!$A$9:$AT$70,$BB141,27)),"")</f>
        <v/>
      </c>
      <c r="AH141" s="551" t="str">
        <f>IF(ISNUMBER(BB141),IF(ISBLANK($E141),"",INDEX(DMP!$A$9:$AT$70,$BB141,46)),"")</f>
        <v/>
      </c>
      <c r="AI141" s="490" t="str">
        <f t="shared" si="122"/>
        <v/>
      </c>
      <c r="AJ141" s="491">
        <f>IF(ISBLANK($AX$3),1,IF(F141="K",$AX$3,1))</f>
        <v>1</v>
      </c>
      <c r="AK141" s="210">
        <f t="shared" si="109"/>
        <v>1</v>
      </c>
      <c r="AL141" s="209">
        <f t="shared" si="110"/>
        <v>1</v>
      </c>
      <c r="AM141" s="94">
        <f>IF(M141="z",L141,IF(M141="x",L141*(-1),0))</f>
        <v>0</v>
      </c>
      <c r="AN141" s="94">
        <f>IF(O141="z",N141,IF(O141="x",N141*(-1),0))</f>
        <v>0</v>
      </c>
      <c r="AO141" s="94">
        <f>IF(Q141="z",P141,IF(Q141="x",P141*(-1),0))</f>
        <v>0</v>
      </c>
      <c r="AP141" s="95">
        <f>IF(AND(AM141&lt;0,AN141&lt;0,AO141&lt;0),0,MAX(AM141:AO141))</f>
        <v>0</v>
      </c>
      <c r="AQ141" s="94">
        <f>IF(S141="z",R141,IF(S141="x",R141*(-1),0))</f>
        <v>0</v>
      </c>
      <c r="AR141" s="94">
        <f>IF(U141="z",T141,IF(U141="x",T141*(-1),0))</f>
        <v>0</v>
      </c>
      <c r="AS141" s="94">
        <f>IF(W141="z",V141,IF(W141="x",V141*(-1),0))</f>
        <v>0</v>
      </c>
      <c r="AT141" s="96">
        <f>IF(AND(AQ141&lt;0,AR141&lt;0,AS141&lt;0),0,MAX(AQ141:AS141))</f>
        <v>0</v>
      </c>
      <c r="AU141" s="94" t="str">
        <f t="shared" si="123"/>
        <v/>
      </c>
      <c r="AV141" s="94" t="str">
        <f t="shared" si="124"/>
        <v/>
      </c>
      <c r="AW141" s="94" t="str">
        <f t="shared" si="125"/>
        <v/>
      </c>
      <c r="AX141" s="485"/>
      <c r="AY141" s="485" t="str">
        <f>IF(E141="","",MATCH(E141,Waga!$F$9:$F$193,0))</f>
        <v/>
      </c>
      <c r="AZ141" s="485" t="str">
        <f>IF(E141="","",MATCH(E141,'Mem Drużyna'!$E$9:$E$133,0))</f>
        <v/>
      </c>
      <c r="BA141" s="198">
        <f t="shared" si="148"/>
        <v>0</v>
      </c>
      <c r="BB141" s="485" t="str">
        <f>IF(E141="","",MATCH(E141,DMP!$E$9:$E$70,0))</f>
        <v/>
      </c>
      <c r="BC141" s="494"/>
    </row>
    <row r="142" spans="1:55" s="35" customFormat="1" ht="18">
      <c r="A142" s="84"/>
      <c r="B142" s="85" t="str">
        <f>IF(ISBLANK($E142),"",INDEX(Waga!$B$9:$Y$193,$AY142,2))</f>
        <v/>
      </c>
      <c r="C142" s="85" t="str">
        <f>IF(ISBLANK($E142),"",INDEX(Waga!$B$9:$Y$193,$AY142,1))</f>
        <v/>
      </c>
      <c r="D142" s="396" t="str">
        <f>IF(ISBLANK($E142),"",INDEX(Waga!$B$9:$Y$193,$AY142,4))</f>
        <v/>
      </c>
      <c r="E142" s="59"/>
      <c r="F142" s="85" t="str">
        <f>IF(ISBLANK($E142),"",INDEX(Waga!$B$9:$Y$193,$AY142,6))</f>
        <v/>
      </c>
      <c r="G142" s="180" t="str">
        <f>IF(ISBLANK($E142),"",INDEX(Waga!$B$9:$Y$193,$AY142,7))</f>
        <v/>
      </c>
      <c r="H142" s="154" t="str">
        <f>IF(ISBLANK($E142),"",INDEX(Waga!$B$9:$Y$193,$AY142,8))</f>
        <v/>
      </c>
      <c r="I142" s="86" t="str">
        <f>IF(ISBLANK($E142),"",INDEX(Waga!$B$9:$Y$193,$AY142,9))</f>
        <v/>
      </c>
      <c r="J142" s="94" t="str">
        <f>IF(ISBLANK($E142),"",INDEX(Waga!$B$9:$Y$193,$AY142,10))</f>
        <v/>
      </c>
      <c r="K142" s="88" t="str">
        <f>IF(ISBLANK($E142),"",INDEX(Waga!$B$9:$Y$193,$AY142,11))</f>
        <v/>
      </c>
      <c r="L142" s="131" t="str">
        <f>IF(ISBLANK($E142),"",INDEX(Waga!$B$9:$Y$193,$AY142,12))</f>
        <v/>
      </c>
      <c r="M142" s="132"/>
      <c r="N142" s="131" t="str">
        <f t="shared" si="128"/>
        <v/>
      </c>
      <c r="O142" s="132"/>
      <c r="P142" s="133" t="str">
        <f t="shared" si="129"/>
        <v/>
      </c>
      <c r="Q142" s="132"/>
      <c r="R142" s="133" t="str">
        <f>IF(ISBLANK($E142),"",INDEX(Waga!$B$9:$Y$193,$AY142,13))</f>
        <v/>
      </c>
      <c r="S142" s="132"/>
      <c r="T142" s="133" t="str">
        <f t="shared" si="119"/>
        <v/>
      </c>
      <c r="U142" s="132"/>
      <c r="V142" s="133" t="str">
        <f t="shared" si="127"/>
        <v/>
      </c>
      <c r="W142" s="309"/>
      <c r="X142" s="314" t="str">
        <f t="shared" si="126"/>
        <v xml:space="preserve"> </v>
      </c>
      <c r="Y142" s="312" t="str">
        <f t="shared" si="120"/>
        <v/>
      </c>
      <c r="Z142" s="200" t="str">
        <f t="shared" si="121"/>
        <v/>
      </c>
      <c r="AA142" s="485"/>
      <c r="AB142" s="385" t="str">
        <f>IF(ISNUMBER(AZ142),IF(ISBLANK($E142),"",INDEX('Mem Drużyna'!$E$9:$AB$133,$AZ142,21)),"")</f>
        <v/>
      </c>
      <c r="AC142" s="384" t="str">
        <f>IF(ISNUMBER(AZ142),IF(ISBLANK($E142),"",INDEX('Mem Drużyna'!$E$9:$AB$133,$AZ142,24)),"")</f>
        <v/>
      </c>
      <c r="AD142" s="549" t="str">
        <f>IF(ISNUMBER(AZ142),IF(ISBLANK($E142),"",INDEX('Mem Drużyna'!$E$9:$AB$133,$AZ142,24)),"")</f>
        <v/>
      </c>
      <c r="AE142" s="430"/>
      <c r="AF142" s="546" t="str">
        <f>IF(ISNUMBER(BB142),IF(ISBLANK($E142),"",INDEX(DMP!$A$9:$AT$70,$BB142,26)),"")</f>
        <v/>
      </c>
      <c r="AG142" s="543" t="str">
        <f>IF(ISNUMBER(BB142),IF(ISBLANK($E142),"",INDEX(DMP!$A$9:$AT$70,$BB142,27)),"")</f>
        <v/>
      </c>
      <c r="AH142" s="551" t="str">
        <f>IF(ISNUMBER(BB142),IF(ISBLANK($E142),"",INDEX(DMP!$A$9:$AT$70,$BB142,46)),"")</f>
        <v/>
      </c>
      <c r="AI142" s="490" t="str">
        <f t="shared" si="122"/>
        <v/>
      </c>
      <c r="AJ142" s="491">
        <f>IF(ISBLANK($AX$3),1,IF(F142="K",$AX$3,1))</f>
        <v>1</v>
      </c>
      <c r="AK142" s="210">
        <f t="shared" si="109"/>
        <v>1</v>
      </c>
      <c r="AL142" s="209">
        <f t="shared" si="110"/>
        <v>1</v>
      </c>
      <c r="AM142" s="94">
        <f>IF(M142="z",L142,IF(M142="x",L142*(-1),0))</f>
        <v>0</v>
      </c>
      <c r="AN142" s="94">
        <f>IF(O142="z",N142,IF(O142="x",N142*(-1),0))</f>
        <v>0</v>
      </c>
      <c r="AO142" s="94">
        <f>IF(Q142="z",P142,IF(Q142="x",P142*(-1),0))</f>
        <v>0</v>
      </c>
      <c r="AP142" s="95">
        <f>IF(AND(AM142&lt;0,AN142&lt;0,AO142&lt;0),0,MAX(AM142:AO142))</f>
        <v>0</v>
      </c>
      <c r="AQ142" s="94">
        <f>IF(S142="z",R142,IF(S142="x",R142*(-1),0))</f>
        <v>0</v>
      </c>
      <c r="AR142" s="94">
        <f>IF(U142="z",T142,IF(U142="x",T142*(-1),0))</f>
        <v>0</v>
      </c>
      <c r="AS142" s="94">
        <f>IF(W142="z",V142,IF(W142="x",V142*(-1),0))</f>
        <v>0</v>
      </c>
      <c r="AT142" s="96">
        <f>IF(AND(AQ142&lt;0,AR142&lt;0,AS142&lt;0),0,MAX(AQ142:AS142))</f>
        <v>0</v>
      </c>
      <c r="AU142" s="94" t="str">
        <f t="shared" si="123"/>
        <v/>
      </c>
      <c r="AV142" s="94" t="str">
        <f t="shared" si="124"/>
        <v/>
      </c>
      <c r="AW142" s="94" t="str">
        <f t="shared" si="125"/>
        <v/>
      </c>
      <c r="AX142" s="485"/>
      <c r="AY142" s="485" t="str">
        <f>IF(E142="","",MATCH(E142,Waga!$F$9:$F$193,0))</f>
        <v/>
      </c>
      <c r="AZ142" s="485" t="str">
        <f>IF(E142="","",MATCH(E142,'Mem Drużyna'!$E$9:$E$133,0))</f>
        <v/>
      </c>
      <c r="BA142" s="198">
        <f t="shared" si="148"/>
        <v>0</v>
      </c>
      <c r="BB142" s="485" t="str">
        <f>IF(E142="","",MATCH(E142,DMP!$E$9:$E$70,0))</f>
        <v/>
      </c>
      <c r="BC142" s="494"/>
    </row>
    <row r="143" spans="1:55" s="35" customFormat="1" ht="18.75" customHeight="1">
      <c r="A143" s="84"/>
      <c r="B143" s="85" t="str">
        <f>IF(ISBLANK($E143),"",INDEX(Waga!$B$9:$Y$193,$AY143,2))</f>
        <v/>
      </c>
      <c r="C143" s="85" t="str">
        <f>IF(ISBLANK($E143),"",INDEX(Waga!$B$9:$Y$193,$AY143,1))</f>
        <v/>
      </c>
      <c r="D143" s="396" t="str">
        <f>IF(ISBLANK($E143),"",INDEX(Waga!$B$9:$Y$193,$AY143,4))</f>
        <v/>
      </c>
      <c r="E143" s="46"/>
      <c r="F143" s="85" t="str">
        <f>IF(ISBLANK($E143),"",INDEX(Waga!$B$9:$Y$193,$AY143,6))</f>
        <v/>
      </c>
      <c r="G143" s="180" t="str">
        <f>IF(ISBLANK($E143),"",INDEX(Waga!$B$9:$Y$193,$AY143,7))</f>
        <v/>
      </c>
      <c r="H143" s="154" t="str">
        <f>IF(ISBLANK($E143),"",INDEX(Waga!$B$9:$Y$193,$AY143,8))</f>
        <v/>
      </c>
      <c r="I143" s="86" t="str">
        <f>IF(ISBLANK($E143),"",INDEX(Waga!$B$9:$Y$193,$AY143,9))</f>
        <v/>
      </c>
      <c r="J143" s="94" t="str">
        <f>IF(ISBLANK($E143),"",INDEX(Waga!$B$9:$Y$193,$AY143,10))</f>
        <v/>
      </c>
      <c r="K143" s="88" t="str">
        <f>IF(ISBLANK($E143),"",INDEX(Waga!$B$9:$Y$193,$AY143,11))</f>
        <v/>
      </c>
      <c r="L143" s="131" t="str">
        <f>IF(ISBLANK($E143),"",INDEX(Waga!$B$9:$Y$193,$AY143,12))</f>
        <v/>
      </c>
      <c r="M143" s="132"/>
      <c r="N143" s="131" t="str">
        <f t="shared" si="128"/>
        <v/>
      </c>
      <c r="O143" s="132"/>
      <c r="P143" s="133" t="str">
        <f t="shared" si="129"/>
        <v/>
      </c>
      <c r="Q143" s="132"/>
      <c r="R143" s="133" t="str">
        <f>IF(ISBLANK($E143),"",INDEX(Waga!$B$9:$Y$193,$AY143,13))</f>
        <v/>
      </c>
      <c r="S143" s="132"/>
      <c r="T143" s="133" t="str">
        <f t="shared" si="119"/>
        <v/>
      </c>
      <c r="U143" s="132"/>
      <c r="V143" s="133" t="str">
        <f t="shared" si="127"/>
        <v/>
      </c>
      <c r="W143" s="309"/>
      <c r="X143" s="314" t="str">
        <f t="shared" si="126"/>
        <v xml:space="preserve"> </v>
      </c>
      <c r="Y143" s="312" t="str">
        <f t="shared" si="120"/>
        <v/>
      </c>
      <c r="Z143" s="200" t="str">
        <f t="shared" si="121"/>
        <v/>
      </c>
      <c r="AA143" s="485"/>
      <c r="AB143" s="385" t="str">
        <f>IF(ISNUMBER(AZ143),IF(ISBLANK($E143),"",INDEX('Mem Drużyna'!$E$9:$AB$133,$AZ143,21)),"")</f>
        <v/>
      </c>
      <c r="AC143" s="384" t="str">
        <f>IF(ISNUMBER(AZ143),IF(ISBLANK($E143),"",INDEX('Mem Drużyna'!$E$9:$AB$133,$AZ143,24)),"")</f>
        <v/>
      </c>
      <c r="AD143" s="549" t="str">
        <f>IF(ISNUMBER(AZ143),IF(ISBLANK($E143),"",INDEX('Mem Drużyna'!$E$9:$AB$133,$AZ143,24)),"")</f>
        <v/>
      </c>
      <c r="AE143" s="430"/>
      <c r="AF143" s="546" t="str">
        <f>IF(ISNUMBER(BB143),IF(ISBLANK($E143),"",INDEX(DMP!$A$9:$AT$70,$BB143,26)),"")</f>
        <v/>
      </c>
      <c r="AG143" s="543" t="str">
        <f>IF(ISNUMBER(BB143),IF(ISBLANK($E143),"",INDEX(DMP!$A$9:$AT$70,$BB143,27)),"")</f>
        <v/>
      </c>
      <c r="AH143" s="551" t="str">
        <f>IF(ISNUMBER(BB143),IF(ISBLANK($E143),"",INDEX(DMP!$A$9:$AT$70,$BB143,46)),"")</f>
        <v/>
      </c>
      <c r="AI143" s="490" t="str">
        <f t="shared" si="122"/>
        <v/>
      </c>
      <c r="AJ143" s="491">
        <f>IF(ISBLANK($AX$3),1,IF(F143="K",$AX$3,1))</f>
        <v>1</v>
      </c>
      <c r="AK143" s="210">
        <f t="shared" si="109"/>
        <v>1</v>
      </c>
      <c r="AL143" s="209">
        <f t="shared" si="110"/>
        <v>1</v>
      </c>
      <c r="AM143" s="94">
        <f>IF(M143="z",L143,IF(M143="x",L143*(-1),0))</f>
        <v>0</v>
      </c>
      <c r="AN143" s="94">
        <f>IF(O143="z",N143,IF(O143="x",N143*(-1),0))</f>
        <v>0</v>
      </c>
      <c r="AO143" s="94">
        <f>IF(Q143="z",P143,IF(Q143="x",P143*(-1),0))</f>
        <v>0</v>
      </c>
      <c r="AP143" s="95">
        <f>IF(AND(AM143&lt;0,AN143&lt;0,AO143&lt;0),0,MAX(AM143:AO143))</f>
        <v>0</v>
      </c>
      <c r="AQ143" s="94">
        <f>IF(S143="z",R143,IF(S143="x",R143*(-1),0))</f>
        <v>0</v>
      </c>
      <c r="AR143" s="94">
        <f>IF(U143="z",T143,IF(U143="x",T143*(-1),0))</f>
        <v>0</v>
      </c>
      <c r="AS143" s="94">
        <f>IF(W143="z",V143,IF(W143="x",V143*(-1),0))</f>
        <v>0</v>
      </c>
      <c r="AT143" s="96">
        <f>IF(AND(AQ143&lt;0,AR143&lt;0,AS143&lt;0),0,MAX(AQ143:AS143))</f>
        <v>0</v>
      </c>
      <c r="AU143" s="94" t="str">
        <f t="shared" si="123"/>
        <v/>
      </c>
      <c r="AV143" s="94" t="str">
        <f t="shared" si="124"/>
        <v/>
      </c>
      <c r="AW143" s="94" t="str">
        <f t="shared" si="125"/>
        <v/>
      </c>
      <c r="AX143" s="485"/>
      <c r="AY143" s="485" t="str">
        <f>IF(E143="","",MATCH(E143,Waga!$F$9:$F$193,0))</f>
        <v/>
      </c>
      <c r="AZ143" s="485" t="str">
        <f>IF(E143="","",MATCH(E143,'Mem Drużyna'!$E$9:$E$133,0))</f>
        <v/>
      </c>
      <c r="BA143" s="198">
        <f t="shared" si="148"/>
        <v>0</v>
      </c>
      <c r="BB143" s="485" t="str">
        <f>IF(E143="","",MATCH(E143,DMP!$E$9:$E$70,0))</f>
        <v/>
      </c>
      <c r="BC143" s="494"/>
    </row>
    <row r="144" spans="1:55" s="35" customFormat="1" ht="18">
      <c r="A144" s="84"/>
      <c r="B144" s="85" t="str">
        <f>IF(ISBLANK($E144),"",INDEX(Waga!$B$9:$Y$193,$AY144,2))</f>
        <v/>
      </c>
      <c r="C144" s="85" t="str">
        <f>IF(ISBLANK($E144),"",INDEX(Waga!$B$9:$Y$193,$AY144,1))</f>
        <v/>
      </c>
      <c r="D144" s="396" t="str">
        <f>IF(ISBLANK($E144),"",INDEX(Waga!$B$9:$Y$193,$AY144,4))</f>
        <v/>
      </c>
      <c r="E144" s="59"/>
      <c r="F144" s="85" t="str">
        <f>IF(ISBLANK($E144),"",INDEX(Waga!$B$9:$Y$193,$AY144,6))</f>
        <v/>
      </c>
      <c r="G144" s="180" t="str">
        <f>IF(ISBLANK($E144),"",INDEX(Waga!$B$9:$Y$193,$AY144,7))</f>
        <v/>
      </c>
      <c r="H144" s="154" t="str">
        <f>IF(ISBLANK($E144),"",INDEX(Waga!$B$9:$Y$193,$AY144,8))</f>
        <v/>
      </c>
      <c r="I144" s="86" t="str">
        <f>IF(ISBLANK($E144),"",INDEX(Waga!$B$9:$Y$193,$AY144,9))</f>
        <v/>
      </c>
      <c r="J144" s="94" t="str">
        <f>IF(ISBLANK($E144),"",INDEX(Waga!$B$9:$Y$193,$AY144,10))</f>
        <v/>
      </c>
      <c r="K144" s="88" t="str">
        <f>IF(ISBLANK($E144),"",INDEX(Waga!$B$9:$Y$193,$AY144,11))</f>
        <v/>
      </c>
      <c r="L144" s="131" t="str">
        <f>IF(ISBLANK($E144),"",INDEX(Waga!$B$9:$Y$193,$AY144,12))</f>
        <v/>
      </c>
      <c r="M144" s="132"/>
      <c r="N144" s="131" t="str">
        <f t="shared" si="128"/>
        <v/>
      </c>
      <c r="O144" s="132"/>
      <c r="P144" s="133" t="str">
        <f t="shared" si="129"/>
        <v/>
      </c>
      <c r="Q144" s="132"/>
      <c r="R144" s="133" t="str">
        <f>IF(ISBLANK($E144),"",INDEX(Waga!$B$9:$Y$193,$AY144,13))</f>
        <v/>
      </c>
      <c r="S144" s="132"/>
      <c r="T144" s="133" t="str">
        <f t="shared" si="119"/>
        <v/>
      </c>
      <c r="U144" s="132"/>
      <c r="V144" s="133" t="str">
        <f t="shared" si="127"/>
        <v/>
      </c>
      <c r="W144" s="309"/>
      <c r="X144" s="314" t="str">
        <f t="shared" si="126"/>
        <v xml:space="preserve"> </v>
      </c>
      <c r="Y144" s="312" t="str">
        <f t="shared" si="120"/>
        <v/>
      </c>
      <c r="Z144" s="200" t="str">
        <f t="shared" si="121"/>
        <v/>
      </c>
      <c r="AA144" s="485"/>
      <c r="AB144" s="385" t="str">
        <f>IF(ISNUMBER(AZ144),IF(ISBLANK($E144),"",INDEX('Mem Drużyna'!$E$9:$AB$133,$AZ144,21)),"")</f>
        <v/>
      </c>
      <c r="AC144" s="384" t="str">
        <f>IF(ISNUMBER(AZ144),IF(ISBLANK($E144),"",INDEX('Mem Drużyna'!$E$9:$AB$133,$AZ144,24)),"")</f>
        <v/>
      </c>
      <c r="AD144" s="549" t="str">
        <f>IF(ISNUMBER(AZ144),IF(ISBLANK($E144),"",INDEX('Mem Drużyna'!$E$9:$AB$133,$AZ144,24)),"")</f>
        <v/>
      </c>
      <c r="AE144" s="430"/>
      <c r="AF144" s="546" t="str">
        <f>IF(ISNUMBER(BB144),IF(ISBLANK($E144),"",INDEX(DMP!$A$9:$AT$70,$BB144,26)),"")</f>
        <v/>
      </c>
      <c r="AG144" s="543" t="str">
        <f>IF(ISNUMBER(BB144),IF(ISBLANK($E144),"",INDEX(DMP!$A$9:$AT$70,$BB144,27)),"")</f>
        <v/>
      </c>
      <c r="AH144" s="551" t="str">
        <f>IF(ISNUMBER(BB144),IF(ISBLANK($E144),"",INDEX(DMP!$A$9:$AT$70,$BB144,46)),"")</f>
        <v/>
      </c>
      <c r="AI144" s="490" t="str">
        <f t="shared" si="122"/>
        <v/>
      </c>
      <c r="AJ144" s="491">
        <f t="shared" si="139"/>
        <v>1</v>
      </c>
      <c r="AK144" s="210">
        <f t="shared" si="109"/>
        <v>1</v>
      </c>
      <c r="AL144" s="209">
        <f t="shared" si="110"/>
        <v>1</v>
      </c>
      <c r="AM144" s="94">
        <f t="shared" si="140"/>
        <v>0</v>
      </c>
      <c r="AN144" s="94">
        <f t="shared" si="141"/>
        <v>0</v>
      </c>
      <c r="AO144" s="94">
        <f t="shared" si="142"/>
        <v>0</v>
      </c>
      <c r="AP144" s="95">
        <f t="shared" si="143"/>
        <v>0</v>
      </c>
      <c r="AQ144" s="94">
        <f t="shared" si="144"/>
        <v>0</v>
      </c>
      <c r="AR144" s="94">
        <f t="shared" si="145"/>
        <v>0</v>
      </c>
      <c r="AS144" s="94">
        <f t="shared" si="146"/>
        <v>0</v>
      </c>
      <c r="AT144" s="96">
        <f t="shared" si="147"/>
        <v>0</v>
      </c>
      <c r="AU144" s="94" t="str">
        <f t="shared" si="123"/>
        <v/>
      </c>
      <c r="AV144" s="94" t="str">
        <f t="shared" si="124"/>
        <v/>
      </c>
      <c r="AW144" s="94" t="str">
        <f t="shared" si="125"/>
        <v/>
      </c>
      <c r="AX144" s="485"/>
      <c r="AY144" s="485" t="str">
        <f>IF(E144="","",MATCH(E144,Waga!$F$9:$F$193,0))</f>
        <v/>
      </c>
      <c r="AZ144" s="485" t="str">
        <f>IF(E144="","",MATCH(E144,'Mem Drużyna'!$E$9:$E$133,0))</f>
        <v/>
      </c>
      <c r="BA144" s="198">
        <f t="shared" si="148"/>
        <v>0</v>
      </c>
      <c r="BB144" s="485" t="str">
        <f>IF(E144="","",MATCH(E144,DMP!$E$9:$E$70,0))</f>
        <v/>
      </c>
      <c r="BC144" s="494"/>
    </row>
    <row r="145" spans="1:55" s="35" customFormat="1" ht="18">
      <c r="A145" s="84"/>
      <c r="B145" s="85" t="str">
        <f>IF(ISBLANK($E145),"",INDEX(Waga!$B$9:$Y$193,$AY145,2))</f>
        <v/>
      </c>
      <c r="C145" s="85" t="str">
        <f>IF(ISBLANK($E145),"",INDEX(Waga!$B$9:$Y$193,$AY145,1))</f>
        <v/>
      </c>
      <c r="D145" s="396" t="str">
        <f>IF(ISBLANK($E145),"",INDEX(Waga!$B$9:$Y$193,$AY145,4))</f>
        <v/>
      </c>
      <c r="E145" s="59"/>
      <c r="F145" s="85" t="str">
        <f>IF(ISBLANK($E145),"",INDEX(Waga!$B$9:$Y$193,$AY145,6))</f>
        <v/>
      </c>
      <c r="G145" s="180" t="str">
        <f>IF(ISBLANK($E145),"",INDEX(Waga!$B$9:$Y$193,$AY145,7))</f>
        <v/>
      </c>
      <c r="H145" s="154" t="str">
        <f>IF(ISBLANK($E145),"",INDEX(Waga!$B$9:$Y$193,$AY145,8))</f>
        <v/>
      </c>
      <c r="I145" s="86" t="str">
        <f>IF(ISBLANK($E145),"",INDEX(Waga!$B$9:$Y$193,$AY145,9))</f>
        <v/>
      </c>
      <c r="J145" s="94" t="str">
        <f>IF(ISBLANK($E145),"",INDEX(Waga!$B$9:$Y$193,$AY145,10))</f>
        <v/>
      </c>
      <c r="K145" s="88" t="str">
        <f>IF(ISBLANK($E145),"",INDEX(Waga!$B$9:$Y$193,$AY145,11))</f>
        <v/>
      </c>
      <c r="L145" s="131" t="str">
        <f>IF(ISBLANK($E145),"",INDEX(Waga!$B$9:$Y$193,$AY145,12))</f>
        <v/>
      </c>
      <c r="M145" s="132"/>
      <c r="N145" s="131" t="str">
        <f t="shared" si="128"/>
        <v/>
      </c>
      <c r="O145" s="132"/>
      <c r="P145" s="133" t="str">
        <f t="shared" si="129"/>
        <v/>
      </c>
      <c r="Q145" s="132"/>
      <c r="R145" s="133" t="str">
        <f>IF(ISBLANK($E145),"",INDEX(Waga!$B$9:$Y$193,$AY145,13))</f>
        <v/>
      </c>
      <c r="S145" s="132"/>
      <c r="T145" s="133" t="str">
        <f t="shared" si="119"/>
        <v/>
      </c>
      <c r="U145" s="132"/>
      <c r="V145" s="133" t="str">
        <f t="shared" si="127"/>
        <v/>
      </c>
      <c r="W145" s="309"/>
      <c r="X145" s="314" t="str">
        <f t="shared" si="126"/>
        <v xml:space="preserve"> </v>
      </c>
      <c r="Y145" s="312" t="str">
        <f t="shared" si="120"/>
        <v/>
      </c>
      <c r="Z145" s="200" t="str">
        <f t="shared" si="121"/>
        <v/>
      </c>
      <c r="AA145" s="485"/>
      <c r="AB145" s="385" t="str">
        <f>IF(ISNUMBER(AZ145),IF(ISBLANK($E145),"",INDEX('Mem Drużyna'!$E$9:$AB$133,$AZ145,21)),"")</f>
        <v/>
      </c>
      <c r="AC145" s="384" t="str">
        <f>IF(ISNUMBER(AZ145),IF(ISBLANK($E145),"",INDEX('Mem Drużyna'!$E$9:$AB$133,$AZ145,24)),"")</f>
        <v/>
      </c>
      <c r="AD145" s="549" t="str">
        <f>IF(ISNUMBER(AZ145),IF(ISBLANK($E145),"",INDEX('Mem Drużyna'!$E$9:$AB$133,$AZ145,24)),"")</f>
        <v/>
      </c>
      <c r="AE145" s="430"/>
      <c r="AF145" s="546" t="str">
        <f>IF(ISNUMBER(BB145),IF(ISBLANK($E145),"",INDEX(DMP!$A$9:$AT$70,$BB145,26)),"")</f>
        <v/>
      </c>
      <c r="AG145" s="543" t="str">
        <f>IF(ISNUMBER(BB145),IF(ISBLANK($E145),"",INDEX(DMP!$A$9:$AT$70,$BB145,27)),"")</f>
        <v/>
      </c>
      <c r="AH145" s="551" t="str">
        <f>IF(ISNUMBER(BB145),IF(ISBLANK($E145),"",INDEX(DMP!$A$9:$AT$70,$BB145,46)),"")</f>
        <v/>
      </c>
      <c r="AI145" s="490" t="str">
        <f t="shared" si="122"/>
        <v/>
      </c>
      <c r="AJ145" s="491">
        <f t="shared" si="139"/>
        <v>1</v>
      </c>
      <c r="AK145" s="210">
        <f t="shared" si="109"/>
        <v>1</v>
      </c>
      <c r="AL145" s="209">
        <f t="shared" si="110"/>
        <v>1</v>
      </c>
      <c r="AM145" s="94">
        <f t="shared" si="140"/>
        <v>0</v>
      </c>
      <c r="AN145" s="94">
        <f t="shared" si="141"/>
        <v>0</v>
      </c>
      <c r="AO145" s="94">
        <f t="shared" si="142"/>
        <v>0</v>
      </c>
      <c r="AP145" s="95">
        <f t="shared" si="143"/>
        <v>0</v>
      </c>
      <c r="AQ145" s="94">
        <f t="shared" si="144"/>
        <v>0</v>
      </c>
      <c r="AR145" s="94">
        <f t="shared" si="145"/>
        <v>0</v>
      </c>
      <c r="AS145" s="94">
        <f t="shared" si="146"/>
        <v>0</v>
      </c>
      <c r="AT145" s="96">
        <f t="shared" si="147"/>
        <v>0</v>
      </c>
      <c r="AU145" s="94" t="str">
        <f t="shared" si="123"/>
        <v/>
      </c>
      <c r="AV145" s="94" t="str">
        <f t="shared" si="124"/>
        <v/>
      </c>
      <c r="AW145" s="94" t="str">
        <f t="shared" si="125"/>
        <v/>
      </c>
      <c r="AX145" s="485"/>
      <c r="AY145" s="485" t="str">
        <f>IF(E145="","",MATCH(E145,Waga!$F$9:$F$193,0))</f>
        <v/>
      </c>
      <c r="AZ145" s="485" t="str">
        <f>IF(E145="","",MATCH(E145,'Mem Drużyna'!$E$9:$E$133,0))</f>
        <v/>
      </c>
      <c r="BA145" s="198">
        <f t="shared" si="148"/>
        <v>0</v>
      </c>
      <c r="BB145" s="485" t="str">
        <f>IF(E145="","",MATCH(E145,DMP!$E$9:$E$70,0))</f>
        <v/>
      </c>
      <c r="BC145" s="494"/>
    </row>
    <row r="146" spans="1:55" s="35" customFormat="1" ht="18">
      <c r="A146" s="84"/>
      <c r="B146" s="85" t="str">
        <f>IF(ISBLANK($E146),"",INDEX(Waga!$B$9:$Y$193,$AY146,2))</f>
        <v/>
      </c>
      <c r="C146" s="85" t="str">
        <f>IF(ISBLANK($E146),"",INDEX(Waga!$B$9:$Y$193,$AY146,1))</f>
        <v/>
      </c>
      <c r="D146" s="396" t="str">
        <f>IF(ISBLANK($E146),"",INDEX(Waga!$B$9:$Y$193,$AY146,4))</f>
        <v/>
      </c>
      <c r="E146" s="59"/>
      <c r="F146" s="85" t="str">
        <f>IF(ISBLANK($E146),"",INDEX(Waga!$B$9:$Y$193,$AY146,6))</f>
        <v/>
      </c>
      <c r="G146" s="180" t="str">
        <f>IF(ISBLANK($E146),"",INDEX(Waga!$B$9:$Y$193,$AY146,7))</f>
        <v/>
      </c>
      <c r="H146" s="154" t="str">
        <f>IF(ISBLANK($E146),"",INDEX(Waga!$B$9:$Y$193,$AY146,8))</f>
        <v/>
      </c>
      <c r="I146" s="86" t="str">
        <f>IF(ISBLANK($E146),"",INDEX(Waga!$B$9:$Y$193,$AY146,9))</f>
        <v/>
      </c>
      <c r="J146" s="94" t="str">
        <f>IF(ISBLANK($E146),"",INDEX(Waga!$B$9:$Y$193,$AY146,10))</f>
        <v/>
      </c>
      <c r="K146" s="88" t="str">
        <f>IF(ISBLANK($E146),"",INDEX(Waga!$B$9:$Y$193,$AY146,11))</f>
        <v/>
      </c>
      <c r="L146" s="131" t="str">
        <f>IF(ISBLANK($E146),"",INDEX(Waga!$B$9:$Y$193,$AY146,12))</f>
        <v/>
      </c>
      <c r="M146" s="132"/>
      <c r="N146" s="131" t="str">
        <f t="shared" si="128"/>
        <v/>
      </c>
      <c r="O146" s="132"/>
      <c r="P146" s="133" t="str">
        <f t="shared" si="129"/>
        <v/>
      </c>
      <c r="Q146" s="132"/>
      <c r="R146" s="133" t="str">
        <f>IF(ISBLANK($E146),"",INDEX(Waga!$B$9:$Y$193,$AY146,13))</f>
        <v/>
      </c>
      <c r="S146" s="132"/>
      <c r="T146" s="133" t="str">
        <f t="shared" si="119"/>
        <v/>
      </c>
      <c r="U146" s="132"/>
      <c r="V146" s="133" t="str">
        <f t="shared" si="127"/>
        <v/>
      </c>
      <c r="W146" s="309"/>
      <c r="X146" s="314" t="str">
        <f t="shared" si="126"/>
        <v xml:space="preserve"> </v>
      </c>
      <c r="Y146" s="312" t="str">
        <f t="shared" si="120"/>
        <v/>
      </c>
      <c r="Z146" s="200" t="str">
        <f t="shared" si="121"/>
        <v/>
      </c>
      <c r="AA146" s="485"/>
      <c r="AB146" s="385" t="str">
        <f>IF(ISNUMBER(AZ146),IF(ISBLANK($E146),"",INDEX('Mem Drużyna'!$E$9:$AB$133,$AZ146,21)),"")</f>
        <v/>
      </c>
      <c r="AC146" s="384" t="str">
        <f>IF(ISNUMBER(AZ146),IF(ISBLANK($E146),"",INDEX('Mem Drużyna'!$E$9:$AB$133,$AZ146,24)),"")</f>
        <v/>
      </c>
      <c r="AD146" s="549" t="str">
        <f>IF(ISNUMBER(AZ146),IF(ISBLANK($E146),"",INDEX('Mem Drużyna'!$E$9:$AB$133,$AZ146,24)),"")</f>
        <v/>
      </c>
      <c r="AE146" s="430"/>
      <c r="AF146" s="546" t="str">
        <f>IF(ISNUMBER(BB146),IF(ISBLANK($E146),"",INDEX(DMP!$A$9:$AT$70,$BB146,26)),"")</f>
        <v/>
      </c>
      <c r="AG146" s="543" t="str">
        <f>IF(ISNUMBER(BB146),IF(ISBLANK($E146),"",INDEX(DMP!$A$9:$AT$70,$BB146,27)),"")</f>
        <v/>
      </c>
      <c r="AH146" s="551" t="str">
        <f>IF(ISNUMBER(BB146),IF(ISBLANK($E146),"",INDEX(DMP!$A$9:$AT$70,$BB146,46)),"")</f>
        <v/>
      </c>
      <c r="AI146" s="490" t="str">
        <f t="shared" si="122"/>
        <v/>
      </c>
      <c r="AJ146" s="491">
        <f t="shared" si="139"/>
        <v>1</v>
      </c>
      <c r="AK146" s="210">
        <f t="shared" si="109"/>
        <v>1</v>
      </c>
      <c r="AL146" s="209">
        <f t="shared" si="110"/>
        <v>1</v>
      </c>
      <c r="AM146" s="94">
        <f t="shared" si="140"/>
        <v>0</v>
      </c>
      <c r="AN146" s="94">
        <f t="shared" si="141"/>
        <v>0</v>
      </c>
      <c r="AO146" s="94">
        <f t="shared" si="142"/>
        <v>0</v>
      </c>
      <c r="AP146" s="95">
        <f t="shared" si="143"/>
        <v>0</v>
      </c>
      <c r="AQ146" s="94">
        <f t="shared" si="144"/>
        <v>0</v>
      </c>
      <c r="AR146" s="94">
        <f t="shared" si="145"/>
        <v>0</v>
      </c>
      <c r="AS146" s="94">
        <f t="shared" si="146"/>
        <v>0</v>
      </c>
      <c r="AT146" s="96">
        <f t="shared" si="147"/>
        <v>0</v>
      </c>
      <c r="AU146" s="94" t="str">
        <f t="shared" si="123"/>
        <v/>
      </c>
      <c r="AV146" s="94" t="str">
        <f t="shared" si="124"/>
        <v/>
      </c>
      <c r="AW146" s="94" t="str">
        <f t="shared" si="125"/>
        <v/>
      </c>
      <c r="AX146" s="485"/>
      <c r="AY146" s="485" t="str">
        <f>IF(E146="","",MATCH(E146,Waga!$F$9:$F$193,0))</f>
        <v/>
      </c>
      <c r="AZ146" s="485" t="str">
        <f>IF(E146="","",MATCH(E146,'Mem Drużyna'!$E$9:$E$133,0))</f>
        <v/>
      </c>
      <c r="BA146" s="198">
        <f t="shared" si="148"/>
        <v>0</v>
      </c>
      <c r="BB146" s="485" t="str">
        <f>IF(E146="","",MATCH(E146,DMP!$E$9:$E$70,0))</f>
        <v/>
      </c>
      <c r="BC146" s="494"/>
    </row>
    <row r="147" spans="1:55" s="35" customFormat="1" ht="18">
      <c r="A147" s="84"/>
      <c r="B147" s="85" t="str">
        <f>IF(ISBLANK($E147),"",INDEX(Waga!$B$9:$Y$193,$AY147,2))</f>
        <v/>
      </c>
      <c r="C147" s="85" t="str">
        <f>IF(ISBLANK($E147),"",INDEX(Waga!$B$9:$Y$193,$AY147,1))</f>
        <v/>
      </c>
      <c r="D147" s="396" t="str">
        <f>IF(ISBLANK($E147),"",INDEX(Waga!$B$9:$Y$193,$AY147,4))</f>
        <v/>
      </c>
      <c r="E147" s="59"/>
      <c r="F147" s="85" t="str">
        <f>IF(ISBLANK($E147),"",INDEX(Waga!$B$9:$Y$193,$AY147,6))</f>
        <v/>
      </c>
      <c r="G147" s="180" t="str">
        <f>IF(ISBLANK($E147),"",INDEX(Waga!$B$9:$Y$193,$AY147,7))</f>
        <v/>
      </c>
      <c r="H147" s="154" t="str">
        <f>IF(ISBLANK($E147),"",INDEX(Waga!$B$9:$Y$193,$AY147,8))</f>
        <v/>
      </c>
      <c r="I147" s="86" t="str">
        <f>IF(ISBLANK($E147),"",INDEX(Waga!$B$9:$Y$193,$AY147,9))</f>
        <v/>
      </c>
      <c r="J147" s="94" t="str">
        <f>IF(ISBLANK($E147),"",INDEX(Waga!$B$9:$Y$193,$AY147,10))</f>
        <v/>
      </c>
      <c r="K147" s="88" t="str">
        <f>IF(ISBLANK($E147),"",INDEX(Waga!$B$9:$Y$193,$AY147,11))</f>
        <v/>
      </c>
      <c r="L147" s="131" t="str">
        <f>IF(ISBLANK($E147),"",INDEX(Waga!$B$9:$Y$193,$AY147,12))</f>
        <v/>
      </c>
      <c r="M147" s="132"/>
      <c r="N147" s="131" t="str">
        <f t="shared" si="128"/>
        <v/>
      </c>
      <c r="O147" s="132"/>
      <c r="P147" s="133" t="str">
        <f t="shared" si="129"/>
        <v/>
      </c>
      <c r="Q147" s="132"/>
      <c r="R147" s="133" t="str">
        <f>IF(ISBLANK($E147),"",INDEX(Waga!$B$9:$Y$193,$AY147,13))</f>
        <v/>
      </c>
      <c r="S147" s="132"/>
      <c r="T147" s="133" t="str">
        <f t="shared" si="119"/>
        <v/>
      </c>
      <c r="U147" s="132"/>
      <c r="V147" s="133" t="str">
        <f t="shared" si="127"/>
        <v/>
      </c>
      <c r="W147" s="309"/>
      <c r="X147" s="314" t="str">
        <f t="shared" si="126"/>
        <v xml:space="preserve"> </v>
      </c>
      <c r="Y147" s="312" t="str">
        <f t="shared" si="120"/>
        <v/>
      </c>
      <c r="Z147" s="200" t="str">
        <f t="shared" si="121"/>
        <v/>
      </c>
      <c r="AA147" s="485"/>
      <c r="AB147" s="385" t="str">
        <f>IF(ISNUMBER(AZ147),IF(ISBLANK($E147),"",INDEX('Mem Drużyna'!$E$9:$AB$133,$AZ147,21)),"")</f>
        <v/>
      </c>
      <c r="AC147" s="384" t="str">
        <f>IF(ISNUMBER(AZ147),IF(ISBLANK($E147),"",INDEX('Mem Drużyna'!$E$9:$AB$133,$AZ147,24)),"")</f>
        <v/>
      </c>
      <c r="AD147" s="549" t="str">
        <f>IF(ISNUMBER(AZ147),IF(ISBLANK($E147),"",INDEX('Mem Drużyna'!$E$9:$AB$133,$AZ147,24)),"")</f>
        <v/>
      </c>
      <c r="AE147" s="430"/>
      <c r="AF147" s="546" t="str">
        <f>IF(ISNUMBER(BB147),IF(ISBLANK($E147),"",INDEX(DMP!$A$9:$AT$70,$BB147,26)),"")</f>
        <v/>
      </c>
      <c r="AG147" s="543" t="str">
        <f>IF(ISNUMBER(BB147),IF(ISBLANK($E147),"",INDEX(DMP!$A$9:$AT$70,$BB147,27)),"")</f>
        <v/>
      </c>
      <c r="AH147" s="551" t="str">
        <f>IF(ISNUMBER(BB147),IF(ISBLANK($E147),"",INDEX(DMP!$A$9:$AT$70,$BB147,46)),"")</f>
        <v/>
      </c>
      <c r="AI147" s="490" t="str">
        <f t="shared" si="122"/>
        <v/>
      </c>
      <c r="AJ147" s="491">
        <f t="shared" si="139"/>
        <v>1</v>
      </c>
      <c r="AK147" s="210">
        <f t="shared" si="109"/>
        <v>1</v>
      </c>
      <c r="AL147" s="209">
        <f t="shared" si="110"/>
        <v>1</v>
      </c>
      <c r="AM147" s="94">
        <f t="shared" si="140"/>
        <v>0</v>
      </c>
      <c r="AN147" s="94">
        <f t="shared" si="141"/>
        <v>0</v>
      </c>
      <c r="AO147" s="94">
        <f t="shared" si="142"/>
        <v>0</v>
      </c>
      <c r="AP147" s="95">
        <f t="shared" si="143"/>
        <v>0</v>
      </c>
      <c r="AQ147" s="94">
        <f t="shared" si="144"/>
        <v>0</v>
      </c>
      <c r="AR147" s="94">
        <f t="shared" si="145"/>
        <v>0</v>
      </c>
      <c r="AS147" s="94">
        <f t="shared" si="146"/>
        <v>0</v>
      </c>
      <c r="AT147" s="96">
        <f t="shared" si="147"/>
        <v>0</v>
      </c>
      <c r="AU147" s="94" t="str">
        <f t="shared" si="123"/>
        <v/>
      </c>
      <c r="AV147" s="94" t="str">
        <f t="shared" si="124"/>
        <v/>
      </c>
      <c r="AW147" s="94" t="str">
        <f t="shared" si="125"/>
        <v/>
      </c>
      <c r="AX147" s="485"/>
      <c r="AY147" s="485" t="str">
        <f>IF(E147="","",MATCH(E147,Waga!$F$9:$F$193,0))</f>
        <v/>
      </c>
      <c r="AZ147" s="485" t="str">
        <f>IF(E147="","",MATCH(E147,'Mem Drużyna'!$E$9:$E$133,0))</f>
        <v/>
      </c>
      <c r="BA147" s="198">
        <f t="shared" si="148"/>
        <v>0</v>
      </c>
      <c r="BB147" s="485" t="str">
        <f>IF(E147="","",MATCH(E147,DMP!$E$9:$E$70,0))</f>
        <v/>
      </c>
      <c r="BC147" s="494"/>
    </row>
    <row r="148" spans="1:55" s="35" customFormat="1" ht="18">
      <c r="A148" s="84"/>
      <c r="B148" s="85" t="str">
        <f>IF(ISBLANK($E148),"",INDEX(Waga!$B$9:$Y$193,$AY148,2))</f>
        <v/>
      </c>
      <c r="C148" s="85" t="str">
        <f>IF(ISBLANK($E148),"",INDEX(Waga!$B$9:$Y$193,$AY148,1))</f>
        <v/>
      </c>
      <c r="D148" s="396" t="str">
        <f>IF(ISBLANK($E148),"",INDEX(Waga!$B$9:$Y$193,$AY148,4))</f>
        <v/>
      </c>
      <c r="E148" s="59"/>
      <c r="F148" s="85" t="str">
        <f>IF(ISBLANK($E148),"",INDEX(Waga!$B$9:$Y$193,$AY148,6))</f>
        <v/>
      </c>
      <c r="G148" s="180" t="str">
        <f>IF(ISBLANK($E148),"",INDEX(Waga!$B$9:$Y$193,$AY148,7))</f>
        <v/>
      </c>
      <c r="H148" s="154" t="str">
        <f>IF(ISBLANK($E148),"",INDEX(Waga!$B$9:$Y$193,$AY148,8))</f>
        <v/>
      </c>
      <c r="I148" s="86" t="str">
        <f>IF(ISBLANK($E148),"",INDEX(Waga!$B$9:$Y$193,$AY148,9))</f>
        <v/>
      </c>
      <c r="J148" s="94" t="str">
        <f>IF(ISBLANK($E148),"",INDEX(Waga!$B$9:$Y$193,$AY148,10))</f>
        <v/>
      </c>
      <c r="K148" s="88" t="str">
        <f>IF(ISBLANK($E148),"",INDEX(Waga!$B$9:$Y$193,$AY148,11))</f>
        <v/>
      </c>
      <c r="L148" s="131" t="str">
        <f>IF(ISBLANK($E148),"",INDEX(Waga!$B$9:$Y$193,$AY148,12))</f>
        <v/>
      </c>
      <c r="M148" s="132"/>
      <c r="N148" s="131" t="str">
        <f t="shared" si="128"/>
        <v/>
      </c>
      <c r="O148" s="132"/>
      <c r="P148" s="133" t="str">
        <f t="shared" si="129"/>
        <v/>
      </c>
      <c r="Q148" s="132"/>
      <c r="R148" s="133" t="str">
        <f>IF(ISBLANK($E148),"",INDEX(Waga!$B$9:$Y$193,$AY148,13))</f>
        <v/>
      </c>
      <c r="S148" s="132"/>
      <c r="T148" s="133" t="str">
        <f t="shared" si="119"/>
        <v/>
      </c>
      <c r="U148" s="132"/>
      <c r="V148" s="133" t="str">
        <f t="shared" si="127"/>
        <v/>
      </c>
      <c r="W148" s="309"/>
      <c r="X148" s="314" t="str">
        <f t="shared" si="126"/>
        <v xml:space="preserve"> </v>
      </c>
      <c r="Y148" s="312" t="str">
        <f t="shared" si="120"/>
        <v/>
      </c>
      <c r="Z148" s="200" t="str">
        <f t="shared" si="121"/>
        <v/>
      </c>
      <c r="AA148" s="485"/>
      <c r="AB148" s="385" t="str">
        <f>IF(ISNUMBER(AZ148),IF(ISBLANK($E148),"",INDEX('Mem Drużyna'!$E$9:$AB$133,$AZ148,21)),"")</f>
        <v/>
      </c>
      <c r="AC148" s="384" t="str">
        <f>IF(ISNUMBER(AZ148),IF(ISBLANK($E148),"",INDEX('Mem Drużyna'!$E$9:$AB$133,$AZ148,24)),"")</f>
        <v/>
      </c>
      <c r="AD148" s="549" t="str">
        <f>IF(ISNUMBER(AZ148),IF(ISBLANK($E148),"",INDEX('Mem Drużyna'!$E$9:$AB$133,$AZ148,24)),"")</f>
        <v/>
      </c>
      <c r="AE148" s="430"/>
      <c r="AF148" s="546" t="str">
        <f>IF(ISNUMBER(BB148),IF(ISBLANK($E148),"",INDEX(DMP!$A$9:$AT$70,$BB148,26)),"")</f>
        <v/>
      </c>
      <c r="AG148" s="543" t="str">
        <f>IF(ISNUMBER(BB148),IF(ISBLANK($E148),"",INDEX(DMP!$A$9:$AT$70,$BB148,27)),"")</f>
        <v/>
      </c>
      <c r="AH148" s="551" t="str">
        <f>IF(ISNUMBER(BB148),IF(ISBLANK($E148),"",INDEX(DMP!$A$9:$AT$70,$BB148,46)),"")</f>
        <v/>
      </c>
      <c r="AI148" s="490" t="str">
        <f t="shared" si="122"/>
        <v/>
      </c>
      <c r="AJ148" s="491">
        <f t="shared" si="139"/>
        <v>1</v>
      </c>
      <c r="AK148" s="210">
        <f t="shared" si="109"/>
        <v>1</v>
      </c>
      <c r="AL148" s="209">
        <f t="shared" si="110"/>
        <v>1</v>
      </c>
      <c r="AM148" s="94">
        <f t="shared" si="140"/>
        <v>0</v>
      </c>
      <c r="AN148" s="94">
        <f t="shared" si="141"/>
        <v>0</v>
      </c>
      <c r="AO148" s="94">
        <f t="shared" si="142"/>
        <v>0</v>
      </c>
      <c r="AP148" s="95">
        <f t="shared" si="143"/>
        <v>0</v>
      </c>
      <c r="AQ148" s="94">
        <f t="shared" si="144"/>
        <v>0</v>
      </c>
      <c r="AR148" s="94">
        <f t="shared" si="145"/>
        <v>0</v>
      </c>
      <c r="AS148" s="94">
        <f t="shared" si="146"/>
        <v>0</v>
      </c>
      <c r="AT148" s="96">
        <f t="shared" si="147"/>
        <v>0</v>
      </c>
      <c r="AU148" s="94" t="str">
        <f t="shared" si="123"/>
        <v/>
      </c>
      <c r="AV148" s="94" t="str">
        <f t="shared" si="124"/>
        <v/>
      </c>
      <c r="AW148" s="94" t="str">
        <f t="shared" si="125"/>
        <v/>
      </c>
      <c r="AX148" s="485"/>
      <c r="AY148" s="485" t="str">
        <f>IF(E148="","",MATCH(E148,Waga!$F$9:$F$193,0))</f>
        <v/>
      </c>
      <c r="AZ148" s="485" t="str">
        <f>IF(E148="","",MATCH(E148,'Mem Drużyna'!$E$9:$E$133,0))</f>
        <v/>
      </c>
      <c r="BA148" s="198">
        <f t="shared" si="148"/>
        <v>0</v>
      </c>
      <c r="BB148" s="485" t="str">
        <f>IF(E148="","",MATCH(E148,DMP!$E$9:$E$70,0))</f>
        <v/>
      </c>
      <c r="BC148" s="494"/>
    </row>
    <row r="149" spans="1:55" s="35" customFormat="1" ht="18">
      <c r="A149" s="84"/>
      <c r="B149" s="85" t="str">
        <f>IF(ISBLANK($E149),"",INDEX(Waga!$B$9:$Y$193,$AY149,2))</f>
        <v/>
      </c>
      <c r="C149" s="85" t="str">
        <f>IF(ISBLANK($E149),"",INDEX(Waga!$B$9:$Y$193,$AY149,1))</f>
        <v/>
      </c>
      <c r="D149" s="396" t="str">
        <f>IF(ISBLANK($E149),"",INDEX(Waga!$B$9:$Y$193,$AY149,4))</f>
        <v/>
      </c>
      <c r="E149" s="59"/>
      <c r="F149" s="85" t="str">
        <f>IF(ISBLANK($E149),"",INDEX(Waga!$B$9:$Y$193,$AY149,6))</f>
        <v/>
      </c>
      <c r="G149" s="180" t="str">
        <f>IF(ISBLANK($E149),"",INDEX(Waga!$B$9:$Y$193,$AY149,7))</f>
        <v/>
      </c>
      <c r="H149" s="154" t="str">
        <f>IF(ISBLANK($E149),"",INDEX(Waga!$B$9:$Y$193,$AY149,8))</f>
        <v/>
      </c>
      <c r="I149" s="86" t="str">
        <f>IF(ISBLANK($E149),"",INDEX(Waga!$B$9:$Y$193,$AY149,9))</f>
        <v/>
      </c>
      <c r="J149" s="94" t="str">
        <f>IF(ISBLANK($E149),"",INDEX(Waga!$B$9:$Y$193,$AY149,10))</f>
        <v/>
      </c>
      <c r="K149" s="88" t="str">
        <f>IF(ISBLANK($E149),"",INDEX(Waga!$B$9:$Y$193,$AY149,11))</f>
        <v/>
      </c>
      <c r="L149" s="131" t="str">
        <f>IF(ISBLANK($E149),"",INDEX(Waga!$B$9:$Y$193,$AY149,12))</f>
        <v/>
      </c>
      <c r="M149" s="132"/>
      <c r="N149" s="131" t="str">
        <f t="shared" si="128"/>
        <v/>
      </c>
      <c r="O149" s="132"/>
      <c r="P149" s="133" t="str">
        <f t="shared" si="129"/>
        <v/>
      </c>
      <c r="Q149" s="132"/>
      <c r="R149" s="133" t="str">
        <f>IF(ISBLANK($E149),"",INDEX(Waga!$B$9:$Y$193,$AY149,13))</f>
        <v/>
      </c>
      <c r="S149" s="132"/>
      <c r="T149" s="133" t="str">
        <f t="shared" si="119"/>
        <v/>
      </c>
      <c r="U149" s="132"/>
      <c r="V149" s="133" t="str">
        <f t="shared" si="127"/>
        <v/>
      </c>
      <c r="W149" s="309"/>
      <c r="X149" s="314" t="str">
        <f t="shared" si="126"/>
        <v xml:space="preserve"> </v>
      </c>
      <c r="Y149" s="312" t="str">
        <f t="shared" si="120"/>
        <v/>
      </c>
      <c r="Z149" s="200" t="str">
        <f t="shared" si="121"/>
        <v/>
      </c>
      <c r="AA149" s="485"/>
      <c r="AB149" s="385" t="str">
        <f>IF(ISNUMBER(AZ149),IF(ISBLANK($E149),"",INDEX('Mem Drużyna'!$E$9:$AB$133,$AZ149,21)),"")</f>
        <v/>
      </c>
      <c r="AC149" s="384" t="str">
        <f>IF(ISNUMBER(AZ149),IF(ISBLANK($E149),"",INDEX('Mem Drużyna'!$E$9:$AB$133,$AZ149,24)),"")</f>
        <v/>
      </c>
      <c r="AD149" s="549" t="str">
        <f>IF(ISNUMBER(AZ149),IF(ISBLANK($E149),"",INDEX('Mem Drużyna'!$E$9:$AB$133,$AZ149,24)),"")</f>
        <v/>
      </c>
      <c r="AE149" s="430"/>
      <c r="AF149" s="546" t="str">
        <f>IF(ISNUMBER(BB149),IF(ISBLANK($E149),"",INDEX(DMP!$A$9:$AT$70,$BB149,26)),"")</f>
        <v/>
      </c>
      <c r="AG149" s="543" t="str">
        <f>IF(ISNUMBER(BB149),IF(ISBLANK($E149),"",INDEX(DMP!$A$9:$AT$70,$BB149,27)),"")</f>
        <v/>
      </c>
      <c r="AH149" s="551" t="str">
        <f>IF(ISNUMBER(BB149),IF(ISBLANK($E149),"",INDEX(DMP!$A$9:$AT$70,$BB149,46)),"")</f>
        <v/>
      </c>
      <c r="AI149" s="490" t="str">
        <f t="shared" si="122"/>
        <v/>
      </c>
      <c r="AJ149" s="491">
        <f t="shared" si="139"/>
        <v>1</v>
      </c>
      <c r="AK149" s="210">
        <f t="shared" si="109"/>
        <v>1</v>
      </c>
      <c r="AL149" s="209">
        <f t="shared" si="110"/>
        <v>1</v>
      </c>
      <c r="AM149" s="94">
        <f t="shared" si="140"/>
        <v>0</v>
      </c>
      <c r="AN149" s="94">
        <f t="shared" si="141"/>
        <v>0</v>
      </c>
      <c r="AO149" s="94">
        <f t="shared" si="142"/>
        <v>0</v>
      </c>
      <c r="AP149" s="95">
        <f t="shared" si="143"/>
        <v>0</v>
      </c>
      <c r="AQ149" s="94">
        <f t="shared" si="144"/>
        <v>0</v>
      </c>
      <c r="AR149" s="94">
        <f t="shared" si="145"/>
        <v>0</v>
      </c>
      <c r="AS149" s="94">
        <f t="shared" si="146"/>
        <v>0</v>
      </c>
      <c r="AT149" s="96">
        <f t="shared" si="147"/>
        <v>0</v>
      </c>
      <c r="AU149" s="94" t="str">
        <f t="shared" si="123"/>
        <v/>
      </c>
      <c r="AV149" s="94" t="str">
        <f t="shared" si="124"/>
        <v/>
      </c>
      <c r="AW149" s="94" t="str">
        <f t="shared" si="125"/>
        <v/>
      </c>
      <c r="AX149" s="485"/>
      <c r="AY149" s="485" t="str">
        <f>IF(E149="","",MATCH(E149,Waga!$F$9:$F$193,0))</f>
        <v/>
      </c>
      <c r="AZ149" s="485" t="str">
        <f>IF(E149="","",MATCH(E149,'Mem Drużyna'!$E$9:$E$133,0))</f>
        <v/>
      </c>
      <c r="BA149" s="198">
        <f t="shared" si="148"/>
        <v>0</v>
      </c>
      <c r="BB149" s="485" t="str">
        <f>IF(E149="","",MATCH(E149,DMP!$E$9:$E$70,0))</f>
        <v/>
      </c>
      <c r="BC149" s="494"/>
    </row>
    <row r="150" spans="1:55" s="35" customFormat="1" ht="18">
      <c r="A150" s="84"/>
      <c r="B150" s="85" t="str">
        <f>IF(ISBLANK($E150),"",INDEX(Waga!$B$9:$Y$193,$AY150,2))</f>
        <v/>
      </c>
      <c r="C150" s="85" t="str">
        <f>IF(ISBLANK($E150),"",INDEX(Waga!$B$9:$Y$193,$AY150,1))</f>
        <v/>
      </c>
      <c r="D150" s="396" t="str">
        <f>IF(ISBLANK($E150),"",INDEX(Waga!$B$9:$Y$193,$AY150,4))</f>
        <v/>
      </c>
      <c r="E150" s="59"/>
      <c r="F150" s="85" t="str">
        <f>IF(ISBLANK($E150),"",INDEX(Waga!$B$9:$Y$193,$AY150,6))</f>
        <v/>
      </c>
      <c r="G150" s="180" t="str">
        <f>IF(ISBLANK($E150),"",INDEX(Waga!$B$9:$Y$193,$AY150,7))</f>
        <v/>
      </c>
      <c r="H150" s="154" t="str">
        <f>IF(ISBLANK($E150),"",INDEX(Waga!$B$9:$Y$193,$AY150,8))</f>
        <v/>
      </c>
      <c r="I150" s="86" t="str">
        <f>IF(ISBLANK($E150),"",INDEX(Waga!$B$9:$Y$193,$AY150,9))</f>
        <v/>
      </c>
      <c r="J150" s="94" t="str">
        <f>IF(ISBLANK($E150),"",INDEX(Waga!$B$9:$Y$193,$AY150,10))</f>
        <v/>
      </c>
      <c r="K150" s="88" t="str">
        <f>IF(ISBLANK($E150),"",INDEX(Waga!$B$9:$Y$193,$AY150,11))</f>
        <v/>
      </c>
      <c r="L150" s="131" t="str">
        <f>IF(ISBLANK($E150),"",INDEX(Waga!$B$9:$Y$193,$AY150,12))</f>
        <v/>
      </c>
      <c r="M150" s="132"/>
      <c r="N150" s="131" t="str">
        <f t="shared" si="128"/>
        <v/>
      </c>
      <c r="O150" s="132"/>
      <c r="P150" s="133" t="str">
        <f t="shared" si="129"/>
        <v/>
      </c>
      <c r="Q150" s="132"/>
      <c r="R150" s="133" t="str">
        <f>IF(ISBLANK($E150),"",INDEX(Waga!$B$9:$Y$193,$AY150,13))</f>
        <v/>
      </c>
      <c r="S150" s="132"/>
      <c r="T150" s="133" t="str">
        <f t="shared" si="119"/>
        <v/>
      </c>
      <c r="U150" s="132"/>
      <c r="V150" s="133" t="str">
        <f t="shared" si="127"/>
        <v/>
      </c>
      <c r="W150" s="309"/>
      <c r="X150" s="314" t="str">
        <f t="shared" si="126"/>
        <v xml:space="preserve"> </v>
      </c>
      <c r="Y150" s="312" t="str">
        <f t="shared" si="120"/>
        <v/>
      </c>
      <c r="Z150" s="200" t="str">
        <f t="shared" si="121"/>
        <v/>
      </c>
      <c r="AA150" s="485"/>
      <c r="AB150" s="385" t="str">
        <f>IF(ISNUMBER(AZ150),IF(ISBLANK($E150),"",INDEX('Mem Drużyna'!$E$9:$AB$133,$AZ150,21)),"")</f>
        <v/>
      </c>
      <c r="AC150" s="384" t="str">
        <f>IF(ISNUMBER(AZ150),IF(ISBLANK($E150),"",INDEX('Mem Drużyna'!$E$9:$AB$133,$AZ150,24)),"")</f>
        <v/>
      </c>
      <c r="AD150" s="549" t="str">
        <f>IF(ISNUMBER(AZ150),IF(ISBLANK($E150),"",INDEX('Mem Drużyna'!$E$9:$AB$133,$AZ150,24)),"")</f>
        <v/>
      </c>
      <c r="AE150" s="430"/>
      <c r="AF150" s="546" t="str">
        <f>IF(ISNUMBER(BB150),IF(ISBLANK($E150),"",INDEX(DMP!$A$9:$AT$70,$BB150,26)),"")</f>
        <v/>
      </c>
      <c r="AG150" s="543" t="str">
        <f>IF(ISNUMBER(BB150),IF(ISBLANK($E150),"",INDEX(DMP!$A$9:$AT$70,$BB150,27)),"")</f>
        <v/>
      </c>
      <c r="AH150" s="551" t="str">
        <f>IF(ISNUMBER(BB150),IF(ISBLANK($E150),"",INDEX(DMP!$A$9:$AT$70,$BB150,46)),"")</f>
        <v/>
      </c>
      <c r="AI150" s="490" t="str">
        <f t="shared" si="122"/>
        <v/>
      </c>
      <c r="AJ150" s="491">
        <f t="shared" si="139"/>
        <v>1</v>
      </c>
      <c r="AK150" s="210">
        <f t="shared" si="109"/>
        <v>1</v>
      </c>
      <c r="AL150" s="209">
        <f t="shared" si="110"/>
        <v>1</v>
      </c>
      <c r="AM150" s="94">
        <f t="shared" si="140"/>
        <v>0</v>
      </c>
      <c r="AN150" s="94">
        <f t="shared" si="141"/>
        <v>0</v>
      </c>
      <c r="AO150" s="94">
        <f t="shared" si="142"/>
        <v>0</v>
      </c>
      <c r="AP150" s="95">
        <f t="shared" si="143"/>
        <v>0</v>
      </c>
      <c r="AQ150" s="94">
        <f t="shared" si="144"/>
        <v>0</v>
      </c>
      <c r="AR150" s="94">
        <f t="shared" si="145"/>
        <v>0</v>
      </c>
      <c r="AS150" s="94">
        <f t="shared" si="146"/>
        <v>0</v>
      </c>
      <c r="AT150" s="96">
        <f t="shared" si="147"/>
        <v>0</v>
      </c>
      <c r="AU150" s="94" t="str">
        <f t="shared" si="123"/>
        <v/>
      </c>
      <c r="AV150" s="94" t="str">
        <f t="shared" si="124"/>
        <v/>
      </c>
      <c r="AW150" s="94" t="str">
        <f t="shared" si="125"/>
        <v/>
      </c>
      <c r="AX150" s="485"/>
      <c r="AY150" s="485" t="str">
        <f>IF(E150="","",MATCH(E150,Waga!$F$9:$F$193,0))</f>
        <v/>
      </c>
      <c r="AZ150" s="485" t="str">
        <f>IF(E150="","",MATCH(E150,'Mem Drużyna'!$E$9:$E$133,0))</f>
        <v/>
      </c>
      <c r="BA150" s="198">
        <f t="shared" si="148"/>
        <v>0</v>
      </c>
      <c r="BB150" s="485" t="str">
        <f>IF(E150="","",MATCH(E150,DMP!$E$9:$E$70,0))</f>
        <v/>
      </c>
      <c r="BC150" s="494"/>
    </row>
    <row r="151" spans="1:55" s="35" customFormat="1" ht="18">
      <c r="A151" s="84"/>
      <c r="B151" s="85" t="str">
        <f>IF(ISBLANK($E151),"",INDEX(Waga!$B$9:$Y$193,$AY151,2))</f>
        <v/>
      </c>
      <c r="C151" s="85" t="str">
        <f>IF(ISBLANK($E151),"",INDEX(Waga!$B$9:$Y$193,$AY151,1))</f>
        <v/>
      </c>
      <c r="D151" s="396" t="str">
        <f>IF(ISBLANK($E151),"",INDEX(Waga!$B$9:$Y$193,$AY151,4))</f>
        <v/>
      </c>
      <c r="E151" s="192"/>
      <c r="F151" s="85" t="str">
        <f>IF(ISBLANK($E151),"",INDEX(Waga!$B$9:$Y$193,$AY151,6))</f>
        <v/>
      </c>
      <c r="G151" s="180" t="str">
        <f>IF(ISBLANK($E151),"",INDEX(Waga!$B$9:$Y$193,$AY151,7))</f>
        <v/>
      </c>
      <c r="H151" s="154" t="str">
        <f>IF(ISBLANK($E151),"",INDEX(Waga!$B$9:$Y$193,$AY151,8))</f>
        <v/>
      </c>
      <c r="I151" s="86" t="str">
        <f>IF(ISBLANK($E151),"",INDEX(Waga!$B$9:$Y$193,$AY151,9))</f>
        <v/>
      </c>
      <c r="J151" s="94" t="str">
        <f>IF(ISBLANK($E151),"",INDEX(Waga!$B$9:$Y$193,$AY151,10))</f>
        <v/>
      </c>
      <c r="K151" s="88" t="str">
        <f>IF(ISBLANK($E151),"",INDEX(Waga!$B$9:$Y$193,$AY151,11))</f>
        <v/>
      </c>
      <c r="L151" s="131" t="str">
        <f>IF(ISBLANK($E151),"",INDEX(Waga!$B$9:$Y$193,$AY151,12))</f>
        <v/>
      </c>
      <c r="M151" s="132"/>
      <c r="N151" s="131" t="str">
        <f t="shared" si="128"/>
        <v/>
      </c>
      <c r="O151" s="132"/>
      <c r="P151" s="133" t="str">
        <f t="shared" si="129"/>
        <v/>
      </c>
      <c r="Q151" s="132"/>
      <c r="R151" s="133" t="str">
        <f>IF(ISBLANK($E151),"",INDEX(Waga!$B$9:$Y$193,$AY151,13))</f>
        <v/>
      </c>
      <c r="S151" s="132"/>
      <c r="T151" s="133" t="str">
        <f t="shared" si="119"/>
        <v/>
      </c>
      <c r="U151" s="132"/>
      <c r="V151" s="133" t="str">
        <f t="shared" si="127"/>
        <v/>
      </c>
      <c r="W151" s="309"/>
      <c r="X151" s="314" t="str">
        <f t="shared" si="126"/>
        <v xml:space="preserve"> </v>
      </c>
      <c r="Y151" s="312" t="str">
        <f t="shared" si="120"/>
        <v/>
      </c>
      <c r="Z151" s="200" t="str">
        <f t="shared" si="121"/>
        <v/>
      </c>
      <c r="AA151" s="485"/>
      <c r="AB151" s="385" t="str">
        <f>IF(ISNUMBER(AZ151),IF(ISBLANK($E151),"",INDEX('Mem Drużyna'!$E$9:$AB$133,$AZ151,21)),"")</f>
        <v/>
      </c>
      <c r="AC151" s="384" t="str">
        <f>IF(ISNUMBER(AZ151),IF(ISBLANK($E151),"",INDEX('Mem Drużyna'!$E$9:$AB$133,$AZ151,24)),"")</f>
        <v/>
      </c>
      <c r="AD151" s="549" t="str">
        <f>IF(ISNUMBER(AZ151),IF(ISBLANK($E151),"",INDEX('Mem Drużyna'!$E$9:$AB$133,$AZ151,24)),"")</f>
        <v/>
      </c>
      <c r="AE151" s="430"/>
      <c r="AF151" s="546" t="str">
        <f>IF(ISNUMBER(BB151),IF(ISBLANK($E151),"",INDEX(DMP!$A$9:$AT$70,$BB151,26)),"")</f>
        <v/>
      </c>
      <c r="AG151" s="543" t="str">
        <f>IF(ISNUMBER(BB151),IF(ISBLANK($E151),"",INDEX(DMP!$A$9:$AT$70,$BB151,27)),"")</f>
        <v/>
      </c>
      <c r="AH151" s="551" t="str">
        <f>IF(ISNUMBER(BB151),IF(ISBLANK($E151),"",INDEX(DMP!$A$9:$AT$70,$BB151,46)),"")</f>
        <v/>
      </c>
      <c r="AI151" s="490" t="str">
        <f t="shared" si="122"/>
        <v/>
      </c>
      <c r="AJ151" s="491">
        <f t="shared" si="139"/>
        <v>1</v>
      </c>
      <c r="AK151" s="210">
        <f t="shared" si="109"/>
        <v>1</v>
      </c>
      <c r="AL151" s="209">
        <f t="shared" si="110"/>
        <v>1</v>
      </c>
      <c r="AM151" s="94">
        <f t="shared" si="140"/>
        <v>0</v>
      </c>
      <c r="AN151" s="94">
        <f t="shared" si="141"/>
        <v>0</v>
      </c>
      <c r="AO151" s="94">
        <f t="shared" si="142"/>
        <v>0</v>
      </c>
      <c r="AP151" s="95">
        <f t="shared" si="143"/>
        <v>0</v>
      </c>
      <c r="AQ151" s="94">
        <f t="shared" si="144"/>
        <v>0</v>
      </c>
      <c r="AR151" s="94">
        <f t="shared" si="145"/>
        <v>0</v>
      </c>
      <c r="AS151" s="94">
        <f t="shared" si="146"/>
        <v>0</v>
      </c>
      <c r="AT151" s="96">
        <f t="shared" si="147"/>
        <v>0</v>
      </c>
      <c r="AU151" s="94" t="str">
        <f t="shared" si="123"/>
        <v/>
      </c>
      <c r="AV151" s="94" t="str">
        <f t="shared" si="124"/>
        <v/>
      </c>
      <c r="AW151" s="94" t="str">
        <f t="shared" si="125"/>
        <v/>
      </c>
      <c r="AX151" s="485"/>
      <c r="AY151" s="485" t="str">
        <f>IF(E151="","",MATCH(E151,Waga!$F$9:$F$193,0))</f>
        <v/>
      </c>
      <c r="AZ151" s="485" t="str">
        <f>IF(E151="","",MATCH(E151,'Mem Drużyna'!$E$9:$E$133,0))</f>
        <v/>
      </c>
      <c r="BA151" s="198">
        <f t="shared" si="148"/>
        <v>0</v>
      </c>
      <c r="BB151" s="485" t="str">
        <f>IF(E151="","",MATCH(E151,DMP!$E$9:$E$70,0))</f>
        <v/>
      </c>
      <c r="BC151" s="494"/>
    </row>
    <row r="152" spans="1:55" s="35" customFormat="1" ht="18">
      <c r="A152" s="84"/>
      <c r="B152" s="85" t="str">
        <f>IF(ISBLANK($E152),"",INDEX(Waga!$B$9:$Y$193,$AY152,2))</f>
        <v/>
      </c>
      <c r="C152" s="85" t="str">
        <f>IF(ISBLANK($E152),"",INDEX(Waga!$B$9:$Y$193,$AY152,1))</f>
        <v/>
      </c>
      <c r="D152" s="396" t="str">
        <f>IF(ISBLANK($E152),"",INDEX(Waga!$B$9:$Y$193,$AY152,4))</f>
        <v/>
      </c>
      <c r="E152" s="46"/>
      <c r="F152" s="85" t="str">
        <f>IF(ISBLANK($E152),"",INDEX(Waga!$B$9:$Y$193,$AY152,6))</f>
        <v/>
      </c>
      <c r="G152" s="180" t="str">
        <f>IF(ISBLANK($E152),"",INDEX(Waga!$B$9:$Y$193,$AY152,7))</f>
        <v/>
      </c>
      <c r="H152" s="154" t="str">
        <f>IF(ISBLANK($E152),"",INDEX(Waga!$B$9:$Y$193,$AY152,8))</f>
        <v/>
      </c>
      <c r="I152" s="86" t="str">
        <f>IF(ISBLANK($E152),"",INDEX(Waga!$B$9:$Y$193,$AY152,9))</f>
        <v/>
      </c>
      <c r="J152" s="94" t="str">
        <f>IF(ISBLANK($E152),"",INDEX(Waga!$B$9:$Y$193,$AY152,10))</f>
        <v/>
      </c>
      <c r="K152" s="88" t="str">
        <f>IF(ISBLANK($E152),"",INDEX(Waga!$B$9:$Y$193,$AY152,11))</f>
        <v/>
      </c>
      <c r="L152" s="131" t="str">
        <f>IF(ISBLANK($E152),"",INDEX(Waga!$B$9:$Y$193,$AY152,12))</f>
        <v/>
      </c>
      <c r="M152" s="132"/>
      <c r="N152" s="131" t="str">
        <f t="shared" si="128"/>
        <v/>
      </c>
      <c r="O152" s="132"/>
      <c r="P152" s="133" t="str">
        <f t="shared" si="129"/>
        <v/>
      </c>
      <c r="Q152" s="132"/>
      <c r="R152" s="133" t="str">
        <f>IF(ISBLANK($E152),"",INDEX(Waga!$B$9:$Y$193,$AY152,13))</f>
        <v/>
      </c>
      <c r="S152" s="132"/>
      <c r="T152" s="133" t="str">
        <f t="shared" si="119"/>
        <v/>
      </c>
      <c r="U152" s="132"/>
      <c r="V152" s="133" t="str">
        <f t="shared" si="127"/>
        <v/>
      </c>
      <c r="W152" s="309"/>
      <c r="X152" s="314" t="str">
        <f t="shared" si="126"/>
        <v xml:space="preserve"> </v>
      </c>
      <c r="Y152" s="312" t="str">
        <f t="shared" si="120"/>
        <v/>
      </c>
      <c r="Z152" s="200" t="str">
        <f t="shared" si="121"/>
        <v/>
      </c>
      <c r="AA152" s="485"/>
      <c r="AB152" s="385" t="str">
        <f>IF(ISNUMBER(AZ152),IF(ISBLANK($E152),"",INDEX('Mem Drużyna'!$E$9:$AB$133,$AZ152,21)),"")</f>
        <v/>
      </c>
      <c r="AC152" s="384" t="str">
        <f>IF(ISNUMBER(AZ152),IF(ISBLANK($E152),"",INDEX('Mem Drużyna'!$E$9:$AB$133,$AZ152,24)),"")</f>
        <v/>
      </c>
      <c r="AD152" s="549" t="str">
        <f>IF(ISNUMBER(AZ152),IF(ISBLANK($E152),"",INDEX('Mem Drużyna'!$E$9:$AB$133,$AZ152,24)),"")</f>
        <v/>
      </c>
      <c r="AE152" s="430"/>
      <c r="AF152" s="546" t="str">
        <f>IF(ISNUMBER(BB152),IF(ISBLANK($E152),"",INDEX(DMP!$A$9:$AT$70,$BB152,26)),"")</f>
        <v/>
      </c>
      <c r="AG152" s="543" t="str">
        <f>IF(ISNUMBER(BB152),IF(ISBLANK($E152),"",INDEX(DMP!$A$9:$AT$70,$BB152,27)),"")</f>
        <v/>
      </c>
      <c r="AH152" s="551" t="str">
        <f>IF(ISNUMBER(BB152),IF(ISBLANK($E152),"",INDEX(DMP!$A$9:$AT$70,$BB152,46)),"")</f>
        <v/>
      </c>
      <c r="AI152" s="490" t="str">
        <f t="shared" si="122"/>
        <v/>
      </c>
      <c r="AJ152" s="491">
        <f t="shared" si="139"/>
        <v>1</v>
      </c>
      <c r="AK152" s="210">
        <f t="shared" si="109"/>
        <v>1</v>
      </c>
      <c r="AL152" s="209">
        <f t="shared" si="110"/>
        <v>1</v>
      </c>
      <c r="AM152" s="94">
        <f t="shared" si="140"/>
        <v>0</v>
      </c>
      <c r="AN152" s="94">
        <f t="shared" si="141"/>
        <v>0</v>
      </c>
      <c r="AO152" s="94">
        <f t="shared" si="142"/>
        <v>0</v>
      </c>
      <c r="AP152" s="95">
        <f t="shared" si="143"/>
        <v>0</v>
      </c>
      <c r="AQ152" s="94">
        <f t="shared" si="144"/>
        <v>0</v>
      </c>
      <c r="AR152" s="94">
        <f t="shared" si="145"/>
        <v>0</v>
      </c>
      <c r="AS152" s="94">
        <f t="shared" si="146"/>
        <v>0</v>
      </c>
      <c r="AT152" s="96">
        <f t="shared" si="147"/>
        <v>0</v>
      </c>
      <c r="AU152" s="94" t="str">
        <f t="shared" si="123"/>
        <v/>
      </c>
      <c r="AV152" s="94" t="str">
        <f t="shared" si="124"/>
        <v/>
      </c>
      <c r="AW152" s="94" t="str">
        <f t="shared" si="125"/>
        <v/>
      </c>
      <c r="AX152" s="485"/>
      <c r="AY152" s="485" t="str">
        <f>IF(E152="","",MATCH(E152,Waga!$F$9:$F$193,0))</f>
        <v/>
      </c>
      <c r="AZ152" s="485" t="str">
        <f>IF(E152="","",MATCH(E152,'Mem Drużyna'!$E$9:$E$133,0))</f>
        <v/>
      </c>
      <c r="BA152" s="198">
        <f t="shared" si="148"/>
        <v>0</v>
      </c>
      <c r="BB152" s="485" t="str">
        <f>IF(E152="","",MATCH(E152,DMP!$E$9:$E$70,0))</f>
        <v/>
      </c>
      <c r="BC152" s="494"/>
    </row>
    <row r="153" spans="1:55" s="35" customFormat="1" ht="18">
      <c r="A153" s="84"/>
      <c r="B153" s="85" t="str">
        <f>IF(ISBLANK($E153),"",INDEX(Waga!$B$9:$Y$193,$AY153,2))</f>
        <v/>
      </c>
      <c r="C153" s="85" t="str">
        <f>IF(ISBLANK($E153),"",INDEX(Waga!$B$9:$Y$193,$AY153,1))</f>
        <v/>
      </c>
      <c r="D153" s="396" t="str">
        <f>IF(ISBLANK($E153),"",INDEX(Waga!$B$9:$Y$193,$AY153,4))</f>
        <v/>
      </c>
      <c r="E153" s="46"/>
      <c r="F153" s="85" t="str">
        <f>IF(ISBLANK($E153),"",INDEX(Waga!$B$9:$Y$193,$AY153,6))</f>
        <v/>
      </c>
      <c r="G153" s="180" t="str">
        <f>IF(ISBLANK($E153),"",INDEX(Waga!$B$9:$Y$193,$AY153,7))</f>
        <v/>
      </c>
      <c r="H153" s="154" t="str">
        <f>IF(ISBLANK($E153),"",INDEX(Waga!$B$9:$Y$193,$AY153,8))</f>
        <v/>
      </c>
      <c r="I153" s="86" t="str">
        <f>IF(ISBLANK($E153),"",INDEX(Waga!$B$9:$Y$193,$AY153,9))</f>
        <v/>
      </c>
      <c r="J153" s="94" t="str">
        <f>IF(ISBLANK($E153),"",INDEX(Waga!$B$9:$Y$193,$AY153,10))</f>
        <v/>
      </c>
      <c r="K153" s="88" t="str">
        <f>IF(ISBLANK($E153),"",INDEX(Waga!$B$9:$Y$193,$AY153,11))</f>
        <v/>
      </c>
      <c r="L153" s="131" t="str">
        <f>IF(ISBLANK($E153),"",INDEX(Waga!$B$9:$Y$193,$AY153,12))</f>
        <v/>
      </c>
      <c r="M153" s="132"/>
      <c r="N153" s="131" t="str">
        <f t="shared" si="128"/>
        <v/>
      </c>
      <c r="O153" s="132"/>
      <c r="P153" s="133" t="str">
        <f t="shared" si="129"/>
        <v/>
      </c>
      <c r="Q153" s="132"/>
      <c r="R153" s="133" t="str">
        <f>IF(ISBLANK($E153),"",INDEX(Waga!$B$9:$Y$193,$AY153,13))</f>
        <v/>
      </c>
      <c r="S153" s="132"/>
      <c r="T153" s="133" t="str">
        <f t="shared" si="119"/>
        <v/>
      </c>
      <c r="U153" s="132"/>
      <c r="V153" s="133" t="str">
        <f t="shared" si="127"/>
        <v/>
      </c>
      <c r="W153" s="309"/>
      <c r="X153" s="314" t="str">
        <f t="shared" si="126"/>
        <v xml:space="preserve"> </v>
      </c>
      <c r="Y153" s="312" t="str">
        <f t="shared" si="120"/>
        <v/>
      </c>
      <c r="Z153" s="200" t="str">
        <f t="shared" si="121"/>
        <v/>
      </c>
      <c r="AA153" s="485"/>
      <c r="AB153" s="385" t="str">
        <f>IF(ISNUMBER(AZ153),IF(ISBLANK($E153),"",INDEX('Mem Drużyna'!$E$9:$AB$133,$AZ153,21)),"")</f>
        <v/>
      </c>
      <c r="AC153" s="384" t="str">
        <f>IF(ISNUMBER(AZ153),IF(ISBLANK($E153),"",INDEX('Mem Drużyna'!$E$9:$AB$133,$AZ153,24)),"")</f>
        <v/>
      </c>
      <c r="AD153" s="549" t="str">
        <f>IF(ISNUMBER(AZ153),IF(ISBLANK($E153),"",INDEX('Mem Drużyna'!$E$9:$AB$133,$AZ153,24)),"")</f>
        <v/>
      </c>
      <c r="AE153" s="430"/>
      <c r="AF153" s="546" t="str">
        <f>IF(ISNUMBER(BB153),IF(ISBLANK($E153),"",INDEX(DMP!$A$9:$AT$70,$BB153,26)),"")</f>
        <v/>
      </c>
      <c r="AG153" s="543" t="str">
        <f>IF(ISNUMBER(BB153),IF(ISBLANK($E153),"",INDEX(DMP!$A$9:$AT$70,$BB153,27)),"")</f>
        <v/>
      </c>
      <c r="AH153" s="551" t="str">
        <f>IF(ISNUMBER(BB153),IF(ISBLANK($E153),"",INDEX(DMP!$A$9:$AT$70,$BB153,46)),"")</f>
        <v/>
      </c>
      <c r="AI153" s="490" t="str">
        <f t="shared" si="122"/>
        <v/>
      </c>
      <c r="AJ153" s="491">
        <f t="shared" si="139"/>
        <v>1</v>
      </c>
      <c r="AK153" s="210">
        <f t="shared" si="109"/>
        <v>1</v>
      </c>
      <c r="AL153" s="209">
        <f t="shared" si="110"/>
        <v>1</v>
      </c>
      <c r="AM153" s="94">
        <f t="shared" si="140"/>
        <v>0</v>
      </c>
      <c r="AN153" s="94">
        <f t="shared" si="141"/>
        <v>0</v>
      </c>
      <c r="AO153" s="94">
        <f t="shared" si="142"/>
        <v>0</v>
      </c>
      <c r="AP153" s="95">
        <f t="shared" si="143"/>
        <v>0</v>
      </c>
      <c r="AQ153" s="94">
        <f t="shared" si="144"/>
        <v>0</v>
      </c>
      <c r="AR153" s="94">
        <f t="shared" si="145"/>
        <v>0</v>
      </c>
      <c r="AS153" s="94">
        <f t="shared" si="146"/>
        <v>0</v>
      </c>
      <c r="AT153" s="96">
        <f t="shared" si="147"/>
        <v>0</v>
      </c>
      <c r="AU153" s="94" t="str">
        <f t="shared" si="123"/>
        <v/>
      </c>
      <c r="AV153" s="94" t="str">
        <f t="shared" si="124"/>
        <v/>
      </c>
      <c r="AW153" s="94" t="str">
        <f t="shared" si="125"/>
        <v/>
      </c>
      <c r="AX153" s="485"/>
      <c r="AY153" s="485" t="str">
        <f>IF(E153="","",MATCH(E153,Waga!$F$9:$F$193,0))</f>
        <v/>
      </c>
      <c r="AZ153" s="485" t="str">
        <f>IF(E153="","",MATCH(E153,'Mem Drużyna'!$E$9:$E$133,0))</f>
        <v/>
      </c>
      <c r="BA153" s="198">
        <f t="shared" si="148"/>
        <v>0</v>
      </c>
      <c r="BB153" s="485" t="str">
        <f>IF(E153="","",MATCH(E153,DMP!$E$9:$E$70,0))</f>
        <v/>
      </c>
      <c r="BC153" s="494"/>
    </row>
    <row r="154" spans="1:55" s="35" customFormat="1" ht="18">
      <c r="A154" s="84"/>
      <c r="B154" s="85" t="str">
        <f>IF(ISBLANK($E154),"",INDEX(Waga!$B$9:$Y$193,$AY154,2))</f>
        <v/>
      </c>
      <c r="C154" s="85" t="str">
        <f>IF(ISBLANK($E154),"",INDEX(Waga!$B$9:$Y$193,$AY154,1))</f>
        <v/>
      </c>
      <c r="D154" s="396" t="str">
        <f>IF(ISBLANK($E154),"",INDEX(Waga!$B$9:$Y$193,$AY154,4))</f>
        <v/>
      </c>
      <c r="E154" s="46"/>
      <c r="F154" s="85" t="str">
        <f>IF(ISBLANK($E154),"",INDEX(Waga!$B$9:$Y$193,$AY154,6))</f>
        <v/>
      </c>
      <c r="G154" s="180" t="str">
        <f>IF(ISBLANK($E154),"",INDEX(Waga!$B$9:$Y$193,$AY154,7))</f>
        <v/>
      </c>
      <c r="H154" s="154" t="str">
        <f>IF(ISBLANK($E154),"",INDEX(Waga!$B$9:$Y$193,$AY154,8))</f>
        <v/>
      </c>
      <c r="I154" s="86" t="str">
        <f>IF(ISBLANK($E154),"",INDEX(Waga!$B$9:$Y$193,$AY154,9))</f>
        <v/>
      </c>
      <c r="J154" s="94" t="str">
        <f>IF(ISBLANK($E154),"",INDEX(Waga!$B$9:$Y$193,$AY154,10))</f>
        <v/>
      </c>
      <c r="K154" s="88" t="str">
        <f>IF(ISBLANK($E154),"",INDEX(Waga!$B$9:$Y$193,$AY154,11))</f>
        <v/>
      </c>
      <c r="L154" s="131" t="str">
        <f>IF(ISBLANK($E154),"",INDEX(Waga!$B$9:$Y$193,$AY154,12))</f>
        <v/>
      </c>
      <c r="M154" s="132"/>
      <c r="N154" s="131" t="str">
        <f t="shared" si="128"/>
        <v/>
      </c>
      <c r="O154" s="132"/>
      <c r="P154" s="133" t="str">
        <f t="shared" si="129"/>
        <v/>
      </c>
      <c r="Q154" s="132"/>
      <c r="R154" s="133" t="str">
        <f>IF(ISBLANK($E154),"",INDEX(Waga!$B$9:$Y$193,$AY154,13))</f>
        <v/>
      </c>
      <c r="S154" s="132"/>
      <c r="T154" s="133" t="str">
        <f t="shared" si="119"/>
        <v/>
      </c>
      <c r="U154" s="132"/>
      <c r="V154" s="133" t="str">
        <f t="shared" si="127"/>
        <v/>
      </c>
      <c r="W154" s="309"/>
      <c r="X154" s="314" t="str">
        <f t="shared" si="126"/>
        <v xml:space="preserve"> </v>
      </c>
      <c r="Y154" s="312" t="str">
        <f t="shared" si="120"/>
        <v/>
      </c>
      <c r="Z154" s="200" t="str">
        <f t="shared" si="121"/>
        <v/>
      </c>
      <c r="AA154" s="485"/>
      <c r="AB154" s="385" t="str">
        <f>IF(ISNUMBER(AZ154),IF(ISBLANK($E154),"",INDEX('Mem Drużyna'!$E$9:$AB$133,$AZ154,21)),"")</f>
        <v/>
      </c>
      <c r="AC154" s="384" t="str">
        <f>IF(ISNUMBER(AZ154),IF(ISBLANK($E154),"",INDEX('Mem Drużyna'!$E$9:$AB$133,$AZ154,24)),"")</f>
        <v/>
      </c>
      <c r="AD154" s="549" t="str">
        <f>IF(ISNUMBER(AZ154),IF(ISBLANK($E154),"",INDEX('Mem Drużyna'!$E$9:$AB$133,$AZ154,24)),"")</f>
        <v/>
      </c>
      <c r="AE154" s="430"/>
      <c r="AF154" s="546" t="str">
        <f>IF(ISNUMBER(BB154),IF(ISBLANK($E154),"",INDEX(DMP!$A$9:$AT$70,$BB154,26)),"")</f>
        <v/>
      </c>
      <c r="AG154" s="543" t="str">
        <f>IF(ISNUMBER(BB154),IF(ISBLANK($E154),"",INDEX(DMP!$A$9:$AT$70,$BB154,27)),"")</f>
        <v/>
      </c>
      <c r="AH154" s="551" t="str">
        <f>IF(ISNUMBER(BB154),IF(ISBLANK($E154),"",INDEX(DMP!$A$9:$AT$70,$BB154,46)),"")</f>
        <v/>
      </c>
      <c r="AI154" s="490" t="str">
        <f t="shared" si="122"/>
        <v/>
      </c>
      <c r="AJ154" s="491">
        <f t="shared" si="139"/>
        <v>1</v>
      </c>
      <c r="AK154" s="210">
        <f t="shared" si="109"/>
        <v>1</v>
      </c>
      <c r="AL154" s="209">
        <f t="shared" si="110"/>
        <v>1</v>
      </c>
      <c r="AM154" s="94">
        <f t="shared" si="140"/>
        <v>0</v>
      </c>
      <c r="AN154" s="94">
        <f t="shared" si="141"/>
        <v>0</v>
      </c>
      <c r="AO154" s="94">
        <f t="shared" si="142"/>
        <v>0</v>
      </c>
      <c r="AP154" s="95">
        <f t="shared" si="143"/>
        <v>0</v>
      </c>
      <c r="AQ154" s="94">
        <f t="shared" si="144"/>
        <v>0</v>
      </c>
      <c r="AR154" s="94">
        <f t="shared" si="145"/>
        <v>0</v>
      </c>
      <c r="AS154" s="94">
        <f t="shared" si="146"/>
        <v>0</v>
      </c>
      <c r="AT154" s="96">
        <f t="shared" si="147"/>
        <v>0</v>
      </c>
      <c r="AU154" s="94" t="str">
        <f t="shared" si="123"/>
        <v/>
      </c>
      <c r="AV154" s="94" t="str">
        <f t="shared" si="124"/>
        <v/>
      </c>
      <c r="AW154" s="94" t="str">
        <f t="shared" si="125"/>
        <v/>
      </c>
      <c r="AX154" s="485"/>
      <c r="AY154" s="485" t="str">
        <f>IF(E154="","",MATCH(E154,Waga!$F$9:$F$193,0))</f>
        <v/>
      </c>
      <c r="AZ154" s="485" t="str">
        <f>IF(E154="","",MATCH(E154,'Mem Drużyna'!$E$9:$E$133,0))</f>
        <v/>
      </c>
      <c r="BA154" s="198">
        <f t="shared" si="148"/>
        <v>0</v>
      </c>
      <c r="BB154" s="485" t="str">
        <f>IF(E154="","",MATCH(E154,DMP!$E$9:$E$70,0))</f>
        <v/>
      </c>
      <c r="BC154" s="494"/>
    </row>
    <row r="155" spans="1:55" s="35" customFormat="1" ht="18">
      <c r="A155" s="84"/>
      <c r="B155" s="85" t="str">
        <f>IF(ISBLANK($E155),"",INDEX(Waga!$B$9:$Y$193,$AY155,2))</f>
        <v/>
      </c>
      <c r="C155" s="85" t="str">
        <f>IF(ISBLANK($E155),"",INDEX(Waga!$B$9:$Y$193,$AY155,1))</f>
        <v/>
      </c>
      <c r="D155" s="396" t="str">
        <f>IF(ISBLANK($E155),"",INDEX(Waga!$B$9:$Y$193,$AY155,4))</f>
        <v/>
      </c>
      <c r="E155" s="46"/>
      <c r="F155" s="85" t="str">
        <f>IF(ISBLANK($E155),"",INDEX(Waga!$B$9:$Y$193,$AY155,6))</f>
        <v/>
      </c>
      <c r="G155" s="180" t="str">
        <f>IF(ISBLANK($E155),"",INDEX(Waga!$B$9:$Y$193,$AY155,7))</f>
        <v/>
      </c>
      <c r="H155" s="154" t="str">
        <f>IF(ISBLANK($E155),"",INDEX(Waga!$B$9:$Y$193,$AY155,8))</f>
        <v/>
      </c>
      <c r="I155" s="86" t="str">
        <f>IF(ISBLANK($E155),"",INDEX(Waga!$B$9:$Y$193,$AY155,9))</f>
        <v/>
      </c>
      <c r="J155" s="94" t="str">
        <f>IF(ISBLANK($E155),"",INDEX(Waga!$B$9:$Y$193,$AY155,10))</f>
        <v/>
      </c>
      <c r="K155" s="88" t="str">
        <f>IF(ISBLANK($E155),"",INDEX(Waga!$B$9:$Y$193,$AY155,11))</f>
        <v/>
      </c>
      <c r="L155" s="131" t="str">
        <f>IF(ISBLANK($E155),"",INDEX(Waga!$B$9:$Y$193,$AY155,12))</f>
        <v/>
      </c>
      <c r="M155" s="132"/>
      <c r="N155" s="131" t="str">
        <f t="shared" si="128"/>
        <v/>
      </c>
      <c r="O155" s="132"/>
      <c r="P155" s="133" t="str">
        <f t="shared" si="129"/>
        <v/>
      </c>
      <c r="Q155" s="132"/>
      <c r="R155" s="133" t="str">
        <f>IF(ISBLANK($E155),"",INDEX(Waga!$B$9:$Y$193,$AY155,13))</f>
        <v/>
      </c>
      <c r="S155" s="132"/>
      <c r="T155" s="133" t="str">
        <f t="shared" si="119"/>
        <v/>
      </c>
      <c r="U155" s="132"/>
      <c r="V155" s="133" t="str">
        <f t="shared" si="127"/>
        <v/>
      </c>
      <c r="W155" s="309"/>
      <c r="X155" s="314" t="str">
        <f t="shared" si="126"/>
        <v xml:space="preserve"> </v>
      </c>
      <c r="Y155" s="312" t="str">
        <f t="shared" si="120"/>
        <v/>
      </c>
      <c r="Z155" s="200" t="str">
        <f t="shared" si="121"/>
        <v/>
      </c>
      <c r="AA155" s="485"/>
      <c r="AB155" s="385" t="str">
        <f>IF(ISNUMBER(AZ155),IF(ISBLANK($E155),"",INDEX('Mem Drużyna'!$E$9:$AB$133,$AZ155,21)),"")</f>
        <v/>
      </c>
      <c r="AC155" s="384" t="str">
        <f>IF(ISNUMBER(AZ155),IF(ISBLANK($E155),"",INDEX('Mem Drużyna'!$E$9:$AB$133,$AZ155,24)),"")</f>
        <v/>
      </c>
      <c r="AD155" s="549" t="str">
        <f>IF(ISNUMBER(AZ155),IF(ISBLANK($E155),"",INDEX('Mem Drużyna'!$E$9:$AB$133,$AZ155,24)),"")</f>
        <v/>
      </c>
      <c r="AE155" s="430"/>
      <c r="AF155" s="546" t="str">
        <f>IF(ISNUMBER(BB155),IF(ISBLANK($E155),"",INDEX(DMP!$A$9:$AT$70,$BB155,26)),"")</f>
        <v/>
      </c>
      <c r="AG155" s="543" t="str">
        <f>IF(ISNUMBER(BB155),IF(ISBLANK($E155),"",INDEX(DMP!$A$9:$AT$70,$BB155,27)),"")</f>
        <v/>
      </c>
      <c r="AH155" s="551" t="str">
        <f>IF(ISNUMBER(BB155),IF(ISBLANK($E155),"",INDEX(DMP!$A$9:$AT$70,$BB155,46)),"")</f>
        <v/>
      </c>
      <c r="AI155" s="490" t="str">
        <f t="shared" si="122"/>
        <v/>
      </c>
      <c r="AJ155" s="491">
        <f t="shared" si="139"/>
        <v>1</v>
      </c>
      <c r="AK155" s="210">
        <f t="shared" si="109"/>
        <v>1</v>
      </c>
      <c r="AL155" s="209">
        <f t="shared" si="110"/>
        <v>1</v>
      </c>
      <c r="AM155" s="94">
        <f t="shared" si="140"/>
        <v>0</v>
      </c>
      <c r="AN155" s="94">
        <f t="shared" si="141"/>
        <v>0</v>
      </c>
      <c r="AO155" s="94">
        <f t="shared" si="142"/>
        <v>0</v>
      </c>
      <c r="AP155" s="95">
        <f t="shared" si="143"/>
        <v>0</v>
      </c>
      <c r="AQ155" s="94">
        <f t="shared" si="144"/>
        <v>0</v>
      </c>
      <c r="AR155" s="94">
        <f t="shared" si="145"/>
        <v>0</v>
      </c>
      <c r="AS155" s="94">
        <f t="shared" si="146"/>
        <v>0</v>
      </c>
      <c r="AT155" s="96">
        <f t="shared" si="147"/>
        <v>0</v>
      </c>
      <c r="AU155" s="94" t="str">
        <f t="shared" si="123"/>
        <v/>
      </c>
      <c r="AV155" s="94" t="str">
        <f t="shared" si="124"/>
        <v/>
      </c>
      <c r="AW155" s="94" t="str">
        <f t="shared" si="125"/>
        <v/>
      </c>
      <c r="AX155" s="485"/>
      <c r="AY155" s="485" t="str">
        <f>IF(E155="","",MATCH(E155,Waga!$F$9:$F$193,0))</f>
        <v/>
      </c>
      <c r="AZ155" s="485" t="str">
        <f>IF(E155="","",MATCH(E155,'Mem Drużyna'!$E$9:$E$133,0))</f>
        <v/>
      </c>
      <c r="BA155" s="198">
        <f t="shared" si="148"/>
        <v>0</v>
      </c>
      <c r="BB155" s="485" t="str">
        <f>IF(E155="","",MATCH(E155,DMP!$E$9:$E$70,0))</f>
        <v/>
      </c>
      <c r="BC155" s="494"/>
    </row>
    <row r="156" spans="1:55" s="35" customFormat="1" ht="18">
      <c r="A156" s="84"/>
      <c r="B156" s="85" t="str">
        <f>IF(ISBLANK($E156),"",INDEX(Waga!$B$9:$Y$193,$AY156,2))</f>
        <v/>
      </c>
      <c r="C156" s="85" t="str">
        <f>IF(ISBLANK($E156),"",INDEX(Waga!$B$9:$Y$193,$AY156,1))</f>
        <v/>
      </c>
      <c r="D156" s="396" t="str">
        <f>IF(ISBLANK($E156),"",INDEX(Waga!$B$9:$Y$193,$AY156,4))</f>
        <v/>
      </c>
      <c r="E156" s="192"/>
      <c r="F156" s="85" t="str">
        <f>IF(ISBLANK($E156),"",INDEX(Waga!$B$9:$Y$193,$AY156,6))</f>
        <v/>
      </c>
      <c r="G156" s="180" t="str">
        <f>IF(ISBLANK($E156),"",INDEX(Waga!$B$9:$Y$193,$AY156,7))</f>
        <v/>
      </c>
      <c r="H156" s="154" t="str">
        <f>IF(ISBLANK($E156),"",INDEX(Waga!$B$9:$Y$193,$AY156,8))</f>
        <v/>
      </c>
      <c r="I156" s="86" t="str">
        <f>IF(ISBLANK($E156),"",INDEX(Waga!$B$9:$Y$193,$AY156,9))</f>
        <v/>
      </c>
      <c r="J156" s="94" t="str">
        <f>IF(ISBLANK($E156),"",INDEX(Waga!$B$9:$Y$193,$AY156,10))</f>
        <v/>
      </c>
      <c r="K156" s="88" t="str">
        <f>IF(ISBLANK($E156),"",INDEX(Waga!$B$9:$Y$193,$AY156,11))</f>
        <v/>
      </c>
      <c r="L156" s="131" t="str">
        <f>IF(ISBLANK($E156),"",INDEX(Waga!$B$9:$Y$193,$AY156,12))</f>
        <v/>
      </c>
      <c r="M156" s="132"/>
      <c r="N156" s="131" t="str">
        <f t="shared" si="128"/>
        <v/>
      </c>
      <c r="O156" s="132"/>
      <c r="P156" s="133" t="str">
        <f t="shared" si="129"/>
        <v/>
      </c>
      <c r="Q156" s="132"/>
      <c r="R156" s="133" t="str">
        <f>IF(ISBLANK($E156),"",INDEX(Waga!$B$9:$Y$193,$AY156,13))</f>
        <v/>
      </c>
      <c r="S156" s="132"/>
      <c r="T156" s="133" t="str">
        <f t="shared" si="119"/>
        <v/>
      </c>
      <c r="U156" s="132"/>
      <c r="V156" s="133" t="str">
        <f t="shared" si="127"/>
        <v/>
      </c>
      <c r="W156" s="309"/>
      <c r="X156" s="314" t="str">
        <f t="shared" si="126"/>
        <v xml:space="preserve"> </v>
      </c>
      <c r="Y156" s="312" t="str">
        <f t="shared" si="120"/>
        <v/>
      </c>
      <c r="Z156" s="200" t="str">
        <f t="shared" si="121"/>
        <v/>
      </c>
      <c r="AA156" s="485"/>
      <c r="AB156" s="385" t="str">
        <f>IF(ISNUMBER(AZ156),IF(ISBLANK($E156),"",INDEX('Mem Drużyna'!$E$9:$AB$133,$AZ156,21)),"")</f>
        <v/>
      </c>
      <c r="AC156" s="384" t="str">
        <f>IF(ISNUMBER(AZ156),IF(ISBLANK($E156),"",INDEX('Mem Drużyna'!$E$9:$AB$133,$AZ156,24)),"")</f>
        <v/>
      </c>
      <c r="AD156" s="549" t="str">
        <f>IF(ISNUMBER(AZ156),IF(ISBLANK($E156),"",INDEX('Mem Drużyna'!$E$9:$AB$133,$AZ156,24)),"")</f>
        <v/>
      </c>
      <c r="AE156" s="430"/>
      <c r="AF156" s="546" t="str">
        <f>IF(ISNUMBER(BB156),IF(ISBLANK($E156),"",INDEX(DMP!$A$9:$AT$70,$BB156,26)),"")</f>
        <v/>
      </c>
      <c r="AG156" s="543" t="str">
        <f>IF(ISNUMBER(BB156),IF(ISBLANK($E156),"",INDEX(DMP!$A$9:$AT$70,$BB156,27)),"")</f>
        <v/>
      </c>
      <c r="AH156" s="551" t="str">
        <f>IF(ISNUMBER(BB156),IF(ISBLANK($E156),"",INDEX(DMP!$A$9:$AT$70,$BB156,46)),"")</f>
        <v/>
      </c>
      <c r="AI156" s="490" t="str">
        <f t="shared" si="122"/>
        <v/>
      </c>
      <c r="AJ156" s="491">
        <f t="shared" ref="AJ156:AJ191" si="149">IF(ISBLANK($AX$3),1,IF(F156="K",$AX$3,1))</f>
        <v>1</v>
      </c>
      <c r="AK156" s="210">
        <f t="shared" ref="AK156:AK191" si="150">IF(K156&lt;163.918,10^(0.674107991*((LOG10(K156/163.918)^2))),1)</f>
        <v>1</v>
      </c>
      <c r="AL156" s="209">
        <f t="shared" ref="AL156:AL191" si="151">IF(K156&lt;201.159,10^(0.700767819*((LOG10(K156/201.159)^2))),1)</f>
        <v>1</v>
      </c>
      <c r="AM156" s="94">
        <f t="shared" ref="AM156:AM191" si="152">IF(M156="z",L156,IF(M156="x",L156*(-1),0))</f>
        <v>0</v>
      </c>
      <c r="AN156" s="94">
        <f t="shared" ref="AN156:AN191" si="153">IF(O156="z",N156,IF(O156="x",N156*(-1),0))</f>
        <v>0</v>
      </c>
      <c r="AO156" s="94">
        <f t="shared" ref="AO156:AO191" si="154">IF(Q156="z",P156,IF(Q156="x",P156*(-1),0))</f>
        <v>0</v>
      </c>
      <c r="AP156" s="95">
        <f t="shared" ref="AP156:AP187" si="155">IF(AND(AM156&lt;0,AN156&lt;0,AO156&lt;0),0,MAX(AM156:AO156))</f>
        <v>0</v>
      </c>
      <c r="AQ156" s="94">
        <f t="shared" ref="AQ156:AQ191" si="156">IF(S156="z",R156,IF(S156="x",R156*(-1),0))</f>
        <v>0</v>
      </c>
      <c r="AR156" s="94">
        <f t="shared" ref="AR156:AR191" si="157">IF(U156="z",T156,IF(U156="x",T156*(-1),0))</f>
        <v>0</v>
      </c>
      <c r="AS156" s="94">
        <f t="shared" ref="AS156:AS191" si="158">IF(W156="z",V156,IF(W156="x",V156*(-1),0))</f>
        <v>0</v>
      </c>
      <c r="AT156" s="96">
        <f t="shared" ref="AT156:AT187" si="159">IF(AND(AQ156&lt;0,AR156&lt;0,AS156&lt;0),0,MAX(AQ156:AS156))</f>
        <v>0</v>
      </c>
      <c r="AU156" s="94" t="str">
        <f t="shared" si="123"/>
        <v/>
      </c>
      <c r="AV156" s="94" t="str">
        <f t="shared" si="124"/>
        <v/>
      </c>
      <c r="AW156" s="94" t="str">
        <f t="shared" si="125"/>
        <v/>
      </c>
      <c r="AX156" s="485"/>
      <c r="AY156" s="485" t="str">
        <f>IF(E156="","",MATCH(E156,Waga!$F$9:$F$193,0))</f>
        <v/>
      </c>
      <c r="AZ156" s="485" t="str">
        <f>IF(E156="","",MATCH(E156,'Mem Drużyna'!$E$9:$E$133,0))</f>
        <v/>
      </c>
      <c r="BA156" s="198">
        <f t="shared" si="148"/>
        <v>0</v>
      </c>
      <c r="BB156" s="485" t="str">
        <f>IF(E156="","",MATCH(E156,DMP!$E$9:$E$70,0))</f>
        <v/>
      </c>
      <c r="BC156" s="494"/>
    </row>
    <row r="157" spans="1:55" s="35" customFormat="1" ht="18">
      <c r="A157" s="84"/>
      <c r="B157" s="85" t="str">
        <f>IF(ISBLANK($E157),"",INDEX(Waga!$B$9:$Y$193,$AY157,2))</f>
        <v/>
      </c>
      <c r="C157" s="85" t="str">
        <f>IF(ISBLANK($E157),"",INDEX(Waga!$B$9:$Y$193,$AY157,1))</f>
        <v/>
      </c>
      <c r="D157" s="396" t="str">
        <f>IF(ISBLANK($E157),"",INDEX(Waga!$B$9:$Y$193,$AY157,4))</f>
        <v/>
      </c>
      <c r="E157" s="192"/>
      <c r="F157" s="85" t="str">
        <f>IF(ISBLANK($E157),"",INDEX(Waga!$B$9:$Y$193,$AY157,6))</f>
        <v/>
      </c>
      <c r="G157" s="180" t="str">
        <f>IF(ISBLANK($E157),"",INDEX(Waga!$B$9:$Y$193,$AY157,7))</f>
        <v/>
      </c>
      <c r="H157" s="154" t="str">
        <f>IF(ISBLANK($E157),"",INDEX(Waga!$B$9:$Y$193,$AY157,8))</f>
        <v/>
      </c>
      <c r="I157" s="86" t="str">
        <f>IF(ISBLANK($E157),"",INDEX(Waga!$B$9:$Y$193,$AY157,9))</f>
        <v/>
      </c>
      <c r="J157" s="94" t="str">
        <f>IF(ISBLANK($E157),"",INDEX(Waga!$B$9:$Y$193,$AY157,10))</f>
        <v/>
      </c>
      <c r="K157" s="88" t="str">
        <f>IF(ISBLANK($E157),"",INDEX(Waga!$B$9:$Y$193,$AY157,11))</f>
        <v/>
      </c>
      <c r="L157" s="131" t="str">
        <f>IF(ISBLANK($E157),"",INDEX(Waga!$B$9:$Y$193,$AY157,12))</f>
        <v/>
      </c>
      <c r="M157" s="132"/>
      <c r="N157" s="131" t="str">
        <f t="shared" ref="N157:N191" si="160">IF(ISBLANK(M157),"",IF(M157="x",L157,L157+1))</f>
        <v/>
      </c>
      <c r="O157" s="132"/>
      <c r="P157" s="133" t="str">
        <f t="shared" ref="P157:P191" si="161">IF(ISBLANK(O157),"",IF(O157="x",N157,N157+1))</f>
        <v/>
      </c>
      <c r="Q157" s="132"/>
      <c r="R157" s="133" t="str">
        <f>IF(ISBLANK($E157),"",INDEX(Waga!$B$9:$Y$193,$AY157,13))</f>
        <v/>
      </c>
      <c r="S157" s="132"/>
      <c r="T157" s="133" t="str">
        <f t="shared" ref="T157:T191" si="162">IF(ISBLANK(S157),"",IF(S157="x",R157,R157+1))</f>
        <v/>
      </c>
      <c r="U157" s="132"/>
      <c r="V157" s="133" t="str">
        <f t="shared" ref="V157:V191" si="163">IF(ISBLANK(U157),"",IF(U157="x",T157,T157+1))</f>
        <v/>
      </c>
      <c r="W157" s="309"/>
      <c r="X157" s="314" t="str">
        <f t="shared" si="126"/>
        <v xml:space="preserve"> </v>
      </c>
      <c r="Y157" s="312" t="str">
        <f t="shared" ref="Y157:Y191" si="164">IF(K157="","",IF(F157="k",ROUND(AK157*AW157*AJ157,2),ROUND(AL157*AW157*AJ157,2)))</f>
        <v/>
      </c>
      <c r="Z157" s="200" t="str">
        <f t="shared" ref="Z157:Z191" si="165">IF(K157="","",IF(F157="k",ROUND(AK157*X157*AJ157,2),ROUND(AL157*X157*AJ157,2)))</f>
        <v/>
      </c>
      <c r="AA157" s="485"/>
      <c r="AB157" s="385" t="str">
        <f>IF(ISNUMBER(AZ157),IF(ISBLANK($E157),"",INDEX('Mem Drużyna'!$E$9:$AB$133,$AZ157,21)),"")</f>
        <v/>
      </c>
      <c r="AC157" s="384" t="str">
        <f>IF(ISNUMBER(AZ157),IF(ISBLANK($E157),"",INDEX('Mem Drużyna'!$E$9:$AB$133,$AZ157,24)),"")</f>
        <v/>
      </c>
      <c r="AD157" s="549" t="str">
        <f>IF(ISNUMBER(AZ157),IF(ISBLANK($E157),"",INDEX('Mem Drużyna'!$E$9:$AB$133,$AZ157,24)),"")</f>
        <v/>
      </c>
      <c r="AE157" s="430"/>
      <c r="AF157" s="546" t="str">
        <f>IF(ISNUMBER(BB157),IF(ISBLANK($E157),"",INDEX(DMP!$A$9:$AT$70,$BB157,26)),"")</f>
        <v/>
      </c>
      <c r="AG157" s="543" t="str">
        <f>IF(ISNUMBER(BB157),IF(ISBLANK($E157),"",INDEX(DMP!$A$9:$AT$70,$BB157,27)),"")</f>
        <v/>
      </c>
      <c r="AH157" s="551" t="str">
        <f>IF(ISNUMBER(BB157),IF(ISBLANK($E157),"",INDEX(DMP!$A$9:$AT$70,$BB157,46)),"")</f>
        <v/>
      </c>
      <c r="AI157" s="490" t="str">
        <f t="shared" ref="AI157:AI191" si="166">IF(E157="","",IF(E157="","",J157-L157-R157))</f>
        <v/>
      </c>
      <c r="AJ157" s="491">
        <f t="shared" si="149"/>
        <v>1</v>
      </c>
      <c r="AK157" s="210">
        <f t="shared" si="150"/>
        <v>1</v>
      </c>
      <c r="AL157" s="209">
        <f t="shared" si="151"/>
        <v>1</v>
      </c>
      <c r="AM157" s="94">
        <f t="shared" si="152"/>
        <v>0</v>
      </c>
      <c r="AN157" s="94">
        <f t="shared" si="153"/>
        <v>0</v>
      </c>
      <c r="AO157" s="94">
        <f t="shared" si="154"/>
        <v>0</v>
      </c>
      <c r="AP157" s="95">
        <f t="shared" si="155"/>
        <v>0</v>
      </c>
      <c r="AQ157" s="94">
        <f t="shared" si="156"/>
        <v>0</v>
      </c>
      <c r="AR157" s="94">
        <f t="shared" si="157"/>
        <v>0</v>
      </c>
      <c r="AS157" s="94">
        <f t="shared" si="158"/>
        <v>0</v>
      </c>
      <c r="AT157" s="96">
        <f t="shared" si="159"/>
        <v>0</v>
      </c>
      <c r="AU157" s="94" t="str">
        <f t="shared" ref="AU157:AU191" si="167">IF(E157="","",IF(ISTEXT(Q157),AP157,LARGE(L157:P157,1)))</f>
        <v/>
      </c>
      <c r="AV157" s="94" t="str">
        <f t="shared" ref="AV157:AV191" si="168">IF(E157="","",IF(ISTEXT(W157),AT157,LARGE(R157:V157,1)))</f>
        <v/>
      </c>
      <c r="AW157" s="94" t="str">
        <f t="shared" ref="AW157:AW191" si="169">IF(E157="","",AU157+AV157)</f>
        <v/>
      </c>
      <c r="AX157" s="485"/>
      <c r="AY157" s="485" t="str">
        <f>IF(E157="","",MATCH(E157,Waga!$F$9:$F$193,0))</f>
        <v/>
      </c>
      <c r="AZ157" s="485" t="str">
        <f>IF(E157="","",MATCH(E157,'Mem Drużyna'!$E$9:$E$133,0))</f>
        <v/>
      </c>
      <c r="BA157" s="198">
        <f t="shared" si="148"/>
        <v>0</v>
      </c>
      <c r="BB157" s="485" t="str">
        <f>IF(E157="","",MATCH(E157,DMP!$E$9:$E$70,0))</f>
        <v/>
      </c>
      <c r="BC157" s="494"/>
    </row>
    <row r="158" spans="1:55" s="35" customFormat="1" ht="18">
      <c r="A158" s="84"/>
      <c r="B158" s="85" t="str">
        <f>IF(ISBLANK($E158),"",INDEX(Waga!$B$9:$Y$193,$AY158,2))</f>
        <v/>
      </c>
      <c r="C158" s="85" t="str">
        <f>IF(ISBLANK($E158),"",INDEX(Waga!$B$9:$Y$193,$AY158,1))</f>
        <v/>
      </c>
      <c r="D158" s="396" t="str">
        <f>IF(ISBLANK($E158),"",INDEX(Waga!$B$9:$Y$193,$AY158,4))</f>
        <v/>
      </c>
      <c r="E158" s="192"/>
      <c r="F158" s="85" t="str">
        <f>IF(ISBLANK($E158),"",INDEX(Waga!$B$9:$Y$193,$AY158,6))</f>
        <v/>
      </c>
      <c r="G158" s="180" t="str">
        <f>IF(ISBLANK($E158),"",INDEX(Waga!$B$9:$Y$193,$AY158,7))</f>
        <v/>
      </c>
      <c r="H158" s="154" t="str">
        <f>IF(ISBLANK($E158),"",INDEX(Waga!$B$9:$Y$193,$AY158,8))</f>
        <v/>
      </c>
      <c r="I158" s="86" t="str">
        <f>IF(ISBLANK($E158),"",INDEX(Waga!$B$9:$Y$193,$AY158,9))</f>
        <v/>
      </c>
      <c r="J158" s="94" t="str">
        <f>IF(ISBLANK($E158),"",INDEX(Waga!$B$9:$Y$193,$AY158,10))</f>
        <v/>
      </c>
      <c r="K158" s="88" t="str">
        <f>IF(ISBLANK($E158),"",INDEX(Waga!$B$9:$Y$193,$AY158,11))</f>
        <v/>
      </c>
      <c r="L158" s="131" t="str">
        <f>IF(ISBLANK($E158),"",INDEX(Waga!$B$9:$Y$193,$AY158,12))</f>
        <v/>
      </c>
      <c r="M158" s="132"/>
      <c r="N158" s="131" t="str">
        <f t="shared" si="160"/>
        <v/>
      </c>
      <c r="O158" s="132"/>
      <c r="P158" s="133" t="str">
        <f t="shared" si="161"/>
        <v/>
      </c>
      <c r="Q158" s="132"/>
      <c r="R158" s="133" t="str">
        <f>IF(ISBLANK($E158),"",INDEX(Waga!$B$9:$Y$193,$AY158,13))</f>
        <v/>
      </c>
      <c r="S158" s="132"/>
      <c r="T158" s="133" t="str">
        <f t="shared" si="162"/>
        <v/>
      </c>
      <c r="U158" s="132"/>
      <c r="V158" s="133" t="str">
        <f t="shared" si="163"/>
        <v/>
      </c>
      <c r="W158" s="309"/>
      <c r="X158" s="314" t="str">
        <f t="shared" ref="X158:X191" si="170">IF(ISBLANK(E158)," ",(AP158+AT158))</f>
        <v xml:space="preserve"> </v>
      </c>
      <c r="Y158" s="312" t="str">
        <f t="shared" si="164"/>
        <v/>
      </c>
      <c r="Z158" s="200" t="str">
        <f t="shared" si="165"/>
        <v/>
      </c>
      <c r="AA158" s="485"/>
      <c r="AB158" s="385" t="str">
        <f>IF(ISNUMBER(AZ158),IF(ISBLANK($E158),"",INDEX('Mem Drużyna'!$E$9:$AB$133,$AZ158,21)),"")</f>
        <v/>
      </c>
      <c r="AC158" s="384" t="str">
        <f>IF(ISNUMBER(AZ158),IF(ISBLANK($E158),"",INDEX('Mem Drużyna'!$E$9:$AB$133,$AZ158,24)),"")</f>
        <v/>
      </c>
      <c r="AD158" s="549" t="str">
        <f>IF(ISNUMBER(AZ158),IF(ISBLANK($E158),"",INDEX('Mem Drużyna'!$E$9:$AB$133,$AZ158,24)),"")</f>
        <v/>
      </c>
      <c r="AE158" s="430"/>
      <c r="AF158" s="546" t="str">
        <f>IF(ISNUMBER(BB158),IF(ISBLANK($E158),"",INDEX(DMP!$A$9:$AT$70,$BB158,26)),"")</f>
        <v/>
      </c>
      <c r="AG158" s="543" t="str">
        <f>IF(ISNUMBER(BB158),IF(ISBLANK($E158),"",INDEX(DMP!$A$9:$AT$70,$BB158,27)),"")</f>
        <v/>
      </c>
      <c r="AH158" s="551" t="str">
        <f>IF(ISNUMBER(BB158),IF(ISBLANK($E158),"",INDEX(DMP!$A$9:$AT$70,$BB158,46)),"")</f>
        <v/>
      </c>
      <c r="AI158" s="490" t="str">
        <f t="shared" si="166"/>
        <v/>
      </c>
      <c r="AJ158" s="491">
        <f t="shared" si="149"/>
        <v>1</v>
      </c>
      <c r="AK158" s="210">
        <f t="shared" si="150"/>
        <v>1</v>
      </c>
      <c r="AL158" s="209">
        <f t="shared" si="151"/>
        <v>1</v>
      </c>
      <c r="AM158" s="94">
        <f t="shared" si="152"/>
        <v>0</v>
      </c>
      <c r="AN158" s="94">
        <f t="shared" si="153"/>
        <v>0</v>
      </c>
      <c r="AO158" s="94">
        <f t="shared" si="154"/>
        <v>0</v>
      </c>
      <c r="AP158" s="95">
        <f t="shared" si="155"/>
        <v>0</v>
      </c>
      <c r="AQ158" s="94">
        <f t="shared" si="156"/>
        <v>0</v>
      </c>
      <c r="AR158" s="94">
        <f t="shared" si="157"/>
        <v>0</v>
      </c>
      <c r="AS158" s="94">
        <f t="shared" si="158"/>
        <v>0</v>
      </c>
      <c r="AT158" s="96">
        <f t="shared" si="159"/>
        <v>0</v>
      </c>
      <c r="AU158" s="94" t="str">
        <f t="shared" si="167"/>
        <v/>
      </c>
      <c r="AV158" s="94" t="str">
        <f t="shared" si="168"/>
        <v/>
      </c>
      <c r="AW158" s="94" t="str">
        <f t="shared" si="169"/>
        <v/>
      </c>
      <c r="AX158" s="485"/>
      <c r="AY158" s="485" t="str">
        <f>IF(E158="","",MATCH(E158,Waga!$F$9:$F$193,0))</f>
        <v/>
      </c>
      <c r="AZ158" s="485" t="str">
        <f>IF(E158="","",MATCH(E158,'Mem Drużyna'!$E$9:$E$133,0))</f>
        <v/>
      </c>
      <c r="BA158" s="198">
        <f t="shared" si="148"/>
        <v>0</v>
      </c>
      <c r="BB158" s="485" t="str">
        <f>IF(E158="","",MATCH(E158,DMP!$E$9:$E$70,0))</f>
        <v/>
      </c>
      <c r="BC158" s="494"/>
    </row>
    <row r="159" spans="1:55" s="35" customFormat="1" ht="18">
      <c r="A159" s="84"/>
      <c r="B159" s="85" t="str">
        <f>IF(ISBLANK($E159),"",INDEX(Waga!$B$9:$Y$193,$AY159,2))</f>
        <v/>
      </c>
      <c r="C159" s="85" t="str">
        <f>IF(ISBLANK($E159),"",INDEX(Waga!$B$9:$Y$193,$AY159,1))</f>
        <v/>
      </c>
      <c r="D159" s="396" t="str">
        <f>IF(ISBLANK($E159),"",INDEX(Waga!$B$9:$Y$193,$AY159,4))</f>
        <v/>
      </c>
      <c r="E159" s="192"/>
      <c r="F159" s="85" t="str">
        <f>IF(ISBLANK($E159),"",INDEX(Waga!$B$9:$Y$193,$AY159,6))</f>
        <v/>
      </c>
      <c r="G159" s="180" t="str">
        <f>IF(ISBLANK($E159),"",INDEX(Waga!$B$9:$Y$193,$AY159,7))</f>
        <v/>
      </c>
      <c r="H159" s="154" t="str">
        <f>IF(ISBLANK($E159),"",INDEX(Waga!$B$9:$Y$193,$AY159,8))</f>
        <v/>
      </c>
      <c r="I159" s="86" t="str">
        <f>IF(ISBLANK($E159),"",INDEX(Waga!$B$9:$Y$193,$AY159,9))</f>
        <v/>
      </c>
      <c r="J159" s="94" t="str">
        <f>IF(ISBLANK($E159),"",INDEX(Waga!$B$9:$Y$193,$AY159,10))</f>
        <v/>
      </c>
      <c r="K159" s="88" t="str">
        <f>IF(ISBLANK($E159),"",INDEX(Waga!$B$9:$Y$193,$AY159,11))</f>
        <v/>
      </c>
      <c r="L159" s="131" t="str">
        <f>IF(ISBLANK($E159),"",INDEX(Waga!$B$9:$Y$193,$AY159,12))</f>
        <v/>
      </c>
      <c r="M159" s="132"/>
      <c r="N159" s="131" t="str">
        <f t="shared" si="160"/>
        <v/>
      </c>
      <c r="O159" s="132"/>
      <c r="P159" s="133" t="str">
        <f t="shared" si="161"/>
        <v/>
      </c>
      <c r="Q159" s="132"/>
      <c r="R159" s="133" t="str">
        <f>IF(ISBLANK($E159),"",INDEX(Waga!$B$9:$Y$193,$AY159,13))</f>
        <v/>
      </c>
      <c r="S159" s="132"/>
      <c r="T159" s="133" t="str">
        <f t="shared" si="162"/>
        <v/>
      </c>
      <c r="U159" s="132"/>
      <c r="V159" s="133" t="str">
        <f t="shared" si="163"/>
        <v/>
      </c>
      <c r="W159" s="309"/>
      <c r="X159" s="314" t="str">
        <f t="shared" si="170"/>
        <v xml:space="preserve"> </v>
      </c>
      <c r="Y159" s="312" t="str">
        <f t="shared" si="164"/>
        <v/>
      </c>
      <c r="Z159" s="200" t="str">
        <f t="shared" si="165"/>
        <v/>
      </c>
      <c r="AA159" s="485"/>
      <c r="AB159" s="385" t="str">
        <f>IF(ISNUMBER(AZ159),IF(ISBLANK($E159),"",INDEX('Mem Drużyna'!$E$9:$AB$133,$AZ159,21)),"")</f>
        <v/>
      </c>
      <c r="AC159" s="384" t="str">
        <f>IF(ISNUMBER(AZ159),IF(ISBLANK($E159),"",INDEX('Mem Drużyna'!$E$9:$AB$133,$AZ159,24)),"")</f>
        <v/>
      </c>
      <c r="AD159" s="549" t="str">
        <f>IF(ISNUMBER(AZ159),IF(ISBLANK($E159),"",INDEX('Mem Drużyna'!$E$9:$AB$133,$AZ159,24)),"")</f>
        <v/>
      </c>
      <c r="AE159" s="430"/>
      <c r="AF159" s="546" t="str">
        <f>IF(ISNUMBER(BB159),IF(ISBLANK($E159),"",INDEX(DMP!$A$9:$AT$70,$BB159,26)),"")</f>
        <v/>
      </c>
      <c r="AG159" s="543" t="str">
        <f>IF(ISNUMBER(BB159),IF(ISBLANK($E159),"",INDEX(DMP!$A$9:$AT$70,$BB159,27)),"")</f>
        <v/>
      </c>
      <c r="AH159" s="551" t="str">
        <f>IF(ISNUMBER(BB159),IF(ISBLANK($E159),"",INDEX(DMP!$A$9:$AT$70,$BB159,46)),"")</f>
        <v/>
      </c>
      <c r="AI159" s="490" t="str">
        <f t="shared" si="166"/>
        <v/>
      </c>
      <c r="AJ159" s="491">
        <f t="shared" si="149"/>
        <v>1</v>
      </c>
      <c r="AK159" s="210">
        <f t="shared" si="150"/>
        <v>1</v>
      </c>
      <c r="AL159" s="209">
        <f t="shared" si="151"/>
        <v>1</v>
      </c>
      <c r="AM159" s="94">
        <f t="shared" si="152"/>
        <v>0</v>
      </c>
      <c r="AN159" s="94">
        <f t="shared" si="153"/>
        <v>0</v>
      </c>
      <c r="AO159" s="94">
        <f t="shared" si="154"/>
        <v>0</v>
      </c>
      <c r="AP159" s="95">
        <f t="shared" si="155"/>
        <v>0</v>
      </c>
      <c r="AQ159" s="94">
        <f t="shared" si="156"/>
        <v>0</v>
      </c>
      <c r="AR159" s="94">
        <f t="shared" si="157"/>
        <v>0</v>
      </c>
      <c r="AS159" s="94">
        <f t="shared" si="158"/>
        <v>0</v>
      </c>
      <c r="AT159" s="96">
        <f t="shared" si="159"/>
        <v>0</v>
      </c>
      <c r="AU159" s="94" t="str">
        <f t="shared" si="167"/>
        <v/>
      </c>
      <c r="AV159" s="94" t="str">
        <f t="shared" si="168"/>
        <v/>
      </c>
      <c r="AW159" s="94" t="str">
        <f t="shared" si="169"/>
        <v/>
      </c>
      <c r="AX159" s="485"/>
      <c r="AY159" s="485" t="str">
        <f>IF(E159="","",MATCH(E159,Waga!$F$9:$F$193,0))</f>
        <v/>
      </c>
      <c r="AZ159" s="485" t="str">
        <f>IF(E159="","",MATCH(E159,'Mem Drużyna'!$E$9:$E$133,0))</f>
        <v/>
      </c>
      <c r="BA159" s="198">
        <f t="shared" si="148"/>
        <v>0</v>
      </c>
      <c r="BB159" s="485" t="str">
        <f>IF(E159="","",MATCH(E159,DMP!$E$9:$E$70,0))</f>
        <v/>
      </c>
      <c r="BC159" s="494"/>
    </row>
    <row r="160" spans="1:55" s="35" customFormat="1" ht="18">
      <c r="A160" s="84"/>
      <c r="B160" s="85" t="str">
        <f>IF(ISBLANK($E160),"",INDEX(Waga!$B$9:$Y$193,$AY160,2))</f>
        <v/>
      </c>
      <c r="C160" s="85" t="str">
        <f>IF(ISBLANK($E160),"",INDEX(Waga!$B$9:$Y$193,$AY160,1))</f>
        <v/>
      </c>
      <c r="D160" s="396" t="str">
        <f>IF(ISBLANK($E160),"",INDEX(Waga!$B$9:$Y$193,$AY160,4))</f>
        <v/>
      </c>
      <c r="E160" s="192"/>
      <c r="F160" s="85" t="str">
        <f>IF(ISBLANK($E160),"",INDEX(Waga!$B$9:$Y$193,$AY160,6))</f>
        <v/>
      </c>
      <c r="G160" s="180" t="str">
        <f>IF(ISBLANK($E160),"",INDEX(Waga!$B$9:$Y$193,$AY160,7))</f>
        <v/>
      </c>
      <c r="H160" s="154" t="str">
        <f>IF(ISBLANK($E160),"",INDEX(Waga!$B$9:$Y$193,$AY160,8))</f>
        <v/>
      </c>
      <c r="I160" s="86" t="str">
        <f>IF(ISBLANK($E160),"",INDEX(Waga!$B$9:$Y$193,$AY160,9))</f>
        <v/>
      </c>
      <c r="J160" s="94" t="str">
        <f>IF(ISBLANK($E160),"",INDEX(Waga!$B$9:$Y$193,$AY160,10))</f>
        <v/>
      </c>
      <c r="K160" s="88" t="str">
        <f>IF(ISBLANK($E160),"",INDEX(Waga!$B$9:$Y$193,$AY160,11))</f>
        <v/>
      </c>
      <c r="L160" s="131" t="str">
        <f>IF(ISBLANK($E160),"",INDEX(Waga!$B$9:$Y$193,$AY160,12))</f>
        <v/>
      </c>
      <c r="M160" s="132"/>
      <c r="N160" s="131" t="str">
        <f t="shared" si="160"/>
        <v/>
      </c>
      <c r="O160" s="132"/>
      <c r="P160" s="133" t="str">
        <f t="shared" si="161"/>
        <v/>
      </c>
      <c r="Q160" s="132"/>
      <c r="R160" s="133" t="str">
        <f>IF(ISBLANK($E160),"",INDEX(Waga!$B$9:$Y$193,$AY160,13))</f>
        <v/>
      </c>
      <c r="S160" s="132"/>
      <c r="T160" s="133" t="str">
        <f t="shared" si="162"/>
        <v/>
      </c>
      <c r="U160" s="132"/>
      <c r="V160" s="133" t="str">
        <f t="shared" si="163"/>
        <v/>
      </c>
      <c r="W160" s="309"/>
      <c r="X160" s="314" t="str">
        <f t="shared" si="170"/>
        <v xml:space="preserve"> </v>
      </c>
      <c r="Y160" s="312" t="str">
        <f t="shared" si="164"/>
        <v/>
      </c>
      <c r="Z160" s="200" t="str">
        <f t="shared" si="165"/>
        <v/>
      </c>
      <c r="AA160" s="485"/>
      <c r="AB160" s="385" t="str">
        <f>IF(ISNUMBER(AZ160),IF(ISBLANK($E160),"",INDEX('Mem Drużyna'!$E$9:$AB$133,$AZ160,21)),"")</f>
        <v/>
      </c>
      <c r="AC160" s="384" t="str">
        <f>IF(ISNUMBER(AZ160),IF(ISBLANK($E160),"",INDEX('Mem Drużyna'!$E$9:$AB$133,$AZ160,24)),"")</f>
        <v/>
      </c>
      <c r="AD160" s="549" t="str">
        <f>IF(ISNUMBER(AZ160),IF(ISBLANK($E160),"",INDEX('Mem Drużyna'!$E$9:$AB$133,$AZ160,24)),"")</f>
        <v/>
      </c>
      <c r="AE160" s="430"/>
      <c r="AF160" s="546" t="str">
        <f>IF(ISNUMBER(BB160),IF(ISBLANK($E160),"",INDEX(DMP!$A$9:$AT$70,$BB160,26)),"")</f>
        <v/>
      </c>
      <c r="AG160" s="543" t="str">
        <f>IF(ISNUMBER(BB160),IF(ISBLANK($E160),"",INDEX(DMP!$A$9:$AT$70,$BB160,27)),"")</f>
        <v/>
      </c>
      <c r="AH160" s="551" t="str">
        <f>IF(ISNUMBER(BB160),IF(ISBLANK($E160),"",INDEX(DMP!$A$9:$AT$70,$BB160,46)),"")</f>
        <v/>
      </c>
      <c r="AI160" s="490" t="str">
        <f t="shared" si="166"/>
        <v/>
      </c>
      <c r="AJ160" s="491">
        <f t="shared" si="149"/>
        <v>1</v>
      </c>
      <c r="AK160" s="210">
        <f t="shared" si="150"/>
        <v>1</v>
      </c>
      <c r="AL160" s="209">
        <f t="shared" si="151"/>
        <v>1</v>
      </c>
      <c r="AM160" s="94">
        <f t="shared" si="152"/>
        <v>0</v>
      </c>
      <c r="AN160" s="94">
        <f t="shared" si="153"/>
        <v>0</v>
      </c>
      <c r="AO160" s="94">
        <f t="shared" si="154"/>
        <v>0</v>
      </c>
      <c r="AP160" s="95">
        <f t="shared" si="155"/>
        <v>0</v>
      </c>
      <c r="AQ160" s="94">
        <f t="shared" si="156"/>
        <v>0</v>
      </c>
      <c r="AR160" s="94">
        <f t="shared" si="157"/>
        <v>0</v>
      </c>
      <c r="AS160" s="94">
        <f t="shared" si="158"/>
        <v>0</v>
      </c>
      <c r="AT160" s="96">
        <f t="shared" si="159"/>
        <v>0</v>
      </c>
      <c r="AU160" s="94" t="str">
        <f t="shared" si="167"/>
        <v/>
      </c>
      <c r="AV160" s="94" t="str">
        <f t="shared" si="168"/>
        <v/>
      </c>
      <c r="AW160" s="94" t="str">
        <f t="shared" si="169"/>
        <v/>
      </c>
      <c r="AX160" s="485"/>
      <c r="AY160" s="485" t="str">
        <f>IF(E160="","",MATCH(E160,Waga!$F$9:$F$193,0))</f>
        <v/>
      </c>
      <c r="AZ160" s="485" t="str">
        <f>IF(E160="","",MATCH(E160,'Mem Drużyna'!$E$9:$E$133,0))</f>
        <v/>
      </c>
      <c r="BA160" s="198">
        <f t="shared" si="148"/>
        <v>0</v>
      </c>
      <c r="BB160" s="485" t="str">
        <f>IF(E160="","",MATCH(E160,DMP!$E$9:$E$70,0))</f>
        <v/>
      </c>
      <c r="BC160" s="494"/>
    </row>
    <row r="161" spans="1:55" s="35" customFormat="1" ht="18">
      <c r="A161" s="84"/>
      <c r="B161" s="85" t="str">
        <f>IF(ISBLANK($E161),"",INDEX(Waga!$B$9:$Y$193,$AY161,2))</f>
        <v/>
      </c>
      <c r="C161" s="85" t="str">
        <f>IF(ISBLANK($E161),"",INDEX(Waga!$B$9:$Y$193,$AY161,1))</f>
        <v/>
      </c>
      <c r="D161" s="396" t="str">
        <f>IF(ISBLANK($E161),"",INDEX(Waga!$B$9:$Y$193,$AY161,4))</f>
        <v/>
      </c>
      <c r="E161" s="192"/>
      <c r="F161" s="85" t="str">
        <f>IF(ISBLANK($E161),"",INDEX(Waga!$B$9:$Y$193,$AY161,6))</f>
        <v/>
      </c>
      <c r="G161" s="180" t="str">
        <f>IF(ISBLANK($E161),"",INDEX(Waga!$B$9:$Y$193,$AY161,7))</f>
        <v/>
      </c>
      <c r="H161" s="154" t="str">
        <f>IF(ISBLANK($E161),"",INDEX(Waga!$B$9:$Y$193,$AY161,8))</f>
        <v/>
      </c>
      <c r="I161" s="86" t="str">
        <f>IF(ISBLANK($E161),"",INDEX(Waga!$B$9:$Y$193,$AY161,9))</f>
        <v/>
      </c>
      <c r="J161" s="94" t="str">
        <f>IF(ISBLANK($E161),"",INDEX(Waga!$B$9:$Y$193,$AY161,10))</f>
        <v/>
      </c>
      <c r="K161" s="88" t="str">
        <f>IF(ISBLANK($E161),"",INDEX(Waga!$B$9:$Y$193,$AY161,11))</f>
        <v/>
      </c>
      <c r="L161" s="131" t="str">
        <f>IF(ISBLANK($E161),"",INDEX(Waga!$B$9:$Y$193,$AY161,12))</f>
        <v/>
      </c>
      <c r="M161" s="132"/>
      <c r="N161" s="131" t="str">
        <f t="shared" si="160"/>
        <v/>
      </c>
      <c r="O161" s="132"/>
      <c r="P161" s="133" t="str">
        <f t="shared" si="161"/>
        <v/>
      </c>
      <c r="Q161" s="132"/>
      <c r="R161" s="133" t="str">
        <f>IF(ISBLANK($E161),"",INDEX(Waga!$B$9:$Y$193,$AY161,13))</f>
        <v/>
      </c>
      <c r="S161" s="132"/>
      <c r="T161" s="133" t="str">
        <f t="shared" si="162"/>
        <v/>
      </c>
      <c r="U161" s="132"/>
      <c r="V161" s="133" t="str">
        <f t="shared" si="163"/>
        <v/>
      </c>
      <c r="W161" s="309"/>
      <c r="X161" s="314" t="str">
        <f t="shared" si="170"/>
        <v xml:space="preserve"> </v>
      </c>
      <c r="Y161" s="312" t="str">
        <f t="shared" si="164"/>
        <v/>
      </c>
      <c r="Z161" s="200" t="str">
        <f t="shared" si="165"/>
        <v/>
      </c>
      <c r="AA161" s="485"/>
      <c r="AB161" s="385" t="str">
        <f>IF(ISNUMBER(AZ161),IF(ISBLANK($E161),"",INDEX('Mem Drużyna'!$E$9:$AB$133,$AZ161,21)),"")</f>
        <v/>
      </c>
      <c r="AC161" s="384" t="str">
        <f>IF(ISNUMBER(AZ161),IF(ISBLANK($E161),"",INDEX('Mem Drużyna'!$E$9:$AB$133,$AZ161,24)),"")</f>
        <v/>
      </c>
      <c r="AD161" s="549" t="str">
        <f>IF(ISNUMBER(AZ161),IF(ISBLANK($E161),"",INDEX('Mem Drużyna'!$E$9:$AB$133,$AZ161,24)),"")</f>
        <v/>
      </c>
      <c r="AE161" s="430"/>
      <c r="AF161" s="546" t="str">
        <f>IF(ISNUMBER(BB161),IF(ISBLANK($E161),"",INDEX(DMP!$A$9:$AT$70,$BB161,26)),"")</f>
        <v/>
      </c>
      <c r="AG161" s="543" t="str">
        <f>IF(ISNUMBER(BB161),IF(ISBLANK($E161),"",INDEX(DMP!$A$9:$AT$70,$BB161,27)),"")</f>
        <v/>
      </c>
      <c r="AH161" s="551" t="str">
        <f>IF(ISNUMBER(BB161),IF(ISBLANK($E161),"",INDEX(DMP!$A$9:$AT$70,$BB161,46)),"")</f>
        <v/>
      </c>
      <c r="AI161" s="490" t="str">
        <f t="shared" si="166"/>
        <v/>
      </c>
      <c r="AJ161" s="491">
        <f t="shared" si="149"/>
        <v>1</v>
      </c>
      <c r="AK161" s="210">
        <f t="shared" si="150"/>
        <v>1</v>
      </c>
      <c r="AL161" s="209">
        <f t="shared" si="151"/>
        <v>1</v>
      </c>
      <c r="AM161" s="94">
        <f t="shared" si="152"/>
        <v>0</v>
      </c>
      <c r="AN161" s="94">
        <f t="shared" si="153"/>
        <v>0</v>
      </c>
      <c r="AO161" s="94">
        <f t="shared" si="154"/>
        <v>0</v>
      </c>
      <c r="AP161" s="95">
        <f t="shared" si="155"/>
        <v>0</v>
      </c>
      <c r="AQ161" s="94">
        <f t="shared" si="156"/>
        <v>0</v>
      </c>
      <c r="AR161" s="94">
        <f t="shared" si="157"/>
        <v>0</v>
      </c>
      <c r="AS161" s="94">
        <f t="shared" si="158"/>
        <v>0</v>
      </c>
      <c r="AT161" s="96">
        <f t="shared" si="159"/>
        <v>0</v>
      </c>
      <c r="AU161" s="94" t="str">
        <f t="shared" si="167"/>
        <v/>
      </c>
      <c r="AV161" s="94" t="str">
        <f t="shared" si="168"/>
        <v/>
      </c>
      <c r="AW161" s="94" t="str">
        <f t="shared" si="169"/>
        <v/>
      </c>
      <c r="AX161" s="485"/>
      <c r="AY161" s="485" t="str">
        <f>IF(E161="","",MATCH(E161,Waga!$F$9:$F$193,0))</f>
        <v/>
      </c>
      <c r="AZ161" s="485" t="str">
        <f>IF(E161="","",MATCH(E161,'Mem Drużyna'!$E$9:$E$133,0))</f>
        <v/>
      </c>
      <c r="BA161" s="198">
        <f t="shared" si="148"/>
        <v>0</v>
      </c>
      <c r="BB161" s="485" t="str">
        <f>IF(E161="","",MATCH(E161,DMP!$E$9:$E$70,0))</f>
        <v/>
      </c>
      <c r="BC161" s="494"/>
    </row>
    <row r="162" spans="1:55" s="35" customFormat="1" ht="18">
      <c r="A162" s="84"/>
      <c r="B162" s="85" t="str">
        <f>IF(ISBLANK($E162),"",INDEX(Waga!$B$9:$Y$193,$AY162,2))</f>
        <v/>
      </c>
      <c r="C162" s="85" t="str">
        <f>IF(ISBLANK($E162),"",INDEX(Waga!$B$9:$Y$193,$AY162,1))</f>
        <v/>
      </c>
      <c r="D162" s="396" t="str">
        <f>IF(ISBLANK($E162),"",INDEX(Waga!$B$9:$Y$193,$AY162,4))</f>
        <v/>
      </c>
      <c r="E162" s="192"/>
      <c r="F162" s="85" t="str">
        <f>IF(ISBLANK($E162),"",INDEX(Waga!$B$9:$Y$193,$AY162,6))</f>
        <v/>
      </c>
      <c r="G162" s="180" t="str">
        <f>IF(ISBLANK($E162),"",INDEX(Waga!$B$9:$Y$193,$AY162,7))</f>
        <v/>
      </c>
      <c r="H162" s="154" t="str">
        <f>IF(ISBLANK($E162),"",INDEX(Waga!$B$9:$Y$193,$AY162,8))</f>
        <v/>
      </c>
      <c r="I162" s="86" t="str">
        <f>IF(ISBLANK($E162),"",INDEX(Waga!$B$9:$Y$193,$AY162,9))</f>
        <v/>
      </c>
      <c r="J162" s="94" t="str">
        <f>IF(ISBLANK($E162),"",INDEX(Waga!$B$9:$Y$193,$AY162,10))</f>
        <v/>
      </c>
      <c r="K162" s="88" t="str">
        <f>IF(ISBLANK($E162),"",INDEX(Waga!$B$9:$Y$193,$AY162,11))</f>
        <v/>
      </c>
      <c r="L162" s="131" t="str">
        <f>IF(ISBLANK($E162),"",INDEX(Waga!$B$9:$Y$193,$AY162,12))</f>
        <v/>
      </c>
      <c r="M162" s="132"/>
      <c r="N162" s="131" t="str">
        <f t="shared" si="160"/>
        <v/>
      </c>
      <c r="O162" s="132"/>
      <c r="P162" s="133" t="str">
        <f t="shared" si="161"/>
        <v/>
      </c>
      <c r="Q162" s="132"/>
      <c r="R162" s="133" t="str">
        <f>IF(ISBLANK($E162),"",INDEX(Waga!$B$9:$Y$193,$AY162,13))</f>
        <v/>
      </c>
      <c r="S162" s="132"/>
      <c r="T162" s="133" t="str">
        <f t="shared" si="162"/>
        <v/>
      </c>
      <c r="U162" s="132"/>
      <c r="V162" s="133" t="str">
        <f t="shared" si="163"/>
        <v/>
      </c>
      <c r="W162" s="309"/>
      <c r="X162" s="314" t="str">
        <f t="shared" si="170"/>
        <v xml:space="preserve"> </v>
      </c>
      <c r="Y162" s="312" t="str">
        <f t="shared" si="164"/>
        <v/>
      </c>
      <c r="Z162" s="200" t="str">
        <f t="shared" si="165"/>
        <v/>
      </c>
      <c r="AA162" s="485"/>
      <c r="AB162" s="385" t="str">
        <f>IF(ISNUMBER(AZ162),IF(ISBLANK($E162),"",INDEX('Mem Drużyna'!$E$9:$AB$133,$AZ162,21)),"")</f>
        <v/>
      </c>
      <c r="AC162" s="384" t="str">
        <f>IF(ISNUMBER(AZ162),IF(ISBLANK($E162),"",INDEX('Mem Drużyna'!$E$9:$AB$133,$AZ162,24)),"")</f>
        <v/>
      </c>
      <c r="AD162" s="549" t="str">
        <f>IF(ISNUMBER(AZ162),IF(ISBLANK($E162),"",INDEX('Mem Drużyna'!$E$9:$AB$133,$AZ162,24)),"")</f>
        <v/>
      </c>
      <c r="AE162" s="430"/>
      <c r="AF162" s="546" t="str">
        <f>IF(ISNUMBER(BB162),IF(ISBLANK($E162),"",INDEX(DMP!$A$9:$AT$70,$BB162,26)),"")</f>
        <v/>
      </c>
      <c r="AG162" s="543" t="str">
        <f>IF(ISNUMBER(BB162),IF(ISBLANK($E162),"",INDEX(DMP!$A$9:$AT$70,$BB162,27)),"")</f>
        <v/>
      </c>
      <c r="AH162" s="551" t="str">
        <f>IF(ISNUMBER(BB162),IF(ISBLANK($E162),"",INDEX(DMP!$A$9:$AT$70,$BB162,46)),"")</f>
        <v/>
      </c>
      <c r="AI162" s="490" t="str">
        <f t="shared" si="166"/>
        <v/>
      </c>
      <c r="AJ162" s="491">
        <f t="shared" si="149"/>
        <v>1</v>
      </c>
      <c r="AK162" s="210">
        <f t="shared" si="150"/>
        <v>1</v>
      </c>
      <c r="AL162" s="209">
        <f t="shared" si="151"/>
        <v>1</v>
      </c>
      <c r="AM162" s="94">
        <f t="shared" si="152"/>
        <v>0</v>
      </c>
      <c r="AN162" s="94">
        <f t="shared" si="153"/>
        <v>0</v>
      </c>
      <c r="AO162" s="94">
        <f t="shared" si="154"/>
        <v>0</v>
      </c>
      <c r="AP162" s="95">
        <f t="shared" si="155"/>
        <v>0</v>
      </c>
      <c r="AQ162" s="94">
        <f t="shared" si="156"/>
        <v>0</v>
      </c>
      <c r="AR162" s="94">
        <f t="shared" si="157"/>
        <v>0</v>
      </c>
      <c r="AS162" s="94">
        <f t="shared" si="158"/>
        <v>0</v>
      </c>
      <c r="AT162" s="96">
        <f t="shared" si="159"/>
        <v>0</v>
      </c>
      <c r="AU162" s="94" t="str">
        <f t="shared" si="167"/>
        <v/>
      </c>
      <c r="AV162" s="94" t="str">
        <f t="shared" si="168"/>
        <v/>
      </c>
      <c r="AW162" s="94" t="str">
        <f t="shared" si="169"/>
        <v/>
      </c>
      <c r="AX162" s="485"/>
      <c r="AY162" s="485" t="str">
        <f>IF(E162="","",MATCH(E162,Waga!$F$9:$F$193,0))</f>
        <v/>
      </c>
      <c r="AZ162" s="485" t="str">
        <f>IF(E162="","",MATCH(E162,'Mem Drużyna'!$E$9:$E$133,0))</f>
        <v/>
      </c>
      <c r="BA162" s="198">
        <f t="shared" si="148"/>
        <v>0</v>
      </c>
      <c r="BB162" s="485" t="str">
        <f>IF(E162="","",MATCH(E162,DMP!$E$9:$E$70,0))</f>
        <v/>
      </c>
      <c r="BC162" s="494"/>
    </row>
    <row r="163" spans="1:55" s="35" customFormat="1" ht="18">
      <c r="A163" s="84"/>
      <c r="B163" s="85" t="str">
        <f>IF(ISBLANK($E163),"",INDEX(Waga!$B$9:$Y$193,$AY163,2))</f>
        <v/>
      </c>
      <c r="C163" s="85" t="str">
        <f>IF(ISBLANK($E163),"",INDEX(Waga!$B$9:$Y$193,$AY163,1))</f>
        <v/>
      </c>
      <c r="D163" s="396" t="str">
        <f>IF(ISBLANK($E163),"",INDEX(Waga!$B$9:$Y$193,$AY163,4))</f>
        <v/>
      </c>
      <c r="E163" s="192"/>
      <c r="F163" s="85" t="str">
        <f>IF(ISBLANK($E163),"",INDEX(Waga!$B$9:$Y$193,$AY163,6))</f>
        <v/>
      </c>
      <c r="G163" s="180" t="str">
        <f>IF(ISBLANK($E163),"",INDEX(Waga!$B$9:$Y$193,$AY163,7))</f>
        <v/>
      </c>
      <c r="H163" s="154" t="str">
        <f>IF(ISBLANK($E163),"",INDEX(Waga!$B$9:$Y$193,$AY163,8))</f>
        <v/>
      </c>
      <c r="I163" s="86" t="str">
        <f>IF(ISBLANK($E163),"",INDEX(Waga!$B$9:$Y$193,$AY163,9))</f>
        <v/>
      </c>
      <c r="J163" s="94" t="str">
        <f>IF(ISBLANK($E163),"",INDEX(Waga!$B$9:$Y$193,$AY163,10))</f>
        <v/>
      </c>
      <c r="K163" s="88" t="str">
        <f>IF(ISBLANK($E163),"",INDEX(Waga!$B$9:$Y$193,$AY163,11))</f>
        <v/>
      </c>
      <c r="L163" s="131" t="str">
        <f>IF(ISBLANK($E163),"",INDEX(Waga!$B$9:$Y$193,$AY163,12))</f>
        <v/>
      </c>
      <c r="M163" s="132"/>
      <c r="N163" s="131" t="str">
        <f t="shared" si="160"/>
        <v/>
      </c>
      <c r="O163" s="132"/>
      <c r="P163" s="133" t="str">
        <f t="shared" si="161"/>
        <v/>
      </c>
      <c r="Q163" s="132"/>
      <c r="R163" s="133" t="str">
        <f>IF(ISBLANK($E163),"",INDEX(Waga!$B$9:$Y$193,$AY163,13))</f>
        <v/>
      </c>
      <c r="S163" s="132"/>
      <c r="T163" s="133" t="str">
        <f t="shared" si="162"/>
        <v/>
      </c>
      <c r="U163" s="132"/>
      <c r="V163" s="133" t="str">
        <f t="shared" si="163"/>
        <v/>
      </c>
      <c r="W163" s="309"/>
      <c r="X163" s="314" t="str">
        <f t="shared" si="170"/>
        <v xml:space="preserve"> </v>
      </c>
      <c r="Y163" s="312" t="str">
        <f t="shared" si="164"/>
        <v/>
      </c>
      <c r="Z163" s="200" t="str">
        <f t="shared" si="165"/>
        <v/>
      </c>
      <c r="AA163" s="485"/>
      <c r="AB163" s="385" t="str">
        <f>IF(ISNUMBER(AZ163),IF(ISBLANK($E163),"",INDEX('Mem Drużyna'!$E$9:$AB$133,$AZ163,21)),"")</f>
        <v/>
      </c>
      <c r="AC163" s="384" t="str">
        <f>IF(ISNUMBER(AZ163),IF(ISBLANK($E163),"",INDEX('Mem Drużyna'!$E$9:$AB$133,$AZ163,24)),"")</f>
        <v/>
      </c>
      <c r="AD163" s="549" t="str">
        <f>IF(ISNUMBER(AZ163),IF(ISBLANK($E163),"",INDEX('Mem Drużyna'!$E$9:$AB$133,$AZ163,24)),"")</f>
        <v/>
      </c>
      <c r="AE163" s="430"/>
      <c r="AF163" s="546" t="str">
        <f>IF(ISNUMBER(BB163),IF(ISBLANK($E163),"",INDEX(DMP!$A$9:$AT$70,$BB163,26)),"")</f>
        <v/>
      </c>
      <c r="AG163" s="543" t="str">
        <f>IF(ISNUMBER(BB163),IF(ISBLANK($E163),"",INDEX(DMP!$A$9:$AT$70,$BB163,27)),"")</f>
        <v/>
      </c>
      <c r="AH163" s="551" t="str">
        <f>IF(ISNUMBER(BB163),IF(ISBLANK($E163),"",INDEX(DMP!$A$9:$AT$70,$BB163,46)),"")</f>
        <v/>
      </c>
      <c r="AI163" s="490" t="str">
        <f t="shared" si="166"/>
        <v/>
      </c>
      <c r="AJ163" s="491">
        <f t="shared" si="149"/>
        <v>1</v>
      </c>
      <c r="AK163" s="210">
        <f t="shared" si="150"/>
        <v>1</v>
      </c>
      <c r="AL163" s="209">
        <f t="shared" si="151"/>
        <v>1</v>
      </c>
      <c r="AM163" s="94">
        <f t="shared" si="152"/>
        <v>0</v>
      </c>
      <c r="AN163" s="94">
        <f t="shared" si="153"/>
        <v>0</v>
      </c>
      <c r="AO163" s="94">
        <f t="shared" si="154"/>
        <v>0</v>
      </c>
      <c r="AP163" s="95">
        <f t="shared" si="155"/>
        <v>0</v>
      </c>
      <c r="AQ163" s="94">
        <f t="shared" si="156"/>
        <v>0</v>
      </c>
      <c r="AR163" s="94">
        <f t="shared" si="157"/>
        <v>0</v>
      </c>
      <c r="AS163" s="94">
        <f t="shared" si="158"/>
        <v>0</v>
      </c>
      <c r="AT163" s="96">
        <f t="shared" si="159"/>
        <v>0</v>
      </c>
      <c r="AU163" s="94" t="str">
        <f t="shared" si="167"/>
        <v/>
      </c>
      <c r="AV163" s="94" t="str">
        <f t="shared" si="168"/>
        <v/>
      </c>
      <c r="AW163" s="94" t="str">
        <f t="shared" si="169"/>
        <v/>
      </c>
      <c r="AX163" s="485"/>
      <c r="AY163" s="485" t="str">
        <f>IF(E163="","",MATCH(E163,Waga!$F$9:$F$193,0))</f>
        <v/>
      </c>
      <c r="AZ163" s="485" t="str">
        <f>IF(E163="","",MATCH(E163,'Mem Drużyna'!$E$9:$E$133,0))</f>
        <v/>
      </c>
      <c r="BA163" s="198">
        <f t="shared" si="148"/>
        <v>0</v>
      </c>
      <c r="BB163" s="485" t="str">
        <f>IF(E163="","",MATCH(E163,DMP!$E$9:$E$70,0))</f>
        <v/>
      </c>
      <c r="BC163" s="494"/>
    </row>
    <row r="164" spans="1:55" s="35" customFormat="1" ht="18">
      <c r="A164" s="84"/>
      <c r="B164" s="85" t="str">
        <f>IF(ISBLANK($E164),"",INDEX(Waga!$B$9:$Y$193,$AY164,2))</f>
        <v/>
      </c>
      <c r="C164" s="85" t="str">
        <f>IF(ISBLANK($E164),"",INDEX(Waga!$B$9:$Y$193,$AY164,1))</f>
        <v/>
      </c>
      <c r="D164" s="396" t="str">
        <f>IF(ISBLANK($E164),"",INDEX(Waga!$B$9:$Y$193,$AY164,4))</f>
        <v/>
      </c>
      <c r="E164" s="192"/>
      <c r="F164" s="85" t="str">
        <f>IF(ISBLANK($E164),"",INDEX(Waga!$B$9:$Y$193,$AY164,6))</f>
        <v/>
      </c>
      <c r="G164" s="180" t="str">
        <f>IF(ISBLANK($E164),"",INDEX(Waga!$B$9:$Y$193,$AY164,7))</f>
        <v/>
      </c>
      <c r="H164" s="154" t="str">
        <f>IF(ISBLANK($E164),"",INDEX(Waga!$B$9:$Y$193,$AY164,8))</f>
        <v/>
      </c>
      <c r="I164" s="86" t="str">
        <f>IF(ISBLANK($E164),"",INDEX(Waga!$B$9:$Y$193,$AY164,9))</f>
        <v/>
      </c>
      <c r="J164" s="94" t="str">
        <f>IF(ISBLANK($E164),"",INDEX(Waga!$B$9:$Y$193,$AY164,10))</f>
        <v/>
      </c>
      <c r="K164" s="88" t="str">
        <f>IF(ISBLANK($E164),"",INDEX(Waga!$B$9:$Y$193,$AY164,11))</f>
        <v/>
      </c>
      <c r="L164" s="131" t="str">
        <f>IF(ISBLANK($E164),"",INDEX(Waga!$B$9:$Y$193,$AY164,12))</f>
        <v/>
      </c>
      <c r="M164" s="132"/>
      <c r="N164" s="131" t="str">
        <f t="shared" si="160"/>
        <v/>
      </c>
      <c r="O164" s="132"/>
      <c r="P164" s="133" t="str">
        <f t="shared" si="161"/>
        <v/>
      </c>
      <c r="Q164" s="132"/>
      <c r="R164" s="133" t="str">
        <f>IF(ISBLANK($E164),"",INDEX(Waga!$B$9:$Y$193,$AY164,13))</f>
        <v/>
      </c>
      <c r="S164" s="132"/>
      <c r="T164" s="133" t="str">
        <f t="shared" si="162"/>
        <v/>
      </c>
      <c r="U164" s="132"/>
      <c r="V164" s="133" t="str">
        <f t="shared" si="163"/>
        <v/>
      </c>
      <c r="W164" s="309"/>
      <c r="X164" s="314" t="str">
        <f t="shared" si="170"/>
        <v xml:space="preserve"> </v>
      </c>
      <c r="Y164" s="312" t="str">
        <f t="shared" si="164"/>
        <v/>
      </c>
      <c r="Z164" s="200" t="str">
        <f t="shared" si="165"/>
        <v/>
      </c>
      <c r="AA164" s="485"/>
      <c r="AB164" s="385" t="str">
        <f>IF(ISNUMBER(AZ164),IF(ISBLANK($E164),"",INDEX('Mem Drużyna'!$E$9:$AB$133,$AZ164,21)),"")</f>
        <v/>
      </c>
      <c r="AC164" s="384" t="str">
        <f>IF(ISNUMBER(AZ164),IF(ISBLANK($E164),"",INDEX('Mem Drużyna'!$E$9:$AB$133,$AZ164,24)),"")</f>
        <v/>
      </c>
      <c r="AD164" s="549" t="str">
        <f>IF(ISNUMBER(AZ164),IF(ISBLANK($E164),"",INDEX('Mem Drużyna'!$E$9:$AB$133,$AZ164,24)),"")</f>
        <v/>
      </c>
      <c r="AE164" s="430"/>
      <c r="AF164" s="546" t="str">
        <f>IF(ISNUMBER(BB164),IF(ISBLANK($E164),"",INDEX(DMP!$A$9:$AT$70,$BB164,26)),"")</f>
        <v/>
      </c>
      <c r="AG164" s="543" t="str">
        <f>IF(ISNUMBER(BB164),IF(ISBLANK($E164),"",INDEX(DMP!$A$9:$AT$70,$BB164,27)),"")</f>
        <v/>
      </c>
      <c r="AH164" s="551" t="str">
        <f>IF(ISNUMBER(BB164),IF(ISBLANK($E164),"",INDEX(DMP!$A$9:$AT$70,$BB164,46)),"")</f>
        <v/>
      </c>
      <c r="AI164" s="490" t="str">
        <f t="shared" si="166"/>
        <v/>
      </c>
      <c r="AJ164" s="491">
        <f t="shared" si="149"/>
        <v>1</v>
      </c>
      <c r="AK164" s="210">
        <f t="shared" si="150"/>
        <v>1</v>
      </c>
      <c r="AL164" s="209">
        <f t="shared" si="151"/>
        <v>1</v>
      </c>
      <c r="AM164" s="94">
        <f t="shared" si="152"/>
        <v>0</v>
      </c>
      <c r="AN164" s="94">
        <f t="shared" si="153"/>
        <v>0</v>
      </c>
      <c r="AO164" s="94">
        <f t="shared" si="154"/>
        <v>0</v>
      </c>
      <c r="AP164" s="95">
        <f t="shared" si="155"/>
        <v>0</v>
      </c>
      <c r="AQ164" s="94">
        <f t="shared" si="156"/>
        <v>0</v>
      </c>
      <c r="AR164" s="94">
        <f t="shared" si="157"/>
        <v>0</v>
      </c>
      <c r="AS164" s="94">
        <f t="shared" si="158"/>
        <v>0</v>
      </c>
      <c r="AT164" s="96">
        <f t="shared" si="159"/>
        <v>0</v>
      </c>
      <c r="AU164" s="94" t="str">
        <f t="shared" si="167"/>
        <v/>
      </c>
      <c r="AV164" s="94" t="str">
        <f t="shared" si="168"/>
        <v/>
      </c>
      <c r="AW164" s="94" t="str">
        <f t="shared" si="169"/>
        <v/>
      </c>
      <c r="AX164" s="485"/>
      <c r="AY164" s="485" t="str">
        <f>IF(E164="","",MATCH(E164,Waga!$F$9:$F$193,0))</f>
        <v/>
      </c>
      <c r="AZ164" s="485" t="str">
        <f>IF(E164="","",MATCH(E164,'Mem Drużyna'!$E$9:$E$133,0))</f>
        <v/>
      </c>
      <c r="BA164" s="198">
        <f t="shared" si="148"/>
        <v>0</v>
      </c>
      <c r="BB164" s="485" t="str">
        <f>IF(E164="","",MATCH(E164,DMP!$E$9:$E$70,0))</f>
        <v/>
      </c>
      <c r="BC164" s="494"/>
    </row>
    <row r="165" spans="1:55" s="35" customFormat="1" ht="18">
      <c r="A165" s="84"/>
      <c r="B165" s="85" t="str">
        <f>IF(ISBLANK($E165),"",INDEX(Waga!$B$9:$Y$193,$AY165,2))</f>
        <v/>
      </c>
      <c r="C165" s="85" t="str">
        <f>IF(ISBLANK($E165),"",INDEX(Waga!$B$9:$Y$193,$AY165,1))</f>
        <v/>
      </c>
      <c r="D165" s="396" t="str">
        <f>IF(ISBLANK($E165),"",INDEX(Waga!$B$9:$Y$193,$AY165,4))</f>
        <v/>
      </c>
      <c r="E165" s="192"/>
      <c r="F165" s="85" t="str">
        <f>IF(ISBLANK($E165),"",INDEX(Waga!$B$9:$Y$193,$AY165,6))</f>
        <v/>
      </c>
      <c r="G165" s="180" t="str">
        <f>IF(ISBLANK($E165),"",INDEX(Waga!$B$9:$Y$193,$AY165,7))</f>
        <v/>
      </c>
      <c r="H165" s="154" t="str">
        <f>IF(ISBLANK($E165),"",INDEX(Waga!$B$9:$Y$193,$AY165,8))</f>
        <v/>
      </c>
      <c r="I165" s="86" t="str">
        <f>IF(ISBLANK($E165),"",INDEX(Waga!$B$9:$Y$193,$AY165,9))</f>
        <v/>
      </c>
      <c r="J165" s="94" t="str">
        <f>IF(ISBLANK($E165),"",INDEX(Waga!$B$9:$Y$193,$AY165,10))</f>
        <v/>
      </c>
      <c r="K165" s="88" t="str">
        <f>IF(ISBLANK($E165),"",INDEX(Waga!$B$9:$Y$193,$AY165,11))</f>
        <v/>
      </c>
      <c r="L165" s="131" t="str">
        <f>IF(ISBLANK($E165),"",INDEX(Waga!$B$9:$Y$193,$AY165,12))</f>
        <v/>
      </c>
      <c r="M165" s="132"/>
      <c r="N165" s="131" t="str">
        <f t="shared" si="160"/>
        <v/>
      </c>
      <c r="O165" s="132"/>
      <c r="P165" s="133" t="str">
        <f t="shared" si="161"/>
        <v/>
      </c>
      <c r="Q165" s="132"/>
      <c r="R165" s="133" t="str">
        <f>IF(ISBLANK($E165),"",INDEX(Waga!$B$9:$Y$193,$AY165,13))</f>
        <v/>
      </c>
      <c r="S165" s="132"/>
      <c r="T165" s="133" t="str">
        <f t="shared" si="162"/>
        <v/>
      </c>
      <c r="U165" s="132"/>
      <c r="V165" s="133" t="str">
        <f t="shared" si="163"/>
        <v/>
      </c>
      <c r="W165" s="309"/>
      <c r="X165" s="314" t="str">
        <f t="shared" si="170"/>
        <v xml:space="preserve"> </v>
      </c>
      <c r="Y165" s="312" t="str">
        <f t="shared" si="164"/>
        <v/>
      </c>
      <c r="Z165" s="200" t="str">
        <f t="shared" si="165"/>
        <v/>
      </c>
      <c r="AA165" s="485"/>
      <c r="AB165" s="385" t="str">
        <f>IF(ISNUMBER(AZ165),IF(ISBLANK($E165),"",INDEX('Mem Drużyna'!$E$9:$AB$133,$AZ165,21)),"")</f>
        <v/>
      </c>
      <c r="AC165" s="384" t="str">
        <f>IF(ISNUMBER(AZ165),IF(ISBLANK($E165),"",INDEX('Mem Drużyna'!$E$9:$AB$133,$AZ165,24)),"")</f>
        <v/>
      </c>
      <c r="AD165" s="549" t="str">
        <f>IF(ISNUMBER(AZ165),IF(ISBLANK($E165),"",INDEX('Mem Drużyna'!$E$9:$AB$133,$AZ165,24)),"")</f>
        <v/>
      </c>
      <c r="AE165" s="430"/>
      <c r="AF165" s="546" t="str">
        <f>IF(ISNUMBER(BB165),IF(ISBLANK($E165),"",INDEX(DMP!$A$9:$AT$70,$BB165,26)),"")</f>
        <v/>
      </c>
      <c r="AG165" s="543" t="str">
        <f>IF(ISNUMBER(BB165),IF(ISBLANK($E165),"",INDEX(DMP!$A$9:$AT$70,$BB165,27)),"")</f>
        <v/>
      </c>
      <c r="AH165" s="551" t="str">
        <f>IF(ISNUMBER(BB165),IF(ISBLANK($E165),"",INDEX(DMP!$A$9:$AT$70,$BB165,46)),"")</f>
        <v/>
      </c>
      <c r="AI165" s="490" t="str">
        <f t="shared" si="166"/>
        <v/>
      </c>
      <c r="AJ165" s="491">
        <f t="shared" si="149"/>
        <v>1</v>
      </c>
      <c r="AK165" s="210">
        <f t="shared" si="150"/>
        <v>1</v>
      </c>
      <c r="AL165" s="209">
        <f t="shared" si="151"/>
        <v>1</v>
      </c>
      <c r="AM165" s="94">
        <f t="shared" si="152"/>
        <v>0</v>
      </c>
      <c r="AN165" s="94">
        <f t="shared" si="153"/>
        <v>0</v>
      </c>
      <c r="AO165" s="94">
        <f t="shared" si="154"/>
        <v>0</v>
      </c>
      <c r="AP165" s="95">
        <f t="shared" si="155"/>
        <v>0</v>
      </c>
      <c r="AQ165" s="94">
        <f t="shared" si="156"/>
        <v>0</v>
      </c>
      <c r="AR165" s="94">
        <f t="shared" si="157"/>
        <v>0</v>
      </c>
      <c r="AS165" s="94">
        <f t="shared" si="158"/>
        <v>0</v>
      </c>
      <c r="AT165" s="96">
        <f t="shared" si="159"/>
        <v>0</v>
      </c>
      <c r="AU165" s="94" t="str">
        <f t="shared" si="167"/>
        <v/>
      </c>
      <c r="AV165" s="94" t="str">
        <f t="shared" si="168"/>
        <v/>
      </c>
      <c r="AW165" s="94" t="str">
        <f t="shared" si="169"/>
        <v/>
      </c>
      <c r="AX165" s="485"/>
      <c r="AY165" s="485" t="str">
        <f>IF(E165="","",MATCH(E165,Waga!$F$9:$F$193,0))</f>
        <v/>
      </c>
      <c r="AZ165" s="485" t="str">
        <f>IF(E165="","",MATCH(E165,'Mem Drużyna'!$E$9:$E$133,0))</f>
        <v/>
      </c>
      <c r="BA165" s="198">
        <f t="shared" si="148"/>
        <v>0</v>
      </c>
      <c r="BB165" s="485" t="str">
        <f>IF(E165="","",MATCH(E165,DMP!$E$9:$E$70,0))</f>
        <v/>
      </c>
      <c r="BC165" s="494"/>
    </row>
    <row r="166" spans="1:55" s="35" customFormat="1" ht="18">
      <c r="A166" s="84"/>
      <c r="B166" s="85" t="str">
        <f>IF(ISBLANK($E166),"",INDEX(Waga!$B$9:$Y$193,$AY166,2))</f>
        <v/>
      </c>
      <c r="C166" s="85" t="str">
        <f>IF(ISBLANK($E166),"",INDEX(Waga!$B$9:$Y$193,$AY166,1))</f>
        <v/>
      </c>
      <c r="D166" s="396" t="str">
        <f>IF(ISBLANK($E166),"",INDEX(Waga!$B$9:$Y$193,$AY166,4))</f>
        <v/>
      </c>
      <c r="E166" s="192"/>
      <c r="F166" s="85" t="str">
        <f>IF(ISBLANK($E166),"",INDEX(Waga!$B$9:$Y$193,$AY166,6))</f>
        <v/>
      </c>
      <c r="G166" s="180" t="str">
        <f>IF(ISBLANK($E166),"",INDEX(Waga!$B$9:$Y$193,$AY166,7))</f>
        <v/>
      </c>
      <c r="H166" s="154" t="str">
        <f>IF(ISBLANK($E166),"",INDEX(Waga!$B$9:$Y$193,$AY166,8))</f>
        <v/>
      </c>
      <c r="I166" s="86" t="str">
        <f>IF(ISBLANK($E166),"",INDEX(Waga!$B$9:$Y$193,$AY166,9))</f>
        <v/>
      </c>
      <c r="J166" s="94" t="str">
        <f>IF(ISBLANK($E166),"",INDEX(Waga!$B$9:$Y$193,$AY166,10))</f>
        <v/>
      </c>
      <c r="K166" s="88" t="str">
        <f>IF(ISBLANK($E166),"",INDEX(Waga!$B$9:$Y$193,$AY166,11))</f>
        <v/>
      </c>
      <c r="L166" s="131" t="str">
        <f>IF(ISBLANK($E166),"",INDEX(Waga!$B$9:$Y$193,$AY166,12))</f>
        <v/>
      </c>
      <c r="M166" s="132"/>
      <c r="N166" s="131" t="str">
        <f t="shared" si="160"/>
        <v/>
      </c>
      <c r="O166" s="132"/>
      <c r="P166" s="133" t="str">
        <f t="shared" si="161"/>
        <v/>
      </c>
      <c r="Q166" s="132"/>
      <c r="R166" s="133" t="str">
        <f>IF(ISBLANK($E166),"",INDEX(Waga!$B$9:$Y$193,$AY166,13))</f>
        <v/>
      </c>
      <c r="S166" s="132"/>
      <c r="T166" s="133" t="str">
        <f t="shared" si="162"/>
        <v/>
      </c>
      <c r="U166" s="132"/>
      <c r="V166" s="133" t="str">
        <f t="shared" si="163"/>
        <v/>
      </c>
      <c r="W166" s="309"/>
      <c r="X166" s="314" t="str">
        <f t="shared" si="170"/>
        <v xml:space="preserve"> </v>
      </c>
      <c r="Y166" s="312" t="str">
        <f t="shared" si="164"/>
        <v/>
      </c>
      <c r="Z166" s="200" t="str">
        <f t="shared" si="165"/>
        <v/>
      </c>
      <c r="AA166" s="485"/>
      <c r="AB166" s="385" t="str">
        <f>IF(ISNUMBER(AZ166),IF(ISBLANK($E166),"",INDEX('Mem Drużyna'!$E$9:$AB$133,$AZ166,21)),"")</f>
        <v/>
      </c>
      <c r="AC166" s="384" t="str">
        <f>IF(ISNUMBER(AZ166),IF(ISBLANK($E166),"",INDEX('Mem Drużyna'!$E$9:$AB$133,$AZ166,24)),"")</f>
        <v/>
      </c>
      <c r="AD166" s="549" t="str">
        <f>IF(ISNUMBER(AZ166),IF(ISBLANK($E166),"",INDEX('Mem Drużyna'!$E$9:$AB$133,$AZ166,24)),"")</f>
        <v/>
      </c>
      <c r="AE166" s="430"/>
      <c r="AF166" s="546" t="str">
        <f>IF(ISNUMBER(BB166),IF(ISBLANK($E166),"",INDEX(DMP!$A$9:$AT$70,$BB166,26)),"")</f>
        <v/>
      </c>
      <c r="AG166" s="543" t="str">
        <f>IF(ISNUMBER(BB166),IF(ISBLANK($E166),"",INDEX(DMP!$A$9:$AT$70,$BB166,27)),"")</f>
        <v/>
      </c>
      <c r="AH166" s="551" t="str">
        <f>IF(ISNUMBER(BB166),IF(ISBLANK($E166),"",INDEX(DMP!$A$9:$AT$70,$BB166,46)),"")</f>
        <v/>
      </c>
      <c r="AI166" s="490" t="str">
        <f t="shared" si="166"/>
        <v/>
      </c>
      <c r="AJ166" s="491">
        <f t="shared" si="149"/>
        <v>1</v>
      </c>
      <c r="AK166" s="210">
        <f t="shared" si="150"/>
        <v>1</v>
      </c>
      <c r="AL166" s="209">
        <f t="shared" si="151"/>
        <v>1</v>
      </c>
      <c r="AM166" s="94">
        <f t="shared" si="152"/>
        <v>0</v>
      </c>
      <c r="AN166" s="94">
        <f t="shared" si="153"/>
        <v>0</v>
      </c>
      <c r="AO166" s="94">
        <f t="shared" si="154"/>
        <v>0</v>
      </c>
      <c r="AP166" s="95">
        <f t="shared" si="155"/>
        <v>0</v>
      </c>
      <c r="AQ166" s="94">
        <f t="shared" si="156"/>
        <v>0</v>
      </c>
      <c r="AR166" s="94">
        <f t="shared" si="157"/>
        <v>0</v>
      </c>
      <c r="AS166" s="94">
        <f t="shared" si="158"/>
        <v>0</v>
      </c>
      <c r="AT166" s="96">
        <f t="shared" si="159"/>
        <v>0</v>
      </c>
      <c r="AU166" s="94" t="str">
        <f t="shared" si="167"/>
        <v/>
      </c>
      <c r="AV166" s="94" t="str">
        <f t="shared" si="168"/>
        <v/>
      </c>
      <c r="AW166" s="94" t="str">
        <f t="shared" si="169"/>
        <v/>
      </c>
      <c r="AX166" s="485"/>
      <c r="AY166" s="485" t="str">
        <f>IF(E166="","",MATCH(E166,Waga!$F$9:$F$193,0))</f>
        <v/>
      </c>
      <c r="AZ166" s="485" t="str">
        <f>IF(E166="","",MATCH(E166,'Mem Drużyna'!$E$9:$E$133,0))</f>
        <v/>
      </c>
      <c r="BA166" s="198">
        <f t="shared" si="148"/>
        <v>0</v>
      </c>
      <c r="BB166" s="485" t="str">
        <f>IF(E166="","",MATCH(E166,DMP!$E$9:$E$70,0))</f>
        <v/>
      </c>
      <c r="BC166" s="494"/>
    </row>
    <row r="167" spans="1:55" s="35" customFormat="1" ht="18">
      <c r="A167" s="84"/>
      <c r="B167" s="85" t="str">
        <f>IF(ISBLANK($E167),"",INDEX(Waga!$B$9:$Y$193,$AY167,2))</f>
        <v/>
      </c>
      <c r="C167" s="85" t="str">
        <f>IF(ISBLANK($E167),"",INDEX(Waga!$B$9:$Y$193,$AY167,1))</f>
        <v/>
      </c>
      <c r="D167" s="396" t="str">
        <f>IF(ISBLANK($E167),"",INDEX(Waga!$B$9:$Y$193,$AY167,4))</f>
        <v/>
      </c>
      <c r="E167" s="192"/>
      <c r="F167" s="85" t="str">
        <f>IF(ISBLANK($E167),"",INDEX(Waga!$B$9:$Y$193,$AY167,6))</f>
        <v/>
      </c>
      <c r="G167" s="180" t="str">
        <f>IF(ISBLANK($E167),"",INDEX(Waga!$B$9:$Y$193,$AY167,7))</f>
        <v/>
      </c>
      <c r="H167" s="154" t="str">
        <f>IF(ISBLANK($E167),"",INDEX(Waga!$B$9:$Y$193,$AY167,8))</f>
        <v/>
      </c>
      <c r="I167" s="86" t="str">
        <f>IF(ISBLANK($E167),"",INDEX(Waga!$B$9:$Y$193,$AY167,9))</f>
        <v/>
      </c>
      <c r="J167" s="94" t="str">
        <f>IF(ISBLANK($E167),"",INDEX(Waga!$B$9:$Y$193,$AY167,10))</f>
        <v/>
      </c>
      <c r="K167" s="88" t="str">
        <f>IF(ISBLANK($E167),"",INDEX(Waga!$B$9:$Y$193,$AY167,11))</f>
        <v/>
      </c>
      <c r="L167" s="131" t="str">
        <f>IF(ISBLANK($E167),"",INDEX(Waga!$B$9:$Y$193,$AY167,12))</f>
        <v/>
      </c>
      <c r="M167" s="132"/>
      <c r="N167" s="131" t="str">
        <f t="shared" si="160"/>
        <v/>
      </c>
      <c r="O167" s="132"/>
      <c r="P167" s="133" t="str">
        <f t="shared" si="161"/>
        <v/>
      </c>
      <c r="Q167" s="132"/>
      <c r="R167" s="133" t="str">
        <f>IF(ISBLANK($E167),"",INDEX(Waga!$B$9:$Y$193,$AY167,13))</f>
        <v/>
      </c>
      <c r="S167" s="132"/>
      <c r="T167" s="133" t="str">
        <f t="shared" si="162"/>
        <v/>
      </c>
      <c r="U167" s="132"/>
      <c r="V167" s="133" t="str">
        <f t="shared" si="163"/>
        <v/>
      </c>
      <c r="W167" s="309"/>
      <c r="X167" s="314" t="str">
        <f t="shared" si="170"/>
        <v xml:space="preserve"> </v>
      </c>
      <c r="Y167" s="312" t="str">
        <f t="shared" si="164"/>
        <v/>
      </c>
      <c r="Z167" s="200" t="str">
        <f t="shared" si="165"/>
        <v/>
      </c>
      <c r="AA167" s="485"/>
      <c r="AB167" s="385" t="str">
        <f>IF(ISNUMBER(AZ167),IF(ISBLANK($E167),"",INDEX('Mem Drużyna'!$E$9:$AB$133,$AZ167,21)),"")</f>
        <v/>
      </c>
      <c r="AC167" s="384" t="str">
        <f>IF(ISNUMBER(AZ167),IF(ISBLANK($E167),"",INDEX('Mem Drużyna'!$E$9:$AB$133,$AZ167,24)),"")</f>
        <v/>
      </c>
      <c r="AD167" s="549" t="str">
        <f>IF(ISNUMBER(AZ167),IF(ISBLANK($E167),"",INDEX('Mem Drużyna'!$E$9:$AB$133,$AZ167,24)),"")</f>
        <v/>
      </c>
      <c r="AE167" s="430"/>
      <c r="AF167" s="546" t="str">
        <f>IF(ISNUMBER(BB167),IF(ISBLANK($E167),"",INDEX(DMP!$A$9:$AT$70,$BB167,26)),"")</f>
        <v/>
      </c>
      <c r="AG167" s="543" t="str">
        <f>IF(ISNUMBER(BB167),IF(ISBLANK($E167),"",INDEX(DMP!$A$9:$AT$70,$BB167,27)),"")</f>
        <v/>
      </c>
      <c r="AH167" s="551" t="str">
        <f>IF(ISNUMBER(BB167),IF(ISBLANK($E167),"",INDEX(DMP!$A$9:$AT$70,$BB167,46)),"")</f>
        <v/>
      </c>
      <c r="AI167" s="490" t="str">
        <f t="shared" si="166"/>
        <v/>
      </c>
      <c r="AJ167" s="491">
        <f t="shared" si="149"/>
        <v>1</v>
      </c>
      <c r="AK167" s="210">
        <f t="shared" si="150"/>
        <v>1</v>
      </c>
      <c r="AL167" s="209">
        <f t="shared" si="151"/>
        <v>1</v>
      </c>
      <c r="AM167" s="94">
        <f t="shared" si="152"/>
        <v>0</v>
      </c>
      <c r="AN167" s="94">
        <f t="shared" si="153"/>
        <v>0</v>
      </c>
      <c r="AO167" s="94">
        <f t="shared" si="154"/>
        <v>0</v>
      </c>
      <c r="AP167" s="95">
        <f t="shared" si="155"/>
        <v>0</v>
      </c>
      <c r="AQ167" s="94">
        <f t="shared" si="156"/>
        <v>0</v>
      </c>
      <c r="AR167" s="94">
        <f t="shared" si="157"/>
        <v>0</v>
      </c>
      <c r="AS167" s="94">
        <f t="shared" si="158"/>
        <v>0</v>
      </c>
      <c r="AT167" s="96">
        <f t="shared" si="159"/>
        <v>0</v>
      </c>
      <c r="AU167" s="94" t="str">
        <f t="shared" si="167"/>
        <v/>
      </c>
      <c r="AV167" s="94" t="str">
        <f t="shared" si="168"/>
        <v/>
      </c>
      <c r="AW167" s="94" t="str">
        <f t="shared" si="169"/>
        <v/>
      </c>
      <c r="AX167" s="485"/>
      <c r="AY167" s="485" t="str">
        <f>IF(E167="","",MATCH(E167,Waga!$F$9:$F$193,0))</f>
        <v/>
      </c>
      <c r="AZ167" s="485" t="str">
        <f>IF(E167="","",MATCH(E167,'Mem Drużyna'!$E$9:$E$133,0))</f>
        <v/>
      </c>
      <c r="BA167" s="198">
        <f t="shared" si="148"/>
        <v>0</v>
      </c>
      <c r="BB167" s="485" t="str">
        <f>IF(E167="","",MATCH(E167,DMP!$E$9:$E$70,0))</f>
        <v/>
      </c>
      <c r="BC167" s="494"/>
    </row>
    <row r="168" spans="1:55" s="35" customFormat="1" ht="18">
      <c r="A168" s="84"/>
      <c r="B168" s="85" t="str">
        <f>IF(ISBLANK($E168),"",INDEX(Waga!$B$9:$Y$193,$AY168,2))</f>
        <v/>
      </c>
      <c r="C168" s="85" t="str">
        <f>IF(ISBLANK($E168),"",INDEX(Waga!$B$9:$Y$193,$AY168,1))</f>
        <v/>
      </c>
      <c r="D168" s="396" t="str">
        <f>IF(ISBLANK($E168),"",INDEX(Waga!$B$9:$Y$193,$AY168,4))</f>
        <v/>
      </c>
      <c r="E168" s="192"/>
      <c r="F168" s="85" t="str">
        <f>IF(ISBLANK($E168),"",INDEX(Waga!$B$9:$Y$193,$AY168,6))</f>
        <v/>
      </c>
      <c r="G168" s="180" t="str">
        <f>IF(ISBLANK($E168),"",INDEX(Waga!$B$9:$Y$193,$AY168,7))</f>
        <v/>
      </c>
      <c r="H168" s="154" t="str">
        <f>IF(ISBLANK($E168),"",INDEX(Waga!$B$9:$Y$193,$AY168,8))</f>
        <v/>
      </c>
      <c r="I168" s="86" t="str">
        <f>IF(ISBLANK($E168),"",INDEX(Waga!$B$9:$Y$193,$AY168,9))</f>
        <v/>
      </c>
      <c r="J168" s="94" t="str">
        <f>IF(ISBLANK($E168),"",INDEX(Waga!$B$9:$Y$193,$AY168,10))</f>
        <v/>
      </c>
      <c r="K168" s="88" t="str">
        <f>IF(ISBLANK($E168),"",INDEX(Waga!$B$9:$Y$193,$AY168,11))</f>
        <v/>
      </c>
      <c r="L168" s="131" t="str">
        <f>IF(ISBLANK($E168),"",INDEX(Waga!$B$9:$Y$193,$AY168,12))</f>
        <v/>
      </c>
      <c r="M168" s="132"/>
      <c r="N168" s="131" t="str">
        <f t="shared" si="160"/>
        <v/>
      </c>
      <c r="O168" s="132"/>
      <c r="P168" s="133" t="str">
        <f t="shared" si="161"/>
        <v/>
      </c>
      <c r="Q168" s="132"/>
      <c r="R168" s="133" t="str">
        <f>IF(ISBLANK($E168),"",INDEX(Waga!$B$9:$Y$193,$AY168,13))</f>
        <v/>
      </c>
      <c r="S168" s="132"/>
      <c r="T168" s="133" t="str">
        <f t="shared" si="162"/>
        <v/>
      </c>
      <c r="U168" s="132"/>
      <c r="V168" s="133" t="str">
        <f t="shared" si="163"/>
        <v/>
      </c>
      <c r="W168" s="309"/>
      <c r="X168" s="314" t="str">
        <f t="shared" si="170"/>
        <v xml:space="preserve"> </v>
      </c>
      <c r="Y168" s="312" t="str">
        <f t="shared" si="164"/>
        <v/>
      </c>
      <c r="Z168" s="200" t="str">
        <f t="shared" si="165"/>
        <v/>
      </c>
      <c r="AA168" s="485"/>
      <c r="AB168" s="385" t="str">
        <f>IF(ISNUMBER(AZ168),IF(ISBLANK($E168),"",INDEX('Mem Drużyna'!$E$9:$AB$133,$AZ168,21)),"")</f>
        <v/>
      </c>
      <c r="AC168" s="384" t="str">
        <f>IF(ISNUMBER(AZ168),IF(ISBLANK($E168),"",INDEX('Mem Drużyna'!$E$9:$AB$133,$AZ168,24)),"")</f>
        <v/>
      </c>
      <c r="AD168" s="549" t="str">
        <f>IF(ISNUMBER(AZ168),IF(ISBLANK($E168),"",INDEX('Mem Drużyna'!$E$9:$AB$133,$AZ168,24)),"")</f>
        <v/>
      </c>
      <c r="AE168" s="430"/>
      <c r="AF168" s="546" t="str">
        <f>IF(ISNUMBER(BB168),IF(ISBLANK($E168),"",INDEX(DMP!$A$9:$AT$70,$BB168,26)),"")</f>
        <v/>
      </c>
      <c r="AG168" s="543" t="str">
        <f>IF(ISNUMBER(BB168),IF(ISBLANK($E168),"",INDEX(DMP!$A$9:$AT$70,$BB168,27)),"")</f>
        <v/>
      </c>
      <c r="AH168" s="551" t="str">
        <f>IF(ISNUMBER(BB168),IF(ISBLANK($E168),"",INDEX(DMP!$A$9:$AT$70,$BB168,46)),"")</f>
        <v/>
      </c>
      <c r="AI168" s="490" t="str">
        <f t="shared" si="166"/>
        <v/>
      </c>
      <c r="AJ168" s="491">
        <f t="shared" si="149"/>
        <v>1</v>
      </c>
      <c r="AK168" s="210">
        <f t="shared" si="150"/>
        <v>1</v>
      </c>
      <c r="AL168" s="209">
        <f t="shared" si="151"/>
        <v>1</v>
      </c>
      <c r="AM168" s="94">
        <f t="shared" si="152"/>
        <v>0</v>
      </c>
      <c r="AN168" s="94">
        <f t="shared" si="153"/>
        <v>0</v>
      </c>
      <c r="AO168" s="94">
        <f t="shared" si="154"/>
        <v>0</v>
      </c>
      <c r="AP168" s="95">
        <f t="shared" si="155"/>
        <v>0</v>
      </c>
      <c r="AQ168" s="94">
        <f t="shared" si="156"/>
        <v>0</v>
      </c>
      <c r="AR168" s="94">
        <f t="shared" si="157"/>
        <v>0</v>
      </c>
      <c r="AS168" s="94">
        <f t="shared" si="158"/>
        <v>0</v>
      </c>
      <c r="AT168" s="96">
        <f t="shared" si="159"/>
        <v>0</v>
      </c>
      <c r="AU168" s="94" t="str">
        <f t="shared" si="167"/>
        <v/>
      </c>
      <c r="AV168" s="94" t="str">
        <f t="shared" si="168"/>
        <v/>
      </c>
      <c r="AW168" s="94" t="str">
        <f t="shared" si="169"/>
        <v/>
      </c>
      <c r="AX168" s="485"/>
      <c r="AY168" s="485" t="str">
        <f>IF(E168="","",MATCH(E168,Waga!$F$9:$F$193,0))</f>
        <v/>
      </c>
      <c r="AZ168" s="485" t="str">
        <f>IF(E168="","",MATCH(E168,'Mem Drużyna'!$E$9:$E$133,0))</f>
        <v/>
      </c>
      <c r="BA168" s="198">
        <f t="shared" si="148"/>
        <v>0</v>
      </c>
      <c r="BB168" s="485" t="str">
        <f>IF(E168="","",MATCH(E168,DMP!$E$9:$E$70,0))</f>
        <v/>
      </c>
      <c r="BC168" s="494"/>
    </row>
    <row r="169" spans="1:55" s="35" customFormat="1" ht="18">
      <c r="A169" s="84"/>
      <c r="B169" s="85" t="str">
        <f>IF(ISBLANK($E169),"",INDEX(Waga!$B$9:$Y$193,$AY169,2))</f>
        <v/>
      </c>
      <c r="C169" s="85" t="str">
        <f>IF(ISBLANK($E169),"",INDEX(Waga!$B$9:$Y$193,$AY169,1))</f>
        <v/>
      </c>
      <c r="D169" s="396" t="str">
        <f>IF(ISBLANK($E169),"",INDEX(Waga!$B$9:$Y$193,$AY169,4))</f>
        <v/>
      </c>
      <c r="E169" s="192"/>
      <c r="F169" s="85" t="str">
        <f>IF(ISBLANK($E169),"",INDEX(Waga!$B$9:$Y$193,$AY169,6))</f>
        <v/>
      </c>
      <c r="G169" s="180" t="str">
        <f>IF(ISBLANK($E169),"",INDEX(Waga!$B$9:$Y$193,$AY169,7))</f>
        <v/>
      </c>
      <c r="H169" s="154" t="str">
        <f>IF(ISBLANK($E169),"",INDEX(Waga!$B$9:$Y$193,$AY169,8))</f>
        <v/>
      </c>
      <c r="I169" s="86" t="str">
        <f>IF(ISBLANK($E169),"",INDEX(Waga!$B$9:$Y$193,$AY169,9))</f>
        <v/>
      </c>
      <c r="J169" s="94" t="str">
        <f>IF(ISBLANK($E169),"",INDEX(Waga!$B$9:$Y$193,$AY169,10))</f>
        <v/>
      </c>
      <c r="K169" s="88" t="str">
        <f>IF(ISBLANK($E169),"",INDEX(Waga!$B$9:$Y$193,$AY169,11))</f>
        <v/>
      </c>
      <c r="L169" s="131" t="str">
        <f>IF(ISBLANK($E169),"",INDEX(Waga!$B$9:$Y$193,$AY169,12))</f>
        <v/>
      </c>
      <c r="M169" s="132"/>
      <c r="N169" s="131" t="str">
        <f t="shared" si="160"/>
        <v/>
      </c>
      <c r="O169" s="132"/>
      <c r="P169" s="133" t="str">
        <f t="shared" si="161"/>
        <v/>
      </c>
      <c r="Q169" s="132"/>
      <c r="R169" s="133" t="str">
        <f>IF(ISBLANK($E169),"",INDEX(Waga!$B$9:$Y$193,$AY169,13))</f>
        <v/>
      </c>
      <c r="S169" s="132"/>
      <c r="T169" s="133" t="str">
        <f t="shared" si="162"/>
        <v/>
      </c>
      <c r="U169" s="132"/>
      <c r="V169" s="133" t="str">
        <f t="shared" si="163"/>
        <v/>
      </c>
      <c r="W169" s="309"/>
      <c r="X169" s="314" t="str">
        <f t="shared" si="170"/>
        <v xml:space="preserve"> </v>
      </c>
      <c r="Y169" s="312" t="str">
        <f t="shared" si="164"/>
        <v/>
      </c>
      <c r="Z169" s="200" t="str">
        <f t="shared" si="165"/>
        <v/>
      </c>
      <c r="AA169" s="485"/>
      <c r="AB169" s="385" t="str">
        <f>IF(ISNUMBER(AZ169),IF(ISBLANK($E169),"",INDEX('Mem Drużyna'!$E$9:$AB$133,$AZ169,21)),"")</f>
        <v/>
      </c>
      <c r="AC169" s="384" t="str">
        <f>IF(ISNUMBER(AZ169),IF(ISBLANK($E169),"",INDEX('Mem Drużyna'!$E$9:$AB$133,$AZ169,24)),"")</f>
        <v/>
      </c>
      <c r="AD169" s="549" t="str">
        <f>IF(ISNUMBER(AZ169),IF(ISBLANK($E169),"",INDEX('Mem Drużyna'!$E$9:$AB$133,$AZ169,24)),"")</f>
        <v/>
      </c>
      <c r="AE169" s="430"/>
      <c r="AF169" s="546" t="str">
        <f>IF(ISNUMBER(BB169),IF(ISBLANK($E169),"",INDEX(DMP!$A$9:$AT$70,$BB169,26)),"")</f>
        <v/>
      </c>
      <c r="AG169" s="543" t="str">
        <f>IF(ISNUMBER(BB169),IF(ISBLANK($E169),"",INDEX(DMP!$A$9:$AT$70,$BB169,27)),"")</f>
        <v/>
      </c>
      <c r="AH169" s="551" t="str">
        <f>IF(ISNUMBER(BB169),IF(ISBLANK($E169),"",INDEX(DMP!$A$9:$AT$70,$BB169,46)),"")</f>
        <v/>
      </c>
      <c r="AI169" s="490" t="str">
        <f t="shared" si="166"/>
        <v/>
      </c>
      <c r="AJ169" s="491">
        <f t="shared" si="149"/>
        <v>1</v>
      </c>
      <c r="AK169" s="210">
        <f t="shared" si="150"/>
        <v>1</v>
      </c>
      <c r="AL169" s="209">
        <f t="shared" si="151"/>
        <v>1</v>
      </c>
      <c r="AM169" s="94">
        <f t="shared" si="152"/>
        <v>0</v>
      </c>
      <c r="AN169" s="94">
        <f t="shared" si="153"/>
        <v>0</v>
      </c>
      <c r="AO169" s="94">
        <f t="shared" si="154"/>
        <v>0</v>
      </c>
      <c r="AP169" s="95">
        <f t="shared" si="155"/>
        <v>0</v>
      </c>
      <c r="AQ169" s="94">
        <f t="shared" si="156"/>
        <v>0</v>
      </c>
      <c r="AR169" s="94">
        <f t="shared" si="157"/>
        <v>0</v>
      </c>
      <c r="AS169" s="94">
        <f t="shared" si="158"/>
        <v>0</v>
      </c>
      <c r="AT169" s="96">
        <f t="shared" si="159"/>
        <v>0</v>
      </c>
      <c r="AU169" s="94" t="str">
        <f t="shared" si="167"/>
        <v/>
      </c>
      <c r="AV169" s="94" t="str">
        <f t="shared" si="168"/>
        <v/>
      </c>
      <c r="AW169" s="94" t="str">
        <f t="shared" si="169"/>
        <v/>
      </c>
      <c r="AX169" s="485"/>
      <c r="AY169" s="485" t="str">
        <f>IF(E169="","",MATCH(E169,Waga!$F$9:$F$193,0))</f>
        <v/>
      </c>
      <c r="AZ169" s="485" t="str">
        <f>IF(E169="","",MATCH(E169,'Mem Drużyna'!$E$9:$E$133,0))</f>
        <v/>
      </c>
      <c r="BA169" s="198">
        <f t="shared" si="148"/>
        <v>0</v>
      </c>
      <c r="BB169" s="485" t="str">
        <f>IF(E169="","",MATCH(E169,DMP!$E$9:$E$70,0))</f>
        <v/>
      </c>
      <c r="BC169" s="494"/>
    </row>
    <row r="170" spans="1:55" s="35" customFormat="1" ht="18">
      <c r="A170" s="84"/>
      <c r="B170" s="85" t="str">
        <f>IF(ISBLANK($E170),"",INDEX(Waga!$B$9:$Y$193,$AY170,2))</f>
        <v/>
      </c>
      <c r="C170" s="85" t="str">
        <f>IF(ISBLANK($E170),"",INDEX(Waga!$B$9:$Y$193,$AY170,1))</f>
        <v/>
      </c>
      <c r="D170" s="396" t="str">
        <f>IF(ISBLANK($E170),"",INDEX(Waga!$B$9:$Y$193,$AY170,4))</f>
        <v/>
      </c>
      <c r="E170" s="192"/>
      <c r="F170" s="85" t="str">
        <f>IF(ISBLANK($E170),"",INDEX(Waga!$B$9:$Y$193,$AY170,6))</f>
        <v/>
      </c>
      <c r="G170" s="180" t="str">
        <f>IF(ISBLANK($E170),"",INDEX(Waga!$B$9:$Y$193,$AY170,7))</f>
        <v/>
      </c>
      <c r="H170" s="154" t="str">
        <f>IF(ISBLANK($E170),"",INDEX(Waga!$B$9:$Y$193,$AY170,8))</f>
        <v/>
      </c>
      <c r="I170" s="86" t="str">
        <f>IF(ISBLANK($E170),"",INDEX(Waga!$B$9:$Y$193,$AY170,9))</f>
        <v/>
      </c>
      <c r="J170" s="94" t="str">
        <f>IF(ISBLANK($E170),"",INDEX(Waga!$B$9:$Y$193,$AY170,10))</f>
        <v/>
      </c>
      <c r="K170" s="88" t="str">
        <f>IF(ISBLANK($E170),"",INDEX(Waga!$B$9:$Y$193,$AY170,11))</f>
        <v/>
      </c>
      <c r="L170" s="131" t="str">
        <f>IF(ISBLANK($E170),"",INDEX(Waga!$B$9:$Y$193,$AY170,12))</f>
        <v/>
      </c>
      <c r="M170" s="132"/>
      <c r="N170" s="131" t="str">
        <f t="shared" si="160"/>
        <v/>
      </c>
      <c r="O170" s="132"/>
      <c r="P170" s="133" t="str">
        <f t="shared" si="161"/>
        <v/>
      </c>
      <c r="Q170" s="132"/>
      <c r="R170" s="133" t="str">
        <f>IF(ISBLANK($E170),"",INDEX(Waga!$B$9:$Y$193,$AY170,13))</f>
        <v/>
      </c>
      <c r="S170" s="132"/>
      <c r="T170" s="133" t="str">
        <f t="shared" si="162"/>
        <v/>
      </c>
      <c r="U170" s="132"/>
      <c r="V170" s="133" t="str">
        <f t="shared" si="163"/>
        <v/>
      </c>
      <c r="W170" s="309"/>
      <c r="X170" s="314" t="str">
        <f t="shared" si="170"/>
        <v xml:space="preserve"> </v>
      </c>
      <c r="Y170" s="312" t="str">
        <f t="shared" si="164"/>
        <v/>
      </c>
      <c r="Z170" s="200" t="str">
        <f t="shared" si="165"/>
        <v/>
      </c>
      <c r="AA170" s="485"/>
      <c r="AB170" s="385" t="str">
        <f>IF(ISNUMBER(AZ170),IF(ISBLANK($E170),"",INDEX('Mem Drużyna'!$E$9:$AB$133,$AZ170,21)),"")</f>
        <v/>
      </c>
      <c r="AC170" s="384" t="str">
        <f>IF(ISNUMBER(AZ170),IF(ISBLANK($E170),"",INDEX('Mem Drużyna'!$E$9:$AB$133,$AZ170,24)),"")</f>
        <v/>
      </c>
      <c r="AD170" s="549" t="str">
        <f>IF(ISNUMBER(AZ170),IF(ISBLANK($E170),"",INDEX('Mem Drużyna'!$E$9:$AB$133,$AZ170,24)),"")</f>
        <v/>
      </c>
      <c r="AE170" s="430"/>
      <c r="AF170" s="546" t="str">
        <f>IF(ISNUMBER(BB170),IF(ISBLANK($E170),"",INDEX(DMP!$A$9:$AT$70,$BB170,26)),"")</f>
        <v/>
      </c>
      <c r="AG170" s="543" t="str">
        <f>IF(ISNUMBER(BB170),IF(ISBLANK($E170),"",INDEX(DMP!$A$9:$AT$70,$BB170,27)),"")</f>
        <v/>
      </c>
      <c r="AH170" s="551" t="str">
        <f>IF(ISNUMBER(BB170),IF(ISBLANK($E170),"",INDEX(DMP!$A$9:$AT$70,$BB170,46)),"")</f>
        <v/>
      </c>
      <c r="AI170" s="490" t="str">
        <f t="shared" si="166"/>
        <v/>
      </c>
      <c r="AJ170" s="491">
        <f t="shared" si="149"/>
        <v>1</v>
      </c>
      <c r="AK170" s="210">
        <f t="shared" si="150"/>
        <v>1</v>
      </c>
      <c r="AL170" s="209">
        <f t="shared" si="151"/>
        <v>1</v>
      </c>
      <c r="AM170" s="94">
        <f t="shared" si="152"/>
        <v>0</v>
      </c>
      <c r="AN170" s="94">
        <f t="shared" si="153"/>
        <v>0</v>
      </c>
      <c r="AO170" s="94">
        <f t="shared" si="154"/>
        <v>0</v>
      </c>
      <c r="AP170" s="95">
        <f t="shared" si="155"/>
        <v>0</v>
      </c>
      <c r="AQ170" s="94">
        <f t="shared" si="156"/>
        <v>0</v>
      </c>
      <c r="AR170" s="94">
        <f t="shared" si="157"/>
        <v>0</v>
      </c>
      <c r="AS170" s="94">
        <f t="shared" si="158"/>
        <v>0</v>
      </c>
      <c r="AT170" s="96">
        <f t="shared" si="159"/>
        <v>0</v>
      </c>
      <c r="AU170" s="94" t="str">
        <f t="shared" si="167"/>
        <v/>
      </c>
      <c r="AV170" s="94" t="str">
        <f t="shared" si="168"/>
        <v/>
      </c>
      <c r="AW170" s="94" t="str">
        <f t="shared" si="169"/>
        <v/>
      </c>
      <c r="AX170" s="485"/>
      <c r="AY170" s="485" t="str">
        <f>IF(E170="","",MATCH(E170,Waga!$F$9:$F$193,0))</f>
        <v/>
      </c>
      <c r="AZ170" s="485" t="str">
        <f>IF(E170="","",MATCH(E170,'Mem Drużyna'!$E$9:$E$133,0))</f>
        <v/>
      </c>
      <c r="BA170" s="198">
        <f t="shared" si="148"/>
        <v>0</v>
      </c>
      <c r="BB170" s="485" t="str">
        <f>IF(E170="","",MATCH(E170,DMP!$E$9:$E$70,0))</f>
        <v/>
      </c>
      <c r="BC170" s="494"/>
    </row>
    <row r="171" spans="1:55" s="35" customFormat="1" ht="18">
      <c r="A171" s="84"/>
      <c r="B171" s="85" t="str">
        <f>IF(ISBLANK($E171),"",INDEX(Waga!$B$9:$Y$193,$AY171,2))</f>
        <v/>
      </c>
      <c r="C171" s="85" t="str">
        <f>IF(ISBLANK($E171),"",INDEX(Waga!$B$9:$Y$193,$AY171,1))</f>
        <v/>
      </c>
      <c r="D171" s="396" t="str">
        <f>IF(ISBLANK($E171),"",INDEX(Waga!$B$9:$Y$193,$AY171,4))</f>
        <v/>
      </c>
      <c r="E171" s="192"/>
      <c r="F171" s="85" t="str">
        <f>IF(ISBLANK($E171),"",INDEX(Waga!$B$9:$Y$193,$AY171,6))</f>
        <v/>
      </c>
      <c r="G171" s="180" t="str">
        <f>IF(ISBLANK($E171),"",INDEX(Waga!$B$9:$Y$193,$AY171,7))</f>
        <v/>
      </c>
      <c r="H171" s="154" t="str">
        <f>IF(ISBLANK($E171),"",INDEX(Waga!$B$9:$Y$193,$AY171,8))</f>
        <v/>
      </c>
      <c r="I171" s="86" t="str">
        <f>IF(ISBLANK($E171),"",INDEX(Waga!$B$9:$Y$193,$AY171,9))</f>
        <v/>
      </c>
      <c r="J171" s="94" t="str">
        <f>IF(ISBLANK($E171),"",INDEX(Waga!$B$9:$Y$193,$AY171,10))</f>
        <v/>
      </c>
      <c r="K171" s="88" t="str">
        <f>IF(ISBLANK($E171),"",INDEX(Waga!$B$9:$Y$193,$AY171,11))</f>
        <v/>
      </c>
      <c r="L171" s="131" t="str">
        <f>IF(ISBLANK($E171),"",INDEX(Waga!$B$9:$Y$193,$AY171,12))</f>
        <v/>
      </c>
      <c r="M171" s="132"/>
      <c r="N171" s="131" t="str">
        <f t="shared" si="160"/>
        <v/>
      </c>
      <c r="O171" s="132"/>
      <c r="P171" s="133" t="str">
        <f t="shared" si="161"/>
        <v/>
      </c>
      <c r="Q171" s="132"/>
      <c r="R171" s="133" t="str">
        <f>IF(ISBLANK($E171),"",INDEX(Waga!$B$9:$Y$193,$AY171,13))</f>
        <v/>
      </c>
      <c r="S171" s="132"/>
      <c r="T171" s="133" t="str">
        <f t="shared" si="162"/>
        <v/>
      </c>
      <c r="U171" s="132"/>
      <c r="V171" s="133" t="str">
        <f t="shared" si="163"/>
        <v/>
      </c>
      <c r="W171" s="309"/>
      <c r="X171" s="314" t="str">
        <f t="shared" si="170"/>
        <v xml:space="preserve"> </v>
      </c>
      <c r="Y171" s="312" t="str">
        <f t="shared" si="164"/>
        <v/>
      </c>
      <c r="Z171" s="200" t="str">
        <f t="shared" si="165"/>
        <v/>
      </c>
      <c r="AA171" s="485"/>
      <c r="AB171" s="385" t="str">
        <f>IF(ISNUMBER(AZ171),IF(ISBLANK($E171),"",INDEX('Mem Drużyna'!$E$9:$AB$133,$AZ171,21)),"")</f>
        <v/>
      </c>
      <c r="AC171" s="384" t="str">
        <f>IF(ISNUMBER(AZ171),IF(ISBLANK($E171),"",INDEX('Mem Drużyna'!$E$9:$AB$133,$AZ171,24)),"")</f>
        <v/>
      </c>
      <c r="AD171" s="549" t="str">
        <f>IF(ISNUMBER(AZ171),IF(ISBLANK($E171),"",INDEX('Mem Drużyna'!$E$9:$AB$133,$AZ171,24)),"")</f>
        <v/>
      </c>
      <c r="AE171" s="430"/>
      <c r="AF171" s="546" t="str">
        <f>IF(ISNUMBER(BB171),IF(ISBLANK($E171),"",INDEX(DMP!$A$9:$AT$70,$BB171,26)),"")</f>
        <v/>
      </c>
      <c r="AG171" s="543" t="str">
        <f>IF(ISNUMBER(BB171),IF(ISBLANK($E171),"",INDEX(DMP!$A$9:$AT$70,$BB171,27)),"")</f>
        <v/>
      </c>
      <c r="AH171" s="551" t="str">
        <f>IF(ISNUMBER(BB171),IF(ISBLANK($E171),"",INDEX(DMP!$A$9:$AT$70,$BB171,46)),"")</f>
        <v/>
      </c>
      <c r="AI171" s="490" t="str">
        <f t="shared" si="166"/>
        <v/>
      </c>
      <c r="AJ171" s="491">
        <f t="shared" si="149"/>
        <v>1</v>
      </c>
      <c r="AK171" s="210">
        <f t="shared" si="150"/>
        <v>1</v>
      </c>
      <c r="AL171" s="209">
        <f t="shared" si="151"/>
        <v>1</v>
      </c>
      <c r="AM171" s="94">
        <f t="shared" si="152"/>
        <v>0</v>
      </c>
      <c r="AN171" s="94">
        <f t="shared" si="153"/>
        <v>0</v>
      </c>
      <c r="AO171" s="94">
        <f t="shared" si="154"/>
        <v>0</v>
      </c>
      <c r="AP171" s="95">
        <f t="shared" si="155"/>
        <v>0</v>
      </c>
      <c r="AQ171" s="94">
        <f t="shared" si="156"/>
        <v>0</v>
      </c>
      <c r="AR171" s="94">
        <f t="shared" si="157"/>
        <v>0</v>
      </c>
      <c r="AS171" s="94">
        <f t="shared" si="158"/>
        <v>0</v>
      </c>
      <c r="AT171" s="96">
        <f t="shared" si="159"/>
        <v>0</v>
      </c>
      <c r="AU171" s="94" t="str">
        <f t="shared" si="167"/>
        <v/>
      </c>
      <c r="AV171" s="94" t="str">
        <f t="shared" si="168"/>
        <v/>
      </c>
      <c r="AW171" s="94" t="str">
        <f t="shared" si="169"/>
        <v/>
      </c>
      <c r="AX171" s="485"/>
      <c r="AY171" s="485" t="str">
        <f>IF(E171="","",MATCH(E171,Waga!$F$9:$F$193,0))</f>
        <v/>
      </c>
      <c r="AZ171" s="485" t="str">
        <f>IF(E171="","",MATCH(E171,'Mem Drużyna'!$E$9:$E$133,0))</f>
        <v/>
      </c>
      <c r="BA171" s="198">
        <f t="shared" si="148"/>
        <v>0</v>
      </c>
      <c r="BB171" s="485" t="str">
        <f>IF(E171="","",MATCH(E171,DMP!$E$9:$E$70,0))</f>
        <v/>
      </c>
      <c r="BC171" s="494"/>
    </row>
    <row r="172" spans="1:55" s="35" customFormat="1" ht="18">
      <c r="A172" s="84"/>
      <c r="B172" s="85" t="str">
        <f>IF(ISBLANK($E172),"",INDEX(Waga!$B$9:$Y$193,$AY172,2))</f>
        <v/>
      </c>
      <c r="C172" s="85" t="str">
        <f>IF(ISBLANK($E172),"",INDEX(Waga!$B$9:$Y$193,$AY172,1))</f>
        <v/>
      </c>
      <c r="D172" s="396" t="str">
        <f>IF(ISBLANK($E172),"",INDEX(Waga!$B$9:$Y$193,$AY172,4))</f>
        <v/>
      </c>
      <c r="E172" s="46"/>
      <c r="F172" s="85" t="str">
        <f>IF(ISBLANK($E172),"",INDEX(Waga!$B$9:$Y$193,$AY172,6))</f>
        <v/>
      </c>
      <c r="G172" s="180" t="str">
        <f>IF(ISBLANK($E172),"",INDEX(Waga!$B$9:$Y$193,$AY172,7))</f>
        <v/>
      </c>
      <c r="H172" s="154" t="str">
        <f>IF(ISBLANK($E172),"",INDEX(Waga!$B$9:$Y$193,$AY172,8))</f>
        <v/>
      </c>
      <c r="I172" s="86" t="str">
        <f>IF(ISBLANK($E172),"",INDEX(Waga!$B$9:$Y$193,$AY172,9))</f>
        <v/>
      </c>
      <c r="J172" s="94" t="str">
        <f>IF(ISBLANK($E172),"",INDEX(Waga!$B$9:$Y$193,$AY172,10))</f>
        <v/>
      </c>
      <c r="K172" s="88" t="str">
        <f>IF(ISBLANK($E172),"",INDEX(Waga!$B$9:$Y$193,$AY172,11))</f>
        <v/>
      </c>
      <c r="L172" s="131" t="str">
        <f>IF(ISBLANK($E172),"",INDEX(Waga!$B$9:$Y$193,$AY172,12))</f>
        <v/>
      </c>
      <c r="M172" s="132"/>
      <c r="N172" s="131" t="str">
        <f t="shared" si="160"/>
        <v/>
      </c>
      <c r="O172" s="132"/>
      <c r="P172" s="133" t="str">
        <f t="shared" si="161"/>
        <v/>
      </c>
      <c r="Q172" s="132"/>
      <c r="R172" s="133" t="str">
        <f>IF(ISBLANK($E172),"",INDEX(Waga!$B$9:$Y$193,$AY172,13))</f>
        <v/>
      </c>
      <c r="S172" s="132"/>
      <c r="T172" s="133" t="str">
        <f t="shared" si="162"/>
        <v/>
      </c>
      <c r="U172" s="132"/>
      <c r="V172" s="133" t="str">
        <f t="shared" si="163"/>
        <v/>
      </c>
      <c r="W172" s="309"/>
      <c r="X172" s="314" t="str">
        <f t="shared" si="170"/>
        <v xml:space="preserve"> </v>
      </c>
      <c r="Y172" s="312" t="str">
        <f t="shared" si="164"/>
        <v/>
      </c>
      <c r="Z172" s="200" t="str">
        <f t="shared" si="165"/>
        <v/>
      </c>
      <c r="AA172" s="485"/>
      <c r="AB172" s="385" t="str">
        <f>IF(ISNUMBER(AZ172),IF(ISBLANK($E172),"",INDEX('Mem Drużyna'!$E$9:$AB$133,$AZ172,21)),"")</f>
        <v/>
      </c>
      <c r="AC172" s="384" t="str">
        <f>IF(ISNUMBER(AZ172),IF(ISBLANK($E172),"",INDEX('Mem Drużyna'!$E$9:$AB$133,$AZ172,24)),"")</f>
        <v/>
      </c>
      <c r="AD172" s="549" t="str">
        <f>IF(ISNUMBER(AZ172),IF(ISBLANK($E172),"",INDEX('Mem Drużyna'!$E$9:$AB$133,$AZ172,24)),"")</f>
        <v/>
      </c>
      <c r="AE172" s="430"/>
      <c r="AF172" s="546" t="str">
        <f>IF(ISNUMBER(BB172),IF(ISBLANK($E172),"",INDEX(DMP!$A$9:$AT$70,$BB172,26)),"")</f>
        <v/>
      </c>
      <c r="AG172" s="543" t="str">
        <f>IF(ISNUMBER(BB172),IF(ISBLANK($E172),"",INDEX(DMP!$A$9:$AT$70,$BB172,27)),"")</f>
        <v/>
      </c>
      <c r="AH172" s="551" t="str">
        <f>IF(ISNUMBER(BB172),IF(ISBLANK($E172),"",INDEX(DMP!$A$9:$AT$70,$BB172,46)),"")</f>
        <v/>
      </c>
      <c r="AI172" s="490" t="str">
        <f t="shared" si="166"/>
        <v/>
      </c>
      <c r="AJ172" s="491">
        <f t="shared" si="149"/>
        <v>1</v>
      </c>
      <c r="AK172" s="210">
        <f t="shared" si="150"/>
        <v>1</v>
      </c>
      <c r="AL172" s="209">
        <f t="shared" si="151"/>
        <v>1</v>
      </c>
      <c r="AM172" s="94">
        <f t="shared" si="152"/>
        <v>0</v>
      </c>
      <c r="AN172" s="94">
        <f t="shared" si="153"/>
        <v>0</v>
      </c>
      <c r="AO172" s="94">
        <f t="shared" si="154"/>
        <v>0</v>
      </c>
      <c r="AP172" s="95">
        <f t="shared" si="155"/>
        <v>0</v>
      </c>
      <c r="AQ172" s="94">
        <f t="shared" si="156"/>
        <v>0</v>
      </c>
      <c r="AR172" s="94">
        <f t="shared" si="157"/>
        <v>0</v>
      </c>
      <c r="AS172" s="94">
        <f t="shared" si="158"/>
        <v>0</v>
      </c>
      <c r="AT172" s="96">
        <f t="shared" si="159"/>
        <v>0</v>
      </c>
      <c r="AU172" s="94" t="str">
        <f t="shared" si="167"/>
        <v/>
      </c>
      <c r="AV172" s="94" t="str">
        <f t="shared" si="168"/>
        <v/>
      </c>
      <c r="AW172" s="94" t="str">
        <f t="shared" si="169"/>
        <v/>
      </c>
      <c r="AX172" s="485"/>
      <c r="AY172" s="485" t="str">
        <f>IF(E172="","",MATCH(E172,Waga!$F$9:$F$193,0))</f>
        <v/>
      </c>
      <c r="AZ172" s="485" t="str">
        <f>IF(E172="","",MATCH(E172,'Mem Drużyna'!$E$9:$E$133,0))</f>
        <v/>
      </c>
      <c r="BA172" s="198">
        <f t="shared" si="148"/>
        <v>0</v>
      </c>
      <c r="BB172" s="485" t="str">
        <f>IF(E172="","",MATCH(E172,DMP!$E$9:$E$70,0))</f>
        <v/>
      </c>
      <c r="BC172" s="494"/>
    </row>
    <row r="173" spans="1:55" s="35" customFormat="1" ht="18">
      <c r="A173" s="84"/>
      <c r="B173" s="85" t="str">
        <f>IF(ISBLANK($E173),"",INDEX(Waga!$B$9:$Y$193,$AY173,2))</f>
        <v/>
      </c>
      <c r="C173" s="85" t="str">
        <f>IF(ISBLANK($E173),"",INDEX(Waga!$B$9:$Y$193,$AY173,1))</f>
        <v/>
      </c>
      <c r="D173" s="396" t="str">
        <f>IF(ISBLANK($E173),"",INDEX(Waga!$B$9:$Y$193,$AY173,4))</f>
        <v/>
      </c>
      <c r="E173" s="46"/>
      <c r="F173" s="85" t="str">
        <f>IF(ISBLANK($E173),"",INDEX(Waga!$B$9:$Y$193,$AY173,6))</f>
        <v/>
      </c>
      <c r="G173" s="180" t="str">
        <f>IF(ISBLANK($E173),"",INDEX(Waga!$B$9:$Y$193,$AY173,7))</f>
        <v/>
      </c>
      <c r="H173" s="154" t="str">
        <f>IF(ISBLANK($E173),"",INDEX(Waga!$B$9:$Y$193,$AY173,8))</f>
        <v/>
      </c>
      <c r="I173" s="86" t="str">
        <f>IF(ISBLANK($E173),"",INDEX(Waga!$B$9:$Y$193,$AY173,9))</f>
        <v/>
      </c>
      <c r="J173" s="94" t="str">
        <f>IF(ISBLANK($E173),"",INDEX(Waga!$B$9:$Y$193,$AY173,10))</f>
        <v/>
      </c>
      <c r="K173" s="88" t="str">
        <f>IF(ISBLANK($E173),"",INDEX(Waga!$B$9:$Y$193,$AY173,11))</f>
        <v/>
      </c>
      <c r="L173" s="131" t="str">
        <f>IF(ISBLANK($E173),"",INDEX(Waga!$B$9:$Y$193,$AY173,12))</f>
        <v/>
      </c>
      <c r="M173" s="132"/>
      <c r="N173" s="131" t="str">
        <f t="shared" si="160"/>
        <v/>
      </c>
      <c r="O173" s="132"/>
      <c r="P173" s="133" t="str">
        <f t="shared" si="161"/>
        <v/>
      </c>
      <c r="Q173" s="132"/>
      <c r="R173" s="133" t="str">
        <f>IF(ISBLANK($E173),"",INDEX(Waga!$B$9:$Y$193,$AY173,13))</f>
        <v/>
      </c>
      <c r="S173" s="132"/>
      <c r="T173" s="133" t="str">
        <f t="shared" si="162"/>
        <v/>
      </c>
      <c r="U173" s="132"/>
      <c r="V173" s="133" t="str">
        <f t="shared" si="163"/>
        <v/>
      </c>
      <c r="W173" s="309"/>
      <c r="X173" s="314" t="str">
        <f t="shared" si="170"/>
        <v xml:space="preserve"> </v>
      </c>
      <c r="Y173" s="312" t="str">
        <f t="shared" si="164"/>
        <v/>
      </c>
      <c r="Z173" s="200" t="str">
        <f t="shared" si="165"/>
        <v/>
      </c>
      <c r="AA173" s="485"/>
      <c r="AB173" s="385" t="str">
        <f>IF(ISNUMBER(AZ173),IF(ISBLANK($E173),"",INDEX('Mem Drużyna'!$E$9:$AB$133,$AZ173,21)),"")</f>
        <v/>
      </c>
      <c r="AC173" s="384" t="str">
        <f>IF(ISNUMBER(AZ173),IF(ISBLANK($E173),"",INDEX('Mem Drużyna'!$E$9:$AB$133,$AZ173,24)),"")</f>
        <v/>
      </c>
      <c r="AD173" s="549" t="str">
        <f>IF(ISNUMBER(AZ173),IF(ISBLANK($E173),"",INDEX('Mem Drużyna'!$E$9:$AB$133,$AZ173,24)),"")</f>
        <v/>
      </c>
      <c r="AE173" s="430"/>
      <c r="AF173" s="546" t="str">
        <f>IF(ISNUMBER(BB173),IF(ISBLANK($E173),"",INDEX(DMP!$A$9:$AT$70,$BB173,26)),"")</f>
        <v/>
      </c>
      <c r="AG173" s="543" t="str">
        <f>IF(ISNUMBER(BB173),IF(ISBLANK($E173),"",INDEX(DMP!$A$9:$AT$70,$BB173,27)),"")</f>
        <v/>
      </c>
      <c r="AH173" s="551" t="str">
        <f>IF(ISNUMBER(BB173),IF(ISBLANK($E173),"",INDEX(DMP!$A$9:$AT$70,$BB173,46)),"")</f>
        <v/>
      </c>
      <c r="AI173" s="490" t="str">
        <f t="shared" si="166"/>
        <v/>
      </c>
      <c r="AJ173" s="491">
        <f t="shared" si="149"/>
        <v>1</v>
      </c>
      <c r="AK173" s="210">
        <f t="shared" si="150"/>
        <v>1</v>
      </c>
      <c r="AL173" s="209">
        <f t="shared" si="151"/>
        <v>1</v>
      </c>
      <c r="AM173" s="94">
        <f t="shared" si="152"/>
        <v>0</v>
      </c>
      <c r="AN173" s="94">
        <f t="shared" si="153"/>
        <v>0</v>
      </c>
      <c r="AO173" s="94">
        <f t="shared" si="154"/>
        <v>0</v>
      </c>
      <c r="AP173" s="95">
        <f t="shared" si="155"/>
        <v>0</v>
      </c>
      <c r="AQ173" s="94">
        <f t="shared" si="156"/>
        <v>0</v>
      </c>
      <c r="AR173" s="94">
        <f t="shared" si="157"/>
        <v>0</v>
      </c>
      <c r="AS173" s="94">
        <f t="shared" si="158"/>
        <v>0</v>
      </c>
      <c r="AT173" s="96">
        <f t="shared" si="159"/>
        <v>0</v>
      </c>
      <c r="AU173" s="94" t="str">
        <f t="shared" si="167"/>
        <v/>
      </c>
      <c r="AV173" s="94" t="str">
        <f t="shared" si="168"/>
        <v/>
      </c>
      <c r="AW173" s="94" t="str">
        <f t="shared" si="169"/>
        <v/>
      </c>
      <c r="AX173" s="485"/>
      <c r="AY173" s="485" t="str">
        <f>IF(E173="","",MATCH(E173,Waga!$F$9:$F$193,0))</f>
        <v/>
      </c>
      <c r="AZ173" s="485" t="str">
        <f>IF(E173="","",MATCH(E173,'Mem Drużyna'!$E$9:$E$133,0))</f>
        <v/>
      </c>
      <c r="BA173" s="198">
        <f t="shared" si="148"/>
        <v>0</v>
      </c>
      <c r="BB173" s="485" t="str">
        <f>IF(E173="","",MATCH(E173,DMP!$E$9:$E$70,0))</f>
        <v/>
      </c>
      <c r="BC173" s="494"/>
    </row>
    <row r="174" spans="1:55" s="35" customFormat="1" ht="18">
      <c r="A174" s="84"/>
      <c r="B174" s="85" t="str">
        <f>IF(ISBLANK($E174),"",INDEX(Waga!$B$9:$Y$193,$AY174,2))</f>
        <v/>
      </c>
      <c r="C174" s="85" t="str">
        <f>IF(ISBLANK($E174),"",INDEX(Waga!$B$9:$Y$193,$AY174,1))</f>
        <v/>
      </c>
      <c r="D174" s="396" t="str">
        <f>IF(ISBLANK($E174),"",INDEX(Waga!$B$9:$Y$193,$AY174,4))</f>
        <v/>
      </c>
      <c r="E174" s="46"/>
      <c r="F174" s="85" t="str">
        <f>IF(ISBLANK($E174),"",INDEX(Waga!$B$9:$Y$193,$AY174,6))</f>
        <v/>
      </c>
      <c r="G174" s="180" t="str">
        <f>IF(ISBLANK($E174),"",INDEX(Waga!$B$9:$Y$193,$AY174,7))</f>
        <v/>
      </c>
      <c r="H174" s="154" t="str">
        <f>IF(ISBLANK($E174),"",INDEX(Waga!$B$9:$Y$193,$AY174,8))</f>
        <v/>
      </c>
      <c r="I174" s="86" t="str">
        <f>IF(ISBLANK($E174),"",INDEX(Waga!$B$9:$Y$193,$AY174,9))</f>
        <v/>
      </c>
      <c r="J174" s="94" t="str">
        <f>IF(ISBLANK($E174),"",INDEX(Waga!$B$9:$Y$193,$AY174,10))</f>
        <v/>
      </c>
      <c r="K174" s="88" t="str">
        <f>IF(ISBLANK($E174),"",INDEX(Waga!$B$9:$Y$193,$AY174,11))</f>
        <v/>
      </c>
      <c r="L174" s="131" t="str">
        <f>IF(ISBLANK($E174),"",INDEX(Waga!$B$9:$Y$193,$AY174,12))</f>
        <v/>
      </c>
      <c r="M174" s="132"/>
      <c r="N174" s="131" t="str">
        <f t="shared" si="160"/>
        <v/>
      </c>
      <c r="O174" s="132"/>
      <c r="P174" s="133" t="str">
        <f t="shared" si="161"/>
        <v/>
      </c>
      <c r="Q174" s="132"/>
      <c r="R174" s="133" t="str">
        <f>IF(ISBLANK($E174),"",INDEX(Waga!$B$9:$Y$193,$AY174,13))</f>
        <v/>
      </c>
      <c r="S174" s="132"/>
      <c r="T174" s="133" t="str">
        <f t="shared" si="162"/>
        <v/>
      </c>
      <c r="U174" s="132"/>
      <c r="V174" s="133" t="str">
        <f t="shared" si="163"/>
        <v/>
      </c>
      <c r="W174" s="309"/>
      <c r="X174" s="314" t="str">
        <f t="shared" si="170"/>
        <v xml:space="preserve"> </v>
      </c>
      <c r="Y174" s="312" t="str">
        <f t="shared" si="164"/>
        <v/>
      </c>
      <c r="Z174" s="200" t="str">
        <f t="shared" si="165"/>
        <v/>
      </c>
      <c r="AA174" s="485"/>
      <c r="AB174" s="385" t="str">
        <f>IF(ISNUMBER(AZ174),IF(ISBLANK($E174),"",INDEX('Mem Drużyna'!$E$9:$AB$133,$AZ174,21)),"")</f>
        <v/>
      </c>
      <c r="AC174" s="384" t="str">
        <f>IF(ISNUMBER(AZ174),IF(ISBLANK($E174),"",INDEX('Mem Drużyna'!$E$9:$AB$133,$AZ174,24)),"")</f>
        <v/>
      </c>
      <c r="AD174" s="549" t="str">
        <f>IF(ISNUMBER(AZ174),IF(ISBLANK($E174),"",INDEX('Mem Drużyna'!$E$9:$AB$133,$AZ174,24)),"")</f>
        <v/>
      </c>
      <c r="AE174" s="430"/>
      <c r="AF174" s="546" t="str">
        <f>IF(ISNUMBER(BB174),IF(ISBLANK($E174),"",INDEX(DMP!$A$9:$AT$70,$BB174,26)),"")</f>
        <v/>
      </c>
      <c r="AG174" s="543" t="str">
        <f>IF(ISNUMBER(BB174),IF(ISBLANK($E174),"",INDEX(DMP!$A$9:$AT$70,$BB174,27)),"")</f>
        <v/>
      </c>
      <c r="AH174" s="551" t="str">
        <f>IF(ISNUMBER(BB174),IF(ISBLANK($E174),"",INDEX(DMP!$A$9:$AT$70,$BB174,46)),"")</f>
        <v/>
      </c>
      <c r="AI174" s="490" t="str">
        <f t="shared" si="166"/>
        <v/>
      </c>
      <c r="AJ174" s="491">
        <f t="shared" si="149"/>
        <v>1</v>
      </c>
      <c r="AK174" s="210">
        <f t="shared" si="150"/>
        <v>1</v>
      </c>
      <c r="AL174" s="209">
        <f t="shared" si="151"/>
        <v>1</v>
      </c>
      <c r="AM174" s="94">
        <f t="shared" si="152"/>
        <v>0</v>
      </c>
      <c r="AN174" s="94">
        <f t="shared" si="153"/>
        <v>0</v>
      </c>
      <c r="AO174" s="94">
        <f t="shared" si="154"/>
        <v>0</v>
      </c>
      <c r="AP174" s="95">
        <f t="shared" si="155"/>
        <v>0</v>
      </c>
      <c r="AQ174" s="94">
        <f t="shared" si="156"/>
        <v>0</v>
      </c>
      <c r="AR174" s="94">
        <f t="shared" si="157"/>
        <v>0</v>
      </c>
      <c r="AS174" s="94">
        <f t="shared" si="158"/>
        <v>0</v>
      </c>
      <c r="AT174" s="96">
        <f t="shared" si="159"/>
        <v>0</v>
      </c>
      <c r="AU174" s="94" t="str">
        <f t="shared" si="167"/>
        <v/>
      </c>
      <c r="AV174" s="94" t="str">
        <f t="shared" si="168"/>
        <v/>
      </c>
      <c r="AW174" s="94" t="str">
        <f t="shared" si="169"/>
        <v/>
      </c>
      <c r="AX174" s="485"/>
      <c r="AY174" s="485" t="str">
        <f>IF(E174="","",MATCH(E174,Waga!$F$9:$F$193,0))</f>
        <v/>
      </c>
      <c r="AZ174" s="485" t="str">
        <f>IF(E174="","",MATCH(E174,'Mem Drużyna'!$E$9:$E$133,0))</f>
        <v/>
      </c>
      <c r="BA174" s="198">
        <f t="shared" si="148"/>
        <v>0</v>
      </c>
      <c r="BB174" s="485" t="str">
        <f>IF(E174="","",MATCH(E174,DMP!$E$9:$E$70,0))</f>
        <v/>
      </c>
      <c r="BC174" s="494"/>
    </row>
    <row r="175" spans="1:55" s="35" customFormat="1" ht="18">
      <c r="A175" s="84"/>
      <c r="B175" s="85" t="str">
        <f>IF(ISBLANK($E175),"",INDEX(Waga!$B$9:$Y$193,$AY175,2))</f>
        <v/>
      </c>
      <c r="C175" s="85" t="str">
        <f>IF(ISBLANK($E175),"",INDEX(Waga!$B$9:$Y$193,$AY175,1))</f>
        <v/>
      </c>
      <c r="D175" s="396" t="str">
        <f>IF(ISBLANK($E175),"",INDEX(Waga!$B$9:$Y$193,$AY175,4))</f>
        <v/>
      </c>
      <c r="E175" s="46"/>
      <c r="F175" s="85" t="str">
        <f>IF(ISBLANK($E175),"",INDEX(Waga!$B$9:$Y$193,$AY175,6))</f>
        <v/>
      </c>
      <c r="G175" s="180" t="str">
        <f>IF(ISBLANK($E175),"",INDEX(Waga!$B$9:$Y$193,$AY175,7))</f>
        <v/>
      </c>
      <c r="H175" s="154" t="str">
        <f>IF(ISBLANK($E175),"",INDEX(Waga!$B$9:$Y$193,$AY175,8))</f>
        <v/>
      </c>
      <c r="I175" s="86" t="str">
        <f>IF(ISBLANK($E175),"",INDEX(Waga!$B$9:$Y$193,$AY175,9))</f>
        <v/>
      </c>
      <c r="J175" s="94" t="str">
        <f>IF(ISBLANK($E175),"",INDEX(Waga!$B$9:$Y$193,$AY175,10))</f>
        <v/>
      </c>
      <c r="K175" s="88" t="str">
        <f>IF(ISBLANK($E175),"",INDEX(Waga!$B$9:$Y$193,$AY175,11))</f>
        <v/>
      </c>
      <c r="L175" s="131" t="str">
        <f>IF(ISBLANK($E175),"",INDEX(Waga!$B$9:$Y$193,$AY175,12))</f>
        <v/>
      </c>
      <c r="M175" s="132"/>
      <c r="N175" s="131" t="str">
        <f t="shared" si="160"/>
        <v/>
      </c>
      <c r="O175" s="132"/>
      <c r="P175" s="133" t="str">
        <f t="shared" si="161"/>
        <v/>
      </c>
      <c r="Q175" s="132"/>
      <c r="R175" s="133" t="str">
        <f>IF(ISBLANK($E175),"",INDEX(Waga!$B$9:$Y$193,$AY175,13))</f>
        <v/>
      </c>
      <c r="S175" s="132"/>
      <c r="T175" s="133" t="str">
        <f t="shared" si="162"/>
        <v/>
      </c>
      <c r="U175" s="132"/>
      <c r="V175" s="133" t="str">
        <f t="shared" si="163"/>
        <v/>
      </c>
      <c r="W175" s="309"/>
      <c r="X175" s="314" t="str">
        <f t="shared" si="170"/>
        <v xml:space="preserve"> </v>
      </c>
      <c r="Y175" s="312" t="str">
        <f t="shared" si="164"/>
        <v/>
      </c>
      <c r="Z175" s="200" t="str">
        <f t="shared" si="165"/>
        <v/>
      </c>
      <c r="AA175" s="485"/>
      <c r="AB175" s="385" t="str">
        <f>IF(ISNUMBER(AZ175),IF(ISBLANK($E175),"",INDEX('Mem Drużyna'!$E$9:$AB$133,$AZ175,21)),"")</f>
        <v/>
      </c>
      <c r="AC175" s="384" t="str">
        <f>IF(ISNUMBER(AZ175),IF(ISBLANK($E175),"",INDEX('Mem Drużyna'!$E$9:$AB$133,$AZ175,24)),"")</f>
        <v/>
      </c>
      <c r="AD175" s="549" t="str">
        <f>IF(ISNUMBER(AZ175),IF(ISBLANK($E175),"",INDEX('Mem Drużyna'!$E$9:$AB$133,$AZ175,24)),"")</f>
        <v/>
      </c>
      <c r="AE175" s="430"/>
      <c r="AF175" s="546" t="str">
        <f>IF(ISNUMBER(BB175),IF(ISBLANK($E175),"",INDEX(DMP!$A$9:$AT$70,$BB175,26)),"")</f>
        <v/>
      </c>
      <c r="AG175" s="543" t="str">
        <f>IF(ISNUMBER(BB175),IF(ISBLANK($E175),"",INDEX(DMP!$A$9:$AT$70,$BB175,27)),"")</f>
        <v/>
      </c>
      <c r="AH175" s="551" t="str">
        <f>IF(ISNUMBER(BB175),IF(ISBLANK($E175),"",INDEX(DMP!$A$9:$AT$70,$BB175,46)),"")</f>
        <v/>
      </c>
      <c r="AI175" s="490" t="str">
        <f t="shared" si="166"/>
        <v/>
      </c>
      <c r="AJ175" s="491">
        <f t="shared" si="149"/>
        <v>1</v>
      </c>
      <c r="AK175" s="210">
        <f t="shared" si="150"/>
        <v>1</v>
      </c>
      <c r="AL175" s="209">
        <f t="shared" si="151"/>
        <v>1</v>
      </c>
      <c r="AM175" s="94">
        <f t="shared" si="152"/>
        <v>0</v>
      </c>
      <c r="AN175" s="94">
        <f t="shared" si="153"/>
        <v>0</v>
      </c>
      <c r="AO175" s="94">
        <f t="shared" si="154"/>
        <v>0</v>
      </c>
      <c r="AP175" s="95">
        <f t="shared" si="155"/>
        <v>0</v>
      </c>
      <c r="AQ175" s="94">
        <f t="shared" si="156"/>
        <v>0</v>
      </c>
      <c r="AR175" s="94">
        <f t="shared" si="157"/>
        <v>0</v>
      </c>
      <c r="AS175" s="94">
        <f t="shared" si="158"/>
        <v>0</v>
      </c>
      <c r="AT175" s="96">
        <f t="shared" si="159"/>
        <v>0</v>
      </c>
      <c r="AU175" s="94" t="str">
        <f t="shared" si="167"/>
        <v/>
      </c>
      <c r="AV175" s="94" t="str">
        <f t="shared" si="168"/>
        <v/>
      </c>
      <c r="AW175" s="94" t="str">
        <f t="shared" si="169"/>
        <v/>
      </c>
      <c r="AX175" s="485"/>
      <c r="AY175" s="485" t="str">
        <f>IF(E175="","",MATCH(E175,Waga!$F$9:$F$193,0))</f>
        <v/>
      </c>
      <c r="AZ175" s="485" t="str">
        <f>IF(E175="","",MATCH(E175,'Mem Drużyna'!$E$9:$E$133,0))</f>
        <v/>
      </c>
      <c r="BA175" s="198">
        <f t="shared" si="148"/>
        <v>0</v>
      </c>
      <c r="BB175" s="485" t="str">
        <f>IF(E175="","",MATCH(E175,DMP!$E$9:$E$70,0))</f>
        <v/>
      </c>
      <c r="BC175" s="494"/>
    </row>
    <row r="176" spans="1:55" s="35" customFormat="1" ht="18">
      <c r="A176" s="84"/>
      <c r="B176" s="85" t="str">
        <f>IF(ISBLANK($E176),"",INDEX(Waga!$B$9:$Y$193,$AY176,2))</f>
        <v/>
      </c>
      <c r="C176" s="85" t="str">
        <f>IF(ISBLANK($E176),"",INDEX(Waga!$B$9:$Y$193,$AY176,1))</f>
        <v/>
      </c>
      <c r="D176" s="396" t="str">
        <f>IF(ISBLANK($E176),"",INDEX(Waga!$B$9:$Y$193,$AY176,4))</f>
        <v/>
      </c>
      <c r="E176" s="192"/>
      <c r="F176" s="85" t="str">
        <f>IF(ISBLANK($E176),"",INDEX(Waga!$B$9:$Y$193,$AY176,6))</f>
        <v/>
      </c>
      <c r="G176" s="180" t="str">
        <f>IF(ISBLANK($E176),"",INDEX(Waga!$B$9:$Y$193,$AY176,7))</f>
        <v/>
      </c>
      <c r="H176" s="154" t="str">
        <f>IF(ISBLANK($E176),"",INDEX(Waga!$B$9:$Y$193,$AY176,8))</f>
        <v/>
      </c>
      <c r="I176" s="86" t="str">
        <f>IF(ISBLANK($E176),"",INDEX(Waga!$B$9:$Y$193,$AY176,9))</f>
        <v/>
      </c>
      <c r="J176" s="94" t="str">
        <f>IF(ISBLANK($E176),"",INDEX(Waga!$B$9:$Y$193,$AY176,10))</f>
        <v/>
      </c>
      <c r="K176" s="88" t="str">
        <f>IF(ISBLANK($E176),"",INDEX(Waga!$B$9:$Y$193,$AY176,11))</f>
        <v/>
      </c>
      <c r="L176" s="131" t="str">
        <f>IF(ISBLANK($E176),"",INDEX(Waga!$B$9:$Y$193,$AY176,12))</f>
        <v/>
      </c>
      <c r="M176" s="132"/>
      <c r="N176" s="131" t="str">
        <f t="shared" si="160"/>
        <v/>
      </c>
      <c r="O176" s="132"/>
      <c r="P176" s="133" t="str">
        <f t="shared" si="161"/>
        <v/>
      </c>
      <c r="Q176" s="132"/>
      <c r="R176" s="133" t="str">
        <f>IF(ISBLANK($E176),"",INDEX(Waga!$B$9:$Y$193,$AY176,13))</f>
        <v/>
      </c>
      <c r="S176" s="132"/>
      <c r="T176" s="133" t="str">
        <f t="shared" si="162"/>
        <v/>
      </c>
      <c r="U176" s="132"/>
      <c r="V176" s="133" t="str">
        <f t="shared" si="163"/>
        <v/>
      </c>
      <c r="W176" s="309"/>
      <c r="X176" s="314" t="str">
        <f t="shared" si="170"/>
        <v xml:space="preserve"> </v>
      </c>
      <c r="Y176" s="312" t="str">
        <f t="shared" si="164"/>
        <v/>
      </c>
      <c r="Z176" s="200" t="str">
        <f t="shared" si="165"/>
        <v/>
      </c>
      <c r="AA176" s="485"/>
      <c r="AB176" s="385" t="str">
        <f>IF(ISNUMBER(AZ176),IF(ISBLANK($E176),"",INDEX('Mem Drużyna'!$E$9:$AB$133,$AZ176,21)),"")</f>
        <v/>
      </c>
      <c r="AC176" s="384" t="str">
        <f>IF(ISNUMBER(AZ176),IF(ISBLANK($E176),"",INDEX('Mem Drużyna'!$E$9:$AB$133,$AZ176,24)),"")</f>
        <v/>
      </c>
      <c r="AD176" s="549" t="str">
        <f>IF(ISNUMBER(AZ176),IF(ISBLANK($E176),"",INDEX('Mem Drużyna'!$E$9:$AB$133,$AZ176,24)),"")</f>
        <v/>
      </c>
      <c r="AE176" s="430"/>
      <c r="AF176" s="546" t="str">
        <f>IF(ISNUMBER(BB176),IF(ISBLANK($E176),"",INDEX(DMP!$A$9:$AT$70,$BB176,26)),"")</f>
        <v/>
      </c>
      <c r="AG176" s="543" t="str">
        <f>IF(ISNUMBER(BB176),IF(ISBLANK($E176),"",INDEX(DMP!$A$9:$AT$70,$BB176,27)),"")</f>
        <v/>
      </c>
      <c r="AH176" s="551" t="str">
        <f>IF(ISNUMBER(BB176),IF(ISBLANK($E176),"",INDEX(DMP!$A$9:$AT$70,$BB176,46)),"")</f>
        <v/>
      </c>
      <c r="AI176" s="490" t="str">
        <f t="shared" si="166"/>
        <v/>
      </c>
      <c r="AJ176" s="491">
        <f t="shared" si="149"/>
        <v>1</v>
      </c>
      <c r="AK176" s="210">
        <f t="shared" si="150"/>
        <v>1</v>
      </c>
      <c r="AL176" s="209">
        <f t="shared" si="151"/>
        <v>1</v>
      </c>
      <c r="AM176" s="94">
        <f t="shared" si="152"/>
        <v>0</v>
      </c>
      <c r="AN176" s="94">
        <f t="shared" si="153"/>
        <v>0</v>
      </c>
      <c r="AO176" s="94">
        <f t="shared" si="154"/>
        <v>0</v>
      </c>
      <c r="AP176" s="95">
        <f t="shared" si="155"/>
        <v>0</v>
      </c>
      <c r="AQ176" s="94">
        <f t="shared" si="156"/>
        <v>0</v>
      </c>
      <c r="AR176" s="94">
        <f t="shared" si="157"/>
        <v>0</v>
      </c>
      <c r="AS176" s="94">
        <f t="shared" si="158"/>
        <v>0</v>
      </c>
      <c r="AT176" s="96">
        <f t="shared" si="159"/>
        <v>0</v>
      </c>
      <c r="AU176" s="94" t="str">
        <f t="shared" si="167"/>
        <v/>
      </c>
      <c r="AV176" s="94" t="str">
        <f t="shared" si="168"/>
        <v/>
      </c>
      <c r="AW176" s="94" t="str">
        <f t="shared" si="169"/>
        <v/>
      </c>
      <c r="AX176" s="485"/>
      <c r="AY176" s="485" t="str">
        <f>IF(E176="","",MATCH(E176,Waga!$F$9:$F$193,0))</f>
        <v/>
      </c>
      <c r="AZ176" s="485" t="str">
        <f>IF(E176="","",MATCH(E176,'Mem Drużyna'!$E$9:$E$133,0))</f>
        <v/>
      </c>
      <c r="BA176" s="198">
        <f t="shared" si="148"/>
        <v>0</v>
      </c>
      <c r="BB176" s="485" t="str">
        <f>IF(E176="","",MATCH(E176,DMP!$E$9:$E$70,0))</f>
        <v/>
      </c>
      <c r="BC176" s="494"/>
    </row>
    <row r="177" spans="1:55" s="35" customFormat="1" ht="18">
      <c r="A177" s="84"/>
      <c r="B177" s="85" t="str">
        <f>IF(ISBLANK($E177),"",INDEX(Waga!$B$9:$Y$193,$AY177,2))</f>
        <v/>
      </c>
      <c r="C177" s="85" t="str">
        <f>IF(ISBLANK($E177),"",INDEX(Waga!$B$9:$Y$193,$AY177,1))</f>
        <v/>
      </c>
      <c r="D177" s="396" t="str">
        <f>IF(ISBLANK($E177),"",INDEX(Waga!$B$9:$Y$193,$AY177,4))</f>
        <v/>
      </c>
      <c r="E177" s="192"/>
      <c r="F177" s="85" t="str">
        <f>IF(ISBLANK($E177),"",INDEX(Waga!$B$9:$Y$193,$AY177,6))</f>
        <v/>
      </c>
      <c r="G177" s="180" t="str">
        <f>IF(ISBLANK($E177),"",INDEX(Waga!$B$9:$Y$193,$AY177,7))</f>
        <v/>
      </c>
      <c r="H177" s="154" t="str">
        <f>IF(ISBLANK($E177),"",INDEX(Waga!$B$9:$Y$193,$AY177,8))</f>
        <v/>
      </c>
      <c r="I177" s="86" t="str">
        <f>IF(ISBLANK($E177),"",INDEX(Waga!$B$9:$Y$193,$AY177,9))</f>
        <v/>
      </c>
      <c r="J177" s="94" t="str">
        <f>IF(ISBLANK($E177),"",INDEX(Waga!$B$9:$Y$193,$AY177,10))</f>
        <v/>
      </c>
      <c r="K177" s="88" t="str">
        <f>IF(ISBLANK($E177),"",INDEX(Waga!$B$9:$Y$193,$AY177,11))</f>
        <v/>
      </c>
      <c r="L177" s="131" t="str">
        <f>IF(ISBLANK($E177),"",INDEX(Waga!$B$9:$Y$193,$AY177,12))</f>
        <v/>
      </c>
      <c r="M177" s="132"/>
      <c r="N177" s="131" t="str">
        <f t="shared" si="160"/>
        <v/>
      </c>
      <c r="O177" s="132"/>
      <c r="P177" s="133" t="str">
        <f t="shared" si="161"/>
        <v/>
      </c>
      <c r="Q177" s="132"/>
      <c r="R177" s="133" t="str">
        <f>IF(ISBLANK($E177),"",INDEX(Waga!$B$9:$Y$193,$AY177,13))</f>
        <v/>
      </c>
      <c r="S177" s="132"/>
      <c r="T177" s="133" t="str">
        <f t="shared" si="162"/>
        <v/>
      </c>
      <c r="U177" s="132"/>
      <c r="V177" s="133" t="str">
        <f t="shared" si="163"/>
        <v/>
      </c>
      <c r="W177" s="309"/>
      <c r="X177" s="314" t="str">
        <f t="shared" si="170"/>
        <v xml:space="preserve"> </v>
      </c>
      <c r="Y177" s="312" t="str">
        <f t="shared" si="164"/>
        <v/>
      </c>
      <c r="Z177" s="200" t="str">
        <f t="shared" si="165"/>
        <v/>
      </c>
      <c r="AA177" s="485"/>
      <c r="AB177" s="385" t="str">
        <f>IF(ISNUMBER(AZ177),IF(ISBLANK($E177),"",INDEX('Mem Drużyna'!$E$9:$AB$133,$AZ177,21)),"")</f>
        <v/>
      </c>
      <c r="AC177" s="384" t="str">
        <f>IF(ISNUMBER(AZ177),IF(ISBLANK($E177),"",INDEX('Mem Drużyna'!$E$9:$AB$133,$AZ177,24)),"")</f>
        <v/>
      </c>
      <c r="AD177" s="549" t="str">
        <f>IF(ISNUMBER(AZ177),IF(ISBLANK($E177),"",INDEX('Mem Drużyna'!$E$9:$AB$133,$AZ177,24)),"")</f>
        <v/>
      </c>
      <c r="AE177" s="430"/>
      <c r="AF177" s="546" t="str">
        <f>IF(ISNUMBER(BB177),IF(ISBLANK($E177),"",INDEX(DMP!$A$9:$AT$70,$BB177,26)),"")</f>
        <v/>
      </c>
      <c r="AG177" s="543" t="str">
        <f>IF(ISNUMBER(BB177),IF(ISBLANK($E177),"",INDEX(DMP!$A$9:$AT$70,$BB177,27)),"")</f>
        <v/>
      </c>
      <c r="AH177" s="551" t="str">
        <f>IF(ISNUMBER(BB177),IF(ISBLANK($E177),"",INDEX(DMP!$A$9:$AT$70,$BB177,46)),"")</f>
        <v/>
      </c>
      <c r="AI177" s="490" t="str">
        <f t="shared" si="166"/>
        <v/>
      </c>
      <c r="AJ177" s="491">
        <f t="shared" si="149"/>
        <v>1</v>
      </c>
      <c r="AK177" s="210">
        <f t="shared" si="150"/>
        <v>1</v>
      </c>
      <c r="AL177" s="209">
        <f t="shared" si="151"/>
        <v>1</v>
      </c>
      <c r="AM177" s="94">
        <f t="shared" si="152"/>
        <v>0</v>
      </c>
      <c r="AN177" s="94">
        <f t="shared" si="153"/>
        <v>0</v>
      </c>
      <c r="AO177" s="94">
        <f t="shared" si="154"/>
        <v>0</v>
      </c>
      <c r="AP177" s="95">
        <f t="shared" si="155"/>
        <v>0</v>
      </c>
      <c r="AQ177" s="94">
        <f t="shared" si="156"/>
        <v>0</v>
      </c>
      <c r="AR177" s="94">
        <f t="shared" si="157"/>
        <v>0</v>
      </c>
      <c r="AS177" s="94">
        <f t="shared" si="158"/>
        <v>0</v>
      </c>
      <c r="AT177" s="96">
        <f t="shared" si="159"/>
        <v>0</v>
      </c>
      <c r="AU177" s="94" t="str">
        <f t="shared" si="167"/>
        <v/>
      </c>
      <c r="AV177" s="94" t="str">
        <f t="shared" si="168"/>
        <v/>
      </c>
      <c r="AW177" s="94" t="str">
        <f t="shared" si="169"/>
        <v/>
      </c>
      <c r="AX177" s="485"/>
      <c r="AY177" s="485" t="str">
        <f>IF(E177="","",MATCH(E177,Waga!$F$9:$F$193,0))</f>
        <v/>
      </c>
      <c r="AZ177" s="485" t="str">
        <f>IF(E177="","",MATCH(E177,'Mem Drużyna'!$E$9:$E$133,0))</f>
        <v/>
      </c>
      <c r="BA177" s="198">
        <f t="shared" si="148"/>
        <v>0</v>
      </c>
      <c r="BB177" s="485" t="str">
        <f>IF(E177="","",MATCH(E177,DMP!$E$9:$E$70,0))</f>
        <v/>
      </c>
      <c r="BC177" s="494"/>
    </row>
    <row r="178" spans="1:55" s="35" customFormat="1" ht="18">
      <c r="A178" s="84"/>
      <c r="B178" s="85" t="str">
        <f>IF(ISBLANK($E178),"",INDEX(Waga!$B$9:$Y$193,$AY178,2))</f>
        <v/>
      </c>
      <c r="C178" s="85" t="str">
        <f>IF(ISBLANK($E178),"",INDEX(Waga!$B$9:$Y$193,$AY178,1))</f>
        <v/>
      </c>
      <c r="D178" s="396" t="str">
        <f>IF(ISBLANK($E178),"",INDEX(Waga!$B$9:$Y$193,$AY178,4))</f>
        <v/>
      </c>
      <c r="E178" s="192"/>
      <c r="F178" s="85" t="str">
        <f>IF(ISBLANK($E178),"",INDEX(Waga!$B$9:$Y$193,$AY178,6))</f>
        <v/>
      </c>
      <c r="G178" s="180" t="str">
        <f>IF(ISBLANK($E178),"",INDEX(Waga!$B$9:$Y$193,$AY178,7))</f>
        <v/>
      </c>
      <c r="H178" s="154" t="str">
        <f>IF(ISBLANK($E178),"",INDEX(Waga!$B$9:$Y$193,$AY178,8))</f>
        <v/>
      </c>
      <c r="I178" s="86" t="str">
        <f>IF(ISBLANK($E178),"",INDEX(Waga!$B$9:$Y$193,$AY178,9))</f>
        <v/>
      </c>
      <c r="J178" s="94" t="str">
        <f>IF(ISBLANK($E178),"",INDEX(Waga!$B$9:$Y$193,$AY178,10))</f>
        <v/>
      </c>
      <c r="K178" s="88" t="str">
        <f>IF(ISBLANK($E178),"",INDEX(Waga!$B$9:$Y$193,$AY178,11))</f>
        <v/>
      </c>
      <c r="L178" s="131" t="str">
        <f>IF(ISBLANK($E178),"",INDEX(Waga!$B$9:$Y$193,$AY178,12))</f>
        <v/>
      </c>
      <c r="M178" s="132"/>
      <c r="N178" s="131" t="str">
        <f t="shared" si="160"/>
        <v/>
      </c>
      <c r="O178" s="132"/>
      <c r="P178" s="133" t="str">
        <f t="shared" si="161"/>
        <v/>
      </c>
      <c r="Q178" s="132"/>
      <c r="R178" s="133" t="str">
        <f>IF(ISBLANK($E178),"",INDEX(Waga!$B$9:$Y$193,$AY178,13))</f>
        <v/>
      </c>
      <c r="S178" s="132"/>
      <c r="T178" s="133" t="str">
        <f t="shared" si="162"/>
        <v/>
      </c>
      <c r="U178" s="132"/>
      <c r="V178" s="133" t="str">
        <f t="shared" si="163"/>
        <v/>
      </c>
      <c r="W178" s="309"/>
      <c r="X178" s="314" t="str">
        <f t="shared" si="170"/>
        <v xml:space="preserve"> </v>
      </c>
      <c r="Y178" s="312" t="str">
        <f t="shared" si="164"/>
        <v/>
      </c>
      <c r="Z178" s="200" t="str">
        <f t="shared" si="165"/>
        <v/>
      </c>
      <c r="AA178" s="485"/>
      <c r="AB178" s="385" t="str">
        <f>IF(ISNUMBER(AZ178),IF(ISBLANK($E178),"",INDEX('Mem Drużyna'!$E$9:$AB$133,$AZ178,21)),"")</f>
        <v/>
      </c>
      <c r="AC178" s="384" t="str">
        <f>IF(ISNUMBER(AZ178),IF(ISBLANK($E178),"",INDEX('Mem Drużyna'!$E$9:$AB$133,$AZ178,24)),"")</f>
        <v/>
      </c>
      <c r="AD178" s="549" t="str">
        <f>IF(ISNUMBER(AZ178),IF(ISBLANK($E178),"",INDEX('Mem Drużyna'!$E$9:$AB$133,$AZ178,24)),"")</f>
        <v/>
      </c>
      <c r="AE178" s="430"/>
      <c r="AF178" s="546" t="str">
        <f>IF(ISNUMBER(BB178),IF(ISBLANK($E178),"",INDEX(DMP!$A$9:$AT$70,$BB178,26)),"")</f>
        <v/>
      </c>
      <c r="AG178" s="543" t="str">
        <f>IF(ISNUMBER(BB178),IF(ISBLANK($E178),"",INDEX(DMP!$A$9:$AT$70,$BB178,27)),"")</f>
        <v/>
      </c>
      <c r="AH178" s="551" t="str">
        <f>IF(ISNUMBER(BB178),IF(ISBLANK($E178),"",INDEX(DMP!$A$9:$AT$70,$BB178,46)),"")</f>
        <v/>
      </c>
      <c r="AI178" s="490" t="str">
        <f t="shared" si="166"/>
        <v/>
      </c>
      <c r="AJ178" s="491">
        <f t="shared" si="149"/>
        <v>1</v>
      </c>
      <c r="AK178" s="210">
        <f t="shared" si="150"/>
        <v>1</v>
      </c>
      <c r="AL178" s="209">
        <f t="shared" si="151"/>
        <v>1</v>
      </c>
      <c r="AM178" s="94">
        <f t="shared" si="152"/>
        <v>0</v>
      </c>
      <c r="AN178" s="94">
        <f t="shared" si="153"/>
        <v>0</v>
      </c>
      <c r="AO178" s="94">
        <f t="shared" si="154"/>
        <v>0</v>
      </c>
      <c r="AP178" s="95">
        <f t="shared" si="155"/>
        <v>0</v>
      </c>
      <c r="AQ178" s="94">
        <f t="shared" si="156"/>
        <v>0</v>
      </c>
      <c r="AR178" s="94">
        <f t="shared" si="157"/>
        <v>0</v>
      </c>
      <c r="AS178" s="94">
        <f t="shared" si="158"/>
        <v>0</v>
      </c>
      <c r="AT178" s="96">
        <f t="shared" si="159"/>
        <v>0</v>
      </c>
      <c r="AU178" s="94" t="str">
        <f t="shared" si="167"/>
        <v/>
      </c>
      <c r="AV178" s="94" t="str">
        <f t="shared" si="168"/>
        <v/>
      </c>
      <c r="AW178" s="94" t="str">
        <f t="shared" si="169"/>
        <v/>
      </c>
      <c r="AX178" s="485"/>
      <c r="AY178" s="485" t="str">
        <f>IF(E178="","",MATCH(E178,Waga!$F$9:$F$193,0))</f>
        <v/>
      </c>
      <c r="AZ178" s="485" t="str">
        <f>IF(E178="","",MATCH(E178,'Mem Drużyna'!$E$9:$E$133,0))</f>
        <v/>
      </c>
      <c r="BA178" s="198">
        <f t="shared" si="148"/>
        <v>0</v>
      </c>
      <c r="BB178" s="485" t="str">
        <f>IF(E178="","",MATCH(E178,DMP!$E$9:$E$70,0))</f>
        <v/>
      </c>
      <c r="BC178" s="494"/>
    </row>
    <row r="179" spans="1:55" s="35" customFormat="1" ht="18">
      <c r="A179" s="84"/>
      <c r="B179" s="85" t="str">
        <f>IF(ISBLANK($E179),"",INDEX(Waga!$B$9:$Y$193,$AY179,2))</f>
        <v/>
      </c>
      <c r="C179" s="85" t="str">
        <f>IF(ISBLANK($E179),"",INDEX(Waga!$B$9:$Y$193,$AY179,1))</f>
        <v/>
      </c>
      <c r="D179" s="396" t="str">
        <f>IF(ISBLANK($E179),"",INDEX(Waga!$B$9:$Y$193,$AY179,4))</f>
        <v/>
      </c>
      <c r="E179" s="192"/>
      <c r="F179" s="85" t="str">
        <f>IF(ISBLANK($E179),"",INDEX(Waga!$B$9:$Y$193,$AY179,6))</f>
        <v/>
      </c>
      <c r="G179" s="180" t="str">
        <f>IF(ISBLANK($E179),"",INDEX(Waga!$B$9:$Y$193,$AY179,7))</f>
        <v/>
      </c>
      <c r="H179" s="154" t="str">
        <f>IF(ISBLANK($E179),"",INDEX(Waga!$B$9:$Y$193,$AY179,8))</f>
        <v/>
      </c>
      <c r="I179" s="86" t="str">
        <f>IF(ISBLANK($E179),"",INDEX(Waga!$B$9:$Y$193,$AY179,9))</f>
        <v/>
      </c>
      <c r="J179" s="94" t="str">
        <f>IF(ISBLANK($E179),"",INDEX(Waga!$B$9:$Y$193,$AY179,10))</f>
        <v/>
      </c>
      <c r="K179" s="88" t="str">
        <f>IF(ISBLANK($E179),"",INDEX(Waga!$B$9:$Y$193,$AY179,11))</f>
        <v/>
      </c>
      <c r="L179" s="131" t="str">
        <f>IF(ISBLANK($E179),"",INDEX(Waga!$B$9:$Y$193,$AY179,12))</f>
        <v/>
      </c>
      <c r="M179" s="132"/>
      <c r="N179" s="131" t="str">
        <f t="shared" si="160"/>
        <v/>
      </c>
      <c r="O179" s="132"/>
      <c r="P179" s="133" t="str">
        <f t="shared" si="161"/>
        <v/>
      </c>
      <c r="Q179" s="132"/>
      <c r="R179" s="133" t="str">
        <f>IF(ISBLANK($E179),"",INDEX(Waga!$B$9:$Y$193,$AY179,13))</f>
        <v/>
      </c>
      <c r="S179" s="132"/>
      <c r="T179" s="133" t="str">
        <f t="shared" si="162"/>
        <v/>
      </c>
      <c r="U179" s="132"/>
      <c r="V179" s="133" t="str">
        <f t="shared" si="163"/>
        <v/>
      </c>
      <c r="W179" s="309"/>
      <c r="X179" s="314" t="str">
        <f t="shared" si="170"/>
        <v xml:space="preserve"> </v>
      </c>
      <c r="Y179" s="312" t="str">
        <f t="shared" si="164"/>
        <v/>
      </c>
      <c r="Z179" s="200" t="str">
        <f t="shared" si="165"/>
        <v/>
      </c>
      <c r="AA179" s="485"/>
      <c r="AB179" s="385" t="str">
        <f>IF(ISNUMBER(AZ179),IF(ISBLANK($E179),"",INDEX('Mem Drużyna'!$E$9:$AB$133,$AZ179,21)),"")</f>
        <v/>
      </c>
      <c r="AC179" s="384" t="str">
        <f>IF(ISNUMBER(AZ179),IF(ISBLANK($E179),"",INDEX('Mem Drużyna'!$E$9:$AB$133,$AZ179,24)),"")</f>
        <v/>
      </c>
      <c r="AD179" s="549" t="str">
        <f>IF(ISNUMBER(AZ179),IF(ISBLANK($E179),"",INDEX('Mem Drużyna'!$E$9:$AB$133,$AZ179,24)),"")</f>
        <v/>
      </c>
      <c r="AE179" s="430"/>
      <c r="AF179" s="546" t="str">
        <f>IF(ISNUMBER(BB179),IF(ISBLANK($E179),"",INDEX(DMP!$A$9:$AT$70,$BB179,26)),"")</f>
        <v/>
      </c>
      <c r="AG179" s="543" t="str">
        <f>IF(ISNUMBER(BB179),IF(ISBLANK($E179),"",INDEX(DMP!$A$9:$AT$70,$BB179,27)),"")</f>
        <v/>
      </c>
      <c r="AH179" s="551" t="str">
        <f>IF(ISNUMBER(BB179),IF(ISBLANK($E179),"",INDEX(DMP!$A$9:$AT$70,$BB179,46)),"")</f>
        <v/>
      </c>
      <c r="AI179" s="490" t="str">
        <f t="shared" si="166"/>
        <v/>
      </c>
      <c r="AJ179" s="491">
        <f t="shared" si="149"/>
        <v>1</v>
      </c>
      <c r="AK179" s="210">
        <f t="shared" si="150"/>
        <v>1</v>
      </c>
      <c r="AL179" s="209">
        <f t="shared" si="151"/>
        <v>1</v>
      </c>
      <c r="AM179" s="94">
        <f t="shared" si="152"/>
        <v>0</v>
      </c>
      <c r="AN179" s="94">
        <f t="shared" si="153"/>
        <v>0</v>
      </c>
      <c r="AO179" s="94">
        <f t="shared" si="154"/>
        <v>0</v>
      </c>
      <c r="AP179" s="95">
        <f t="shared" si="155"/>
        <v>0</v>
      </c>
      <c r="AQ179" s="94">
        <f t="shared" si="156"/>
        <v>0</v>
      </c>
      <c r="AR179" s="94">
        <f t="shared" si="157"/>
        <v>0</v>
      </c>
      <c r="AS179" s="94">
        <f t="shared" si="158"/>
        <v>0</v>
      </c>
      <c r="AT179" s="96">
        <f t="shared" si="159"/>
        <v>0</v>
      </c>
      <c r="AU179" s="94" t="str">
        <f t="shared" si="167"/>
        <v/>
      </c>
      <c r="AV179" s="94" t="str">
        <f t="shared" si="168"/>
        <v/>
      </c>
      <c r="AW179" s="94" t="str">
        <f t="shared" si="169"/>
        <v/>
      </c>
      <c r="AX179" s="485"/>
      <c r="AY179" s="485" t="str">
        <f>IF(E179="","",MATCH(E179,Waga!$F$9:$F$193,0))</f>
        <v/>
      </c>
      <c r="AZ179" s="485" t="str">
        <f>IF(E179="","",MATCH(E179,'Mem Drużyna'!$E$9:$E$133,0))</f>
        <v/>
      </c>
      <c r="BA179" s="198">
        <f t="shared" si="148"/>
        <v>0</v>
      </c>
      <c r="BB179" s="485" t="str">
        <f>IF(E179="","",MATCH(E179,DMP!$E$9:$E$70,0))</f>
        <v/>
      </c>
      <c r="BC179" s="494"/>
    </row>
    <row r="180" spans="1:55" s="35" customFormat="1" ht="18">
      <c r="A180" s="84"/>
      <c r="B180" s="85" t="str">
        <f>IF(ISBLANK($E180),"",INDEX(Waga!$B$9:$Y$193,$AY180,2))</f>
        <v/>
      </c>
      <c r="C180" s="85" t="str">
        <f>IF(ISBLANK($E180),"",INDEX(Waga!$B$9:$Y$193,$AY180,1))</f>
        <v/>
      </c>
      <c r="D180" s="396" t="str">
        <f>IF(ISBLANK($E180),"",INDEX(Waga!$B$9:$Y$193,$AY180,4))</f>
        <v/>
      </c>
      <c r="E180" s="192"/>
      <c r="F180" s="85" t="str">
        <f>IF(ISBLANK($E180),"",INDEX(Waga!$B$9:$Y$193,$AY180,6))</f>
        <v/>
      </c>
      <c r="G180" s="180" t="str">
        <f>IF(ISBLANK($E180),"",INDEX(Waga!$B$9:$Y$193,$AY180,7))</f>
        <v/>
      </c>
      <c r="H180" s="154" t="str">
        <f>IF(ISBLANK($E180),"",INDEX(Waga!$B$9:$Y$193,$AY180,8))</f>
        <v/>
      </c>
      <c r="I180" s="86" t="str">
        <f>IF(ISBLANK($E180),"",INDEX(Waga!$B$9:$Y$193,$AY180,9))</f>
        <v/>
      </c>
      <c r="J180" s="94" t="str">
        <f>IF(ISBLANK($E180),"",INDEX(Waga!$B$9:$Y$193,$AY180,10))</f>
        <v/>
      </c>
      <c r="K180" s="88" t="str">
        <f>IF(ISBLANK($E180),"",INDEX(Waga!$B$9:$Y$193,$AY180,11))</f>
        <v/>
      </c>
      <c r="L180" s="131" t="str">
        <f>IF(ISBLANK($E180),"",INDEX(Waga!$B$9:$Y$193,$AY180,12))</f>
        <v/>
      </c>
      <c r="M180" s="132"/>
      <c r="N180" s="131" t="str">
        <f t="shared" si="160"/>
        <v/>
      </c>
      <c r="O180" s="132"/>
      <c r="P180" s="133" t="str">
        <f t="shared" si="161"/>
        <v/>
      </c>
      <c r="Q180" s="132"/>
      <c r="R180" s="133" t="str">
        <f>IF(ISBLANK($E180),"",INDEX(Waga!$B$9:$Y$193,$AY180,13))</f>
        <v/>
      </c>
      <c r="S180" s="132"/>
      <c r="T180" s="133" t="str">
        <f t="shared" si="162"/>
        <v/>
      </c>
      <c r="U180" s="132"/>
      <c r="V180" s="133" t="str">
        <f t="shared" si="163"/>
        <v/>
      </c>
      <c r="W180" s="309"/>
      <c r="X180" s="314" t="str">
        <f t="shared" si="170"/>
        <v xml:space="preserve"> </v>
      </c>
      <c r="Y180" s="312" t="str">
        <f t="shared" si="164"/>
        <v/>
      </c>
      <c r="Z180" s="200" t="str">
        <f t="shared" si="165"/>
        <v/>
      </c>
      <c r="AA180" s="485"/>
      <c r="AB180" s="385" t="str">
        <f>IF(ISNUMBER(AZ180),IF(ISBLANK($E180),"",INDEX('Mem Drużyna'!$E$9:$AB$133,$AZ180,21)),"")</f>
        <v/>
      </c>
      <c r="AC180" s="384" t="str">
        <f>IF(ISNUMBER(AZ180),IF(ISBLANK($E180),"",INDEX('Mem Drużyna'!$E$9:$AB$133,$AZ180,24)),"")</f>
        <v/>
      </c>
      <c r="AD180" s="549" t="str">
        <f>IF(ISNUMBER(AZ180),IF(ISBLANK($E180),"",INDEX('Mem Drużyna'!$E$9:$AB$133,$AZ180,24)),"")</f>
        <v/>
      </c>
      <c r="AE180" s="430"/>
      <c r="AF180" s="546" t="str">
        <f>IF(ISNUMBER(BB180),IF(ISBLANK($E180),"",INDEX(DMP!$A$9:$AT$70,$BB180,26)),"")</f>
        <v/>
      </c>
      <c r="AG180" s="543" t="str">
        <f>IF(ISNUMBER(BB180),IF(ISBLANK($E180),"",INDEX(DMP!$A$9:$AT$70,$BB180,27)),"")</f>
        <v/>
      </c>
      <c r="AH180" s="551" t="str">
        <f>IF(ISNUMBER(BB180),IF(ISBLANK($E180),"",INDEX(DMP!$A$9:$AT$70,$BB180,46)),"")</f>
        <v/>
      </c>
      <c r="AI180" s="490" t="str">
        <f t="shared" si="166"/>
        <v/>
      </c>
      <c r="AJ180" s="491">
        <f t="shared" si="149"/>
        <v>1</v>
      </c>
      <c r="AK180" s="210">
        <f t="shared" si="150"/>
        <v>1</v>
      </c>
      <c r="AL180" s="209">
        <f t="shared" si="151"/>
        <v>1</v>
      </c>
      <c r="AM180" s="94">
        <f t="shared" si="152"/>
        <v>0</v>
      </c>
      <c r="AN180" s="94">
        <f t="shared" si="153"/>
        <v>0</v>
      </c>
      <c r="AO180" s="94">
        <f t="shared" si="154"/>
        <v>0</v>
      </c>
      <c r="AP180" s="95">
        <f t="shared" si="155"/>
        <v>0</v>
      </c>
      <c r="AQ180" s="94">
        <f t="shared" si="156"/>
        <v>0</v>
      </c>
      <c r="AR180" s="94">
        <f t="shared" si="157"/>
        <v>0</v>
      </c>
      <c r="AS180" s="94">
        <f t="shared" si="158"/>
        <v>0</v>
      </c>
      <c r="AT180" s="96">
        <f t="shared" si="159"/>
        <v>0</v>
      </c>
      <c r="AU180" s="94" t="str">
        <f t="shared" si="167"/>
        <v/>
      </c>
      <c r="AV180" s="94" t="str">
        <f t="shared" si="168"/>
        <v/>
      </c>
      <c r="AW180" s="94" t="str">
        <f t="shared" si="169"/>
        <v/>
      </c>
      <c r="AX180" s="485"/>
      <c r="AY180" s="485" t="str">
        <f>IF(E180="","",MATCH(E180,Waga!$F$9:$F$193,0))</f>
        <v/>
      </c>
      <c r="AZ180" s="485" t="str">
        <f>IF(E180="","",MATCH(E180,'Mem Drużyna'!$E$9:$E$133,0))</f>
        <v/>
      </c>
      <c r="BA180" s="198">
        <f t="shared" si="148"/>
        <v>0</v>
      </c>
      <c r="BB180" s="485" t="str">
        <f>IF(E180="","",MATCH(E180,DMP!$E$9:$E$70,0))</f>
        <v/>
      </c>
      <c r="BC180" s="494"/>
    </row>
    <row r="181" spans="1:55" s="35" customFormat="1" ht="18">
      <c r="A181" s="84"/>
      <c r="B181" s="85" t="str">
        <f>IF(ISBLANK($E181),"",INDEX(Waga!$B$9:$Y$193,$AY181,2))</f>
        <v/>
      </c>
      <c r="C181" s="85" t="str">
        <f>IF(ISBLANK($E181),"",INDEX(Waga!$B$9:$Y$193,$AY181,1))</f>
        <v/>
      </c>
      <c r="D181" s="396" t="str">
        <f>IF(ISBLANK($E181),"",INDEX(Waga!$B$9:$Y$193,$AY181,4))</f>
        <v/>
      </c>
      <c r="E181" s="192"/>
      <c r="F181" s="85" t="str">
        <f>IF(ISBLANK($E181),"",INDEX(Waga!$B$9:$Y$193,$AY181,6))</f>
        <v/>
      </c>
      <c r="G181" s="180" t="str">
        <f>IF(ISBLANK($E181),"",INDEX(Waga!$B$9:$Y$193,$AY181,7))</f>
        <v/>
      </c>
      <c r="H181" s="154" t="str">
        <f>IF(ISBLANK($E181),"",INDEX(Waga!$B$9:$Y$193,$AY181,8))</f>
        <v/>
      </c>
      <c r="I181" s="86" t="str">
        <f>IF(ISBLANK($E181),"",INDEX(Waga!$B$9:$Y$193,$AY181,9))</f>
        <v/>
      </c>
      <c r="J181" s="94" t="str">
        <f>IF(ISBLANK($E181),"",INDEX(Waga!$B$9:$Y$193,$AY181,10))</f>
        <v/>
      </c>
      <c r="K181" s="88" t="str">
        <f>IF(ISBLANK($E181),"",INDEX(Waga!$B$9:$Y$193,$AY181,11))</f>
        <v/>
      </c>
      <c r="L181" s="131" t="str">
        <f>IF(ISBLANK($E181),"",INDEX(Waga!$B$9:$Y$193,$AY181,12))</f>
        <v/>
      </c>
      <c r="M181" s="132"/>
      <c r="N181" s="131" t="str">
        <f t="shared" si="160"/>
        <v/>
      </c>
      <c r="O181" s="132"/>
      <c r="P181" s="133" t="str">
        <f t="shared" si="161"/>
        <v/>
      </c>
      <c r="Q181" s="132"/>
      <c r="R181" s="133" t="str">
        <f>IF(ISBLANK($E181),"",INDEX(Waga!$B$9:$Y$193,$AY181,13))</f>
        <v/>
      </c>
      <c r="S181" s="132"/>
      <c r="T181" s="133" t="str">
        <f t="shared" si="162"/>
        <v/>
      </c>
      <c r="U181" s="132"/>
      <c r="V181" s="133" t="str">
        <f t="shared" si="163"/>
        <v/>
      </c>
      <c r="W181" s="309"/>
      <c r="X181" s="314" t="str">
        <f t="shared" si="170"/>
        <v xml:space="preserve"> </v>
      </c>
      <c r="Y181" s="312" t="str">
        <f t="shared" si="164"/>
        <v/>
      </c>
      <c r="Z181" s="200" t="str">
        <f t="shared" si="165"/>
        <v/>
      </c>
      <c r="AA181" s="485"/>
      <c r="AB181" s="385" t="str">
        <f>IF(ISNUMBER(AZ181),IF(ISBLANK($E181),"",INDEX('Mem Drużyna'!$E$9:$AB$133,$AZ181,21)),"")</f>
        <v/>
      </c>
      <c r="AC181" s="384" t="str">
        <f>IF(ISNUMBER(AZ181),IF(ISBLANK($E181),"",INDEX('Mem Drużyna'!$E$9:$AB$133,$AZ181,24)),"")</f>
        <v/>
      </c>
      <c r="AD181" s="549" t="str">
        <f>IF(ISNUMBER(AZ181),IF(ISBLANK($E181),"",INDEX('Mem Drużyna'!$E$9:$AB$133,$AZ181,24)),"")</f>
        <v/>
      </c>
      <c r="AE181" s="430"/>
      <c r="AF181" s="546" t="str">
        <f>IF(ISNUMBER(BB181),IF(ISBLANK($E181),"",INDEX(DMP!$A$9:$AT$70,$BB181,26)),"")</f>
        <v/>
      </c>
      <c r="AG181" s="543" t="str">
        <f>IF(ISNUMBER(BB181),IF(ISBLANK($E181),"",INDEX(DMP!$A$9:$AT$70,$BB181,27)),"")</f>
        <v/>
      </c>
      <c r="AH181" s="551" t="str">
        <f>IF(ISNUMBER(BB181),IF(ISBLANK($E181),"",INDEX(DMP!$A$9:$AT$70,$BB181,46)),"")</f>
        <v/>
      </c>
      <c r="AI181" s="490" t="str">
        <f t="shared" si="166"/>
        <v/>
      </c>
      <c r="AJ181" s="491">
        <f t="shared" si="149"/>
        <v>1</v>
      </c>
      <c r="AK181" s="210">
        <f t="shared" si="150"/>
        <v>1</v>
      </c>
      <c r="AL181" s="209">
        <f t="shared" si="151"/>
        <v>1</v>
      </c>
      <c r="AM181" s="94">
        <f t="shared" si="152"/>
        <v>0</v>
      </c>
      <c r="AN181" s="94">
        <f t="shared" si="153"/>
        <v>0</v>
      </c>
      <c r="AO181" s="94">
        <f t="shared" si="154"/>
        <v>0</v>
      </c>
      <c r="AP181" s="95">
        <f t="shared" si="155"/>
        <v>0</v>
      </c>
      <c r="AQ181" s="94">
        <f t="shared" si="156"/>
        <v>0</v>
      </c>
      <c r="AR181" s="94">
        <f t="shared" si="157"/>
        <v>0</v>
      </c>
      <c r="AS181" s="94">
        <f t="shared" si="158"/>
        <v>0</v>
      </c>
      <c r="AT181" s="96">
        <f t="shared" si="159"/>
        <v>0</v>
      </c>
      <c r="AU181" s="94" t="str">
        <f t="shared" si="167"/>
        <v/>
      </c>
      <c r="AV181" s="94" t="str">
        <f t="shared" si="168"/>
        <v/>
      </c>
      <c r="AW181" s="94" t="str">
        <f t="shared" si="169"/>
        <v/>
      </c>
      <c r="AX181" s="485"/>
      <c r="AY181" s="485" t="str">
        <f>IF(E181="","",MATCH(E181,Waga!$F$9:$F$193,0))</f>
        <v/>
      </c>
      <c r="AZ181" s="485" t="str">
        <f>IF(E181="","",MATCH(E181,'Mem Drużyna'!$E$9:$E$133,0))</f>
        <v/>
      </c>
      <c r="BA181" s="198">
        <f t="shared" si="148"/>
        <v>0</v>
      </c>
      <c r="BB181" s="485" t="str">
        <f>IF(E181="","",MATCH(E181,DMP!$E$9:$E$70,0))</f>
        <v/>
      </c>
      <c r="BC181" s="494"/>
    </row>
    <row r="182" spans="1:55" s="35" customFormat="1" ht="18">
      <c r="A182" s="84"/>
      <c r="B182" s="85" t="str">
        <f>IF(ISBLANK($E182),"",INDEX(Waga!$B$9:$Y$193,$AY182,2))</f>
        <v/>
      </c>
      <c r="C182" s="85" t="str">
        <f>IF(ISBLANK($E182),"",INDEX(Waga!$B$9:$Y$193,$AY182,1))</f>
        <v/>
      </c>
      <c r="D182" s="396" t="str">
        <f>IF(ISBLANK($E182),"",INDEX(Waga!$B$9:$Y$193,$AY182,4))</f>
        <v/>
      </c>
      <c r="E182" s="192"/>
      <c r="F182" s="85" t="str">
        <f>IF(ISBLANK($E182),"",INDEX(Waga!$B$9:$Y$193,$AY182,6))</f>
        <v/>
      </c>
      <c r="G182" s="180" t="str">
        <f>IF(ISBLANK($E182),"",INDEX(Waga!$B$9:$Y$193,$AY182,7))</f>
        <v/>
      </c>
      <c r="H182" s="154" t="str">
        <f>IF(ISBLANK($E182),"",INDEX(Waga!$B$9:$Y$193,$AY182,8))</f>
        <v/>
      </c>
      <c r="I182" s="86" t="str">
        <f>IF(ISBLANK($E182),"",INDEX(Waga!$B$9:$Y$193,$AY182,9))</f>
        <v/>
      </c>
      <c r="J182" s="94" t="str">
        <f>IF(ISBLANK($E182),"",INDEX(Waga!$B$9:$Y$193,$AY182,10))</f>
        <v/>
      </c>
      <c r="K182" s="88" t="str">
        <f>IF(ISBLANK($E182),"",INDEX(Waga!$B$9:$Y$193,$AY182,11))</f>
        <v/>
      </c>
      <c r="L182" s="131" t="str">
        <f>IF(ISBLANK($E182),"",INDEX(Waga!$B$9:$Y$193,$AY182,12))</f>
        <v/>
      </c>
      <c r="M182" s="132"/>
      <c r="N182" s="131" t="str">
        <f t="shared" si="160"/>
        <v/>
      </c>
      <c r="O182" s="132"/>
      <c r="P182" s="133" t="str">
        <f t="shared" si="161"/>
        <v/>
      </c>
      <c r="Q182" s="132"/>
      <c r="R182" s="133" t="str">
        <f>IF(ISBLANK($E182),"",INDEX(Waga!$B$9:$Y$193,$AY182,13))</f>
        <v/>
      </c>
      <c r="S182" s="132"/>
      <c r="T182" s="133" t="str">
        <f t="shared" si="162"/>
        <v/>
      </c>
      <c r="U182" s="132"/>
      <c r="V182" s="133" t="str">
        <f t="shared" si="163"/>
        <v/>
      </c>
      <c r="W182" s="309"/>
      <c r="X182" s="314" t="str">
        <f t="shared" si="170"/>
        <v xml:space="preserve"> </v>
      </c>
      <c r="Y182" s="312" t="str">
        <f t="shared" si="164"/>
        <v/>
      </c>
      <c r="Z182" s="200" t="str">
        <f t="shared" si="165"/>
        <v/>
      </c>
      <c r="AA182" s="485"/>
      <c r="AB182" s="385" t="str">
        <f>IF(ISNUMBER(AZ182),IF(ISBLANK($E182),"",INDEX('Mem Drużyna'!$E$9:$AB$133,$AZ182,21)),"")</f>
        <v/>
      </c>
      <c r="AC182" s="384" t="str">
        <f>IF(ISNUMBER(AZ182),IF(ISBLANK($E182),"",INDEX('Mem Drużyna'!$E$9:$AB$133,$AZ182,24)),"")</f>
        <v/>
      </c>
      <c r="AD182" s="549" t="str">
        <f>IF(ISNUMBER(AZ182),IF(ISBLANK($E182),"",INDEX('Mem Drużyna'!$E$9:$AB$133,$AZ182,24)),"")</f>
        <v/>
      </c>
      <c r="AE182" s="430"/>
      <c r="AF182" s="546" t="str">
        <f>IF(ISNUMBER(BB182),IF(ISBLANK($E182),"",INDEX(DMP!$A$9:$AT$70,$BB182,26)),"")</f>
        <v/>
      </c>
      <c r="AG182" s="543" t="str">
        <f>IF(ISNUMBER(BB182),IF(ISBLANK($E182),"",INDEX(DMP!$A$9:$AT$70,$BB182,27)),"")</f>
        <v/>
      </c>
      <c r="AH182" s="551" t="str">
        <f>IF(ISNUMBER(BB182),IF(ISBLANK($E182),"",INDEX(DMP!$A$9:$AT$70,$BB182,46)),"")</f>
        <v/>
      </c>
      <c r="AI182" s="490" t="str">
        <f t="shared" si="166"/>
        <v/>
      </c>
      <c r="AJ182" s="491">
        <f t="shared" si="149"/>
        <v>1</v>
      </c>
      <c r="AK182" s="210">
        <f t="shared" si="150"/>
        <v>1</v>
      </c>
      <c r="AL182" s="209">
        <f t="shared" si="151"/>
        <v>1</v>
      </c>
      <c r="AM182" s="94">
        <f t="shared" si="152"/>
        <v>0</v>
      </c>
      <c r="AN182" s="94">
        <f t="shared" si="153"/>
        <v>0</v>
      </c>
      <c r="AO182" s="94">
        <f t="shared" si="154"/>
        <v>0</v>
      </c>
      <c r="AP182" s="95">
        <f t="shared" si="155"/>
        <v>0</v>
      </c>
      <c r="AQ182" s="94">
        <f t="shared" si="156"/>
        <v>0</v>
      </c>
      <c r="AR182" s="94">
        <f t="shared" si="157"/>
        <v>0</v>
      </c>
      <c r="AS182" s="94">
        <f t="shared" si="158"/>
        <v>0</v>
      </c>
      <c r="AT182" s="96">
        <f t="shared" si="159"/>
        <v>0</v>
      </c>
      <c r="AU182" s="94" t="str">
        <f t="shared" si="167"/>
        <v/>
      </c>
      <c r="AV182" s="94" t="str">
        <f t="shared" si="168"/>
        <v/>
      </c>
      <c r="AW182" s="94" t="str">
        <f t="shared" si="169"/>
        <v/>
      </c>
      <c r="AX182" s="485"/>
      <c r="AY182" s="485" t="str">
        <f>IF(E182="","",MATCH(E182,Waga!$F$9:$F$193,0))</f>
        <v/>
      </c>
      <c r="AZ182" s="485" t="str">
        <f>IF(E182="","",MATCH(E182,'Mem Drużyna'!$E$9:$E$133,0))</f>
        <v/>
      </c>
      <c r="BA182" s="198">
        <f t="shared" si="148"/>
        <v>0</v>
      </c>
      <c r="BB182" s="485" t="str">
        <f>IF(E182="","",MATCH(E182,DMP!$E$9:$E$70,0))</f>
        <v/>
      </c>
      <c r="BC182" s="494"/>
    </row>
    <row r="183" spans="1:55" s="35" customFormat="1" ht="18">
      <c r="A183" s="84"/>
      <c r="B183" s="85" t="str">
        <f>IF(ISBLANK($E183),"",INDEX(Waga!$B$9:$Y$193,$AY183,2))</f>
        <v/>
      </c>
      <c r="C183" s="85" t="str">
        <f>IF(ISBLANK($E183),"",INDEX(Waga!$B$9:$Y$193,$AY183,1))</f>
        <v/>
      </c>
      <c r="D183" s="396" t="str">
        <f>IF(ISBLANK($E183),"",INDEX(Waga!$B$9:$Y$193,$AY183,4))</f>
        <v/>
      </c>
      <c r="E183" s="192"/>
      <c r="F183" s="85" t="str">
        <f>IF(ISBLANK($E183),"",INDEX(Waga!$B$9:$Y$193,$AY183,6))</f>
        <v/>
      </c>
      <c r="G183" s="180" t="str">
        <f>IF(ISBLANK($E183),"",INDEX(Waga!$B$9:$Y$193,$AY183,7))</f>
        <v/>
      </c>
      <c r="H183" s="154" t="str">
        <f>IF(ISBLANK($E183),"",INDEX(Waga!$B$9:$Y$193,$AY183,8))</f>
        <v/>
      </c>
      <c r="I183" s="86" t="str">
        <f>IF(ISBLANK($E183),"",INDEX(Waga!$B$9:$Y$193,$AY183,9))</f>
        <v/>
      </c>
      <c r="J183" s="94" t="str">
        <f>IF(ISBLANK($E183),"",INDEX(Waga!$B$9:$Y$193,$AY183,10))</f>
        <v/>
      </c>
      <c r="K183" s="88" t="str">
        <f>IF(ISBLANK($E183),"",INDEX(Waga!$B$9:$Y$193,$AY183,11))</f>
        <v/>
      </c>
      <c r="L183" s="131" t="str">
        <f>IF(ISBLANK($E183),"",INDEX(Waga!$B$9:$Y$193,$AY183,12))</f>
        <v/>
      </c>
      <c r="M183" s="132"/>
      <c r="N183" s="131" t="str">
        <f t="shared" si="160"/>
        <v/>
      </c>
      <c r="O183" s="132"/>
      <c r="P183" s="133" t="str">
        <f t="shared" si="161"/>
        <v/>
      </c>
      <c r="Q183" s="132"/>
      <c r="R183" s="133" t="str">
        <f>IF(ISBLANK($E183),"",INDEX(Waga!$B$9:$Y$193,$AY183,13))</f>
        <v/>
      </c>
      <c r="S183" s="132"/>
      <c r="T183" s="133" t="str">
        <f t="shared" si="162"/>
        <v/>
      </c>
      <c r="U183" s="132"/>
      <c r="V183" s="133" t="str">
        <f t="shared" si="163"/>
        <v/>
      </c>
      <c r="W183" s="309"/>
      <c r="X183" s="314" t="str">
        <f t="shared" si="170"/>
        <v xml:space="preserve"> </v>
      </c>
      <c r="Y183" s="312" t="str">
        <f t="shared" si="164"/>
        <v/>
      </c>
      <c r="Z183" s="200" t="str">
        <f t="shared" si="165"/>
        <v/>
      </c>
      <c r="AA183" s="485"/>
      <c r="AB183" s="385" t="str">
        <f>IF(ISNUMBER(AZ183),IF(ISBLANK($E183),"",INDEX('Mem Drużyna'!$E$9:$AB$133,$AZ183,21)),"")</f>
        <v/>
      </c>
      <c r="AC183" s="384" t="str">
        <f>IF(ISNUMBER(AZ183),IF(ISBLANK($E183),"",INDEX('Mem Drużyna'!$E$9:$AB$133,$AZ183,24)),"")</f>
        <v/>
      </c>
      <c r="AD183" s="549" t="str">
        <f>IF(ISNUMBER(AZ183),IF(ISBLANK($E183),"",INDEX('Mem Drużyna'!$E$9:$AB$133,$AZ183,24)),"")</f>
        <v/>
      </c>
      <c r="AE183" s="430"/>
      <c r="AF183" s="546" t="str">
        <f>IF(ISNUMBER(BB183),IF(ISBLANK($E183),"",INDEX(DMP!$A$9:$AT$70,$BB183,26)),"")</f>
        <v/>
      </c>
      <c r="AG183" s="543" t="str">
        <f>IF(ISNUMBER(BB183),IF(ISBLANK($E183),"",INDEX(DMP!$A$9:$AT$70,$BB183,27)),"")</f>
        <v/>
      </c>
      <c r="AH183" s="551" t="str">
        <f>IF(ISNUMBER(BB183),IF(ISBLANK($E183),"",INDEX(DMP!$A$9:$AT$70,$BB183,46)),"")</f>
        <v/>
      </c>
      <c r="AI183" s="490" t="str">
        <f t="shared" si="166"/>
        <v/>
      </c>
      <c r="AJ183" s="491">
        <f t="shared" si="149"/>
        <v>1</v>
      </c>
      <c r="AK183" s="210">
        <f t="shared" si="150"/>
        <v>1</v>
      </c>
      <c r="AL183" s="209">
        <f t="shared" si="151"/>
        <v>1</v>
      </c>
      <c r="AM183" s="94">
        <f t="shared" si="152"/>
        <v>0</v>
      </c>
      <c r="AN183" s="94">
        <f t="shared" si="153"/>
        <v>0</v>
      </c>
      <c r="AO183" s="94">
        <f t="shared" si="154"/>
        <v>0</v>
      </c>
      <c r="AP183" s="95">
        <f t="shared" si="155"/>
        <v>0</v>
      </c>
      <c r="AQ183" s="94">
        <f t="shared" si="156"/>
        <v>0</v>
      </c>
      <c r="AR183" s="94">
        <f t="shared" si="157"/>
        <v>0</v>
      </c>
      <c r="AS183" s="94">
        <f t="shared" si="158"/>
        <v>0</v>
      </c>
      <c r="AT183" s="96">
        <f t="shared" si="159"/>
        <v>0</v>
      </c>
      <c r="AU183" s="94" t="str">
        <f t="shared" si="167"/>
        <v/>
      </c>
      <c r="AV183" s="94" t="str">
        <f t="shared" si="168"/>
        <v/>
      </c>
      <c r="AW183" s="94" t="str">
        <f t="shared" si="169"/>
        <v/>
      </c>
      <c r="AX183" s="485"/>
      <c r="AY183" s="485" t="str">
        <f>IF(E183="","",MATCH(E183,Waga!$F$9:$F$193,0))</f>
        <v/>
      </c>
      <c r="AZ183" s="485" t="str">
        <f>IF(E183="","",MATCH(E183,'Mem Drużyna'!$E$9:$E$133,0))</f>
        <v/>
      </c>
      <c r="BA183" s="198">
        <f t="shared" si="148"/>
        <v>0</v>
      </c>
      <c r="BB183" s="485" t="str">
        <f>IF(E183="","",MATCH(E183,DMP!$E$9:$E$70,0))</f>
        <v/>
      </c>
      <c r="BC183" s="494"/>
    </row>
    <row r="184" spans="1:55" s="35" customFormat="1" ht="18">
      <c r="A184" s="84"/>
      <c r="B184" s="85" t="str">
        <f>IF(ISBLANK($E184),"",INDEX(Waga!$B$9:$Y$193,$AY184,2))</f>
        <v/>
      </c>
      <c r="C184" s="85" t="str">
        <f>IF(ISBLANK($E184),"",INDEX(Waga!$B$9:$Y$193,$AY184,1))</f>
        <v/>
      </c>
      <c r="D184" s="396" t="str">
        <f>IF(ISBLANK($E184),"",INDEX(Waga!$B$9:$Y$193,$AY184,4))</f>
        <v/>
      </c>
      <c r="E184" s="192"/>
      <c r="F184" s="85" t="str">
        <f>IF(ISBLANK($E184),"",INDEX(Waga!$B$9:$Y$193,$AY184,6))</f>
        <v/>
      </c>
      <c r="G184" s="180" t="str">
        <f>IF(ISBLANK($E184),"",INDEX(Waga!$B$9:$Y$193,$AY184,7))</f>
        <v/>
      </c>
      <c r="H184" s="154" t="str">
        <f>IF(ISBLANK($E184),"",INDEX(Waga!$B$9:$Y$193,$AY184,8))</f>
        <v/>
      </c>
      <c r="I184" s="86" t="str">
        <f>IF(ISBLANK($E184),"",INDEX(Waga!$B$9:$Y$193,$AY184,9))</f>
        <v/>
      </c>
      <c r="J184" s="94" t="str">
        <f>IF(ISBLANK($E184),"",INDEX(Waga!$B$9:$Y$193,$AY184,10))</f>
        <v/>
      </c>
      <c r="K184" s="88" t="str">
        <f>IF(ISBLANK($E184),"",INDEX(Waga!$B$9:$Y$193,$AY184,11))</f>
        <v/>
      </c>
      <c r="L184" s="131" t="str">
        <f>IF(ISBLANK($E184),"",INDEX(Waga!$B$9:$Y$193,$AY184,12))</f>
        <v/>
      </c>
      <c r="M184" s="132"/>
      <c r="N184" s="131" t="str">
        <f t="shared" si="160"/>
        <v/>
      </c>
      <c r="O184" s="132"/>
      <c r="P184" s="133" t="str">
        <f t="shared" si="161"/>
        <v/>
      </c>
      <c r="Q184" s="132"/>
      <c r="R184" s="133" t="str">
        <f>IF(ISBLANK($E184),"",INDEX(Waga!$B$9:$Y$193,$AY184,13))</f>
        <v/>
      </c>
      <c r="S184" s="132"/>
      <c r="T184" s="133" t="str">
        <f t="shared" si="162"/>
        <v/>
      </c>
      <c r="U184" s="132"/>
      <c r="V184" s="133" t="str">
        <f t="shared" si="163"/>
        <v/>
      </c>
      <c r="W184" s="309"/>
      <c r="X184" s="314" t="str">
        <f t="shared" si="170"/>
        <v xml:space="preserve"> </v>
      </c>
      <c r="Y184" s="312" t="str">
        <f t="shared" si="164"/>
        <v/>
      </c>
      <c r="Z184" s="200" t="str">
        <f t="shared" si="165"/>
        <v/>
      </c>
      <c r="AA184" s="485"/>
      <c r="AB184" s="385" t="str">
        <f>IF(ISNUMBER(AZ184),IF(ISBLANK($E184),"",INDEX('Mem Drużyna'!$E$9:$AB$133,$AZ184,21)),"")</f>
        <v/>
      </c>
      <c r="AC184" s="384" t="str">
        <f>IF(ISNUMBER(AZ184),IF(ISBLANK($E184),"",INDEX('Mem Drużyna'!$E$9:$AB$133,$AZ184,24)),"")</f>
        <v/>
      </c>
      <c r="AD184" s="549" t="str">
        <f>IF(ISNUMBER(AZ184),IF(ISBLANK($E184),"",INDEX('Mem Drużyna'!$E$9:$AB$133,$AZ184,24)),"")</f>
        <v/>
      </c>
      <c r="AE184" s="430"/>
      <c r="AF184" s="546" t="str">
        <f>IF(ISNUMBER(BB184),IF(ISBLANK($E184),"",INDEX(DMP!$A$9:$AT$70,$BB184,26)),"")</f>
        <v/>
      </c>
      <c r="AG184" s="543" t="str">
        <f>IF(ISNUMBER(BB184),IF(ISBLANK($E184),"",INDEX(DMP!$A$9:$AT$70,$BB184,27)),"")</f>
        <v/>
      </c>
      <c r="AH184" s="551" t="str">
        <f>IF(ISNUMBER(BB184),IF(ISBLANK($E184),"",INDEX(DMP!$A$9:$AT$70,$BB184,46)),"")</f>
        <v/>
      </c>
      <c r="AI184" s="490" t="str">
        <f t="shared" si="166"/>
        <v/>
      </c>
      <c r="AJ184" s="491">
        <f t="shared" si="149"/>
        <v>1</v>
      </c>
      <c r="AK184" s="210">
        <f t="shared" si="150"/>
        <v>1</v>
      </c>
      <c r="AL184" s="209">
        <f t="shared" si="151"/>
        <v>1</v>
      </c>
      <c r="AM184" s="94">
        <f t="shared" si="152"/>
        <v>0</v>
      </c>
      <c r="AN184" s="94">
        <f t="shared" si="153"/>
        <v>0</v>
      </c>
      <c r="AO184" s="94">
        <f t="shared" si="154"/>
        <v>0</v>
      </c>
      <c r="AP184" s="95">
        <f t="shared" si="155"/>
        <v>0</v>
      </c>
      <c r="AQ184" s="94">
        <f t="shared" si="156"/>
        <v>0</v>
      </c>
      <c r="AR184" s="94">
        <f t="shared" si="157"/>
        <v>0</v>
      </c>
      <c r="AS184" s="94">
        <f t="shared" si="158"/>
        <v>0</v>
      </c>
      <c r="AT184" s="96">
        <f t="shared" si="159"/>
        <v>0</v>
      </c>
      <c r="AU184" s="94" t="str">
        <f t="shared" si="167"/>
        <v/>
      </c>
      <c r="AV184" s="94" t="str">
        <f t="shared" si="168"/>
        <v/>
      </c>
      <c r="AW184" s="94" t="str">
        <f t="shared" si="169"/>
        <v/>
      </c>
      <c r="AX184" s="485"/>
      <c r="AY184" s="485" t="str">
        <f>IF(E184="","",MATCH(E184,Waga!$F$9:$F$193,0))</f>
        <v/>
      </c>
      <c r="AZ184" s="485" t="str">
        <f>IF(E184="","",MATCH(E184,'Mem Drużyna'!$E$9:$E$133,0))</f>
        <v/>
      </c>
      <c r="BA184" s="198">
        <f t="shared" si="148"/>
        <v>0</v>
      </c>
      <c r="BB184" s="485" t="str">
        <f>IF(E184="","",MATCH(E184,DMP!$E$9:$E$70,0))</f>
        <v/>
      </c>
      <c r="BC184" s="494"/>
    </row>
    <row r="185" spans="1:55" s="35" customFormat="1" ht="18">
      <c r="A185" s="84"/>
      <c r="B185" s="85" t="str">
        <f>IF(ISBLANK($E185),"",INDEX(Waga!$B$9:$Y$193,$AY185,2))</f>
        <v/>
      </c>
      <c r="C185" s="85" t="str">
        <f>IF(ISBLANK($E185),"",INDEX(Waga!$B$9:$Y$193,$AY185,1))</f>
        <v/>
      </c>
      <c r="D185" s="396" t="str">
        <f>IF(ISBLANK($E185),"",INDEX(Waga!$B$9:$Y$193,$AY185,4))</f>
        <v/>
      </c>
      <c r="E185" s="192"/>
      <c r="F185" s="85" t="str">
        <f>IF(ISBLANK($E185),"",INDEX(Waga!$B$9:$Y$193,$AY185,6))</f>
        <v/>
      </c>
      <c r="G185" s="180" t="str">
        <f>IF(ISBLANK($E185),"",INDEX(Waga!$B$9:$Y$193,$AY185,7))</f>
        <v/>
      </c>
      <c r="H185" s="154" t="str">
        <f>IF(ISBLANK($E185),"",INDEX(Waga!$B$9:$Y$193,$AY185,8))</f>
        <v/>
      </c>
      <c r="I185" s="86" t="str">
        <f>IF(ISBLANK($E185),"",INDEX(Waga!$B$9:$Y$193,$AY185,9))</f>
        <v/>
      </c>
      <c r="J185" s="94" t="str">
        <f>IF(ISBLANK($E185),"",INDEX(Waga!$B$9:$Y$193,$AY185,10))</f>
        <v/>
      </c>
      <c r="K185" s="88" t="str">
        <f>IF(ISBLANK($E185),"",INDEX(Waga!$B$9:$Y$193,$AY185,11))</f>
        <v/>
      </c>
      <c r="L185" s="131" t="str">
        <f>IF(ISBLANK($E185),"",INDEX(Waga!$B$9:$Y$193,$AY185,12))</f>
        <v/>
      </c>
      <c r="M185" s="132"/>
      <c r="N185" s="131" t="str">
        <f t="shared" si="160"/>
        <v/>
      </c>
      <c r="O185" s="132"/>
      <c r="P185" s="133" t="str">
        <f t="shared" si="161"/>
        <v/>
      </c>
      <c r="Q185" s="132"/>
      <c r="R185" s="133" t="str">
        <f>IF(ISBLANK($E185),"",INDEX(Waga!$B$9:$Y$193,$AY185,13))</f>
        <v/>
      </c>
      <c r="S185" s="132"/>
      <c r="T185" s="133" t="str">
        <f t="shared" si="162"/>
        <v/>
      </c>
      <c r="U185" s="132"/>
      <c r="V185" s="133" t="str">
        <f t="shared" si="163"/>
        <v/>
      </c>
      <c r="W185" s="309"/>
      <c r="X185" s="314" t="str">
        <f t="shared" si="170"/>
        <v xml:space="preserve"> </v>
      </c>
      <c r="Y185" s="312" t="str">
        <f t="shared" si="164"/>
        <v/>
      </c>
      <c r="Z185" s="200" t="str">
        <f t="shared" si="165"/>
        <v/>
      </c>
      <c r="AA185" s="485"/>
      <c r="AB185" s="385" t="str">
        <f>IF(ISNUMBER(AZ185),IF(ISBLANK($E185),"",INDEX('Mem Drużyna'!$E$9:$AB$133,$AZ185,21)),"")</f>
        <v/>
      </c>
      <c r="AC185" s="384" t="str">
        <f>IF(ISNUMBER(AZ185),IF(ISBLANK($E185),"",INDEX('Mem Drużyna'!$E$9:$AB$133,$AZ185,24)),"")</f>
        <v/>
      </c>
      <c r="AD185" s="549" t="str">
        <f>IF(ISNUMBER(AZ185),IF(ISBLANK($E185),"",INDEX('Mem Drużyna'!$E$9:$AB$133,$AZ185,24)),"")</f>
        <v/>
      </c>
      <c r="AE185" s="430"/>
      <c r="AF185" s="546" t="str">
        <f>IF(ISNUMBER(BB185),IF(ISBLANK($E185),"",INDEX(DMP!$A$9:$AT$70,$BB185,26)),"")</f>
        <v/>
      </c>
      <c r="AG185" s="543" t="str">
        <f>IF(ISNUMBER(BB185),IF(ISBLANK($E185),"",INDEX(DMP!$A$9:$AT$70,$BB185,27)),"")</f>
        <v/>
      </c>
      <c r="AH185" s="551" t="str">
        <f>IF(ISNUMBER(BB185),IF(ISBLANK($E185),"",INDEX(DMP!$A$9:$AT$70,$BB185,46)),"")</f>
        <v/>
      </c>
      <c r="AI185" s="490" t="str">
        <f t="shared" si="166"/>
        <v/>
      </c>
      <c r="AJ185" s="491">
        <f t="shared" si="149"/>
        <v>1</v>
      </c>
      <c r="AK185" s="210">
        <f t="shared" si="150"/>
        <v>1</v>
      </c>
      <c r="AL185" s="209">
        <f t="shared" si="151"/>
        <v>1</v>
      </c>
      <c r="AM185" s="94">
        <f t="shared" si="152"/>
        <v>0</v>
      </c>
      <c r="AN185" s="94">
        <f t="shared" si="153"/>
        <v>0</v>
      </c>
      <c r="AO185" s="94">
        <f t="shared" si="154"/>
        <v>0</v>
      </c>
      <c r="AP185" s="95">
        <f t="shared" si="155"/>
        <v>0</v>
      </c>
      <c r="AQ185" s="94">
        <f t="shared" si="156"/>
        <v>0</v>
      </c>
      <c r="AR185" s="94">
        <f t="shared" si="157"/>
        <v>0</v>
      </c>
      <c r="AS185" s="94">
        <f t="shared" si="158"/>
        <v>0</v>
      </c>
      <c r="AT185" s="96">
        <f t="shared" si="159"/>
        <v>0</v>
      </c>
      <c r="AU185" s="94" t="str">
        <f t="shared" si="167"/>
        <v/>
      </c>
      <c r="AV185" s="94" t="str">
        <f t="shared" si="168"/>
        <v/>
      </c>
      <c r="AW185" s="94" t="str">
        <f t="shared" si="169"/>
        <v/>
      </c>
      <c r="AX185" s="485"/>
      <c r="AY185" s="485" t="str">
        <f>IF(E185="","",MATCH(E185,Waga!$F$9:$F$193,0))</f>
        <v/>
      </c>
      <c r="AZ185" s="485" t="str">
        <f>IF(E185="","",MATCH(E185,'Mem Drużyna'!$E$9:$E$133,0))</f>
        <v/>
      </c>
      <c r="BA185" s="198">
        <f t="shared" si="148"/>
        <v>0</v>
      </c>
      <c r="BB185" s="485" t="str">
        <f>IF(E185="","",MATCH(E185,DMP!$E$9:$E$70,0))</f>
        <v/>
      </c>
      <c r="BC185" s="494"/>
    </row>
    <row r="186" spans="1:55" s="35" customFormat="1" ht="18">
      <c r="A186" s="84"/>
      <c r="B186" s="85" t="str">
        <f>IF(ISBLANK($E186),"",INDEX(Waga!$B$9:$Y$193,$AY186,2))</f>
        <v/>
      </c>
      <c r="C186" s="85" t="str">
        <f>IF(ISBLANK($E186),"",INDEX(Waga!$B$9:$Y$193,$AY186,1))</f>
        <v/>
      </c>
      <c r="D186" s="396" t="str">
        <f>IF(ISBLANK($E186),"",INDEX(Waga!$B$9:$Y$193,$AY186,4))</f>
        <v/>
      </c>
      <c r="E186" s="192"/>
      <c r="F186" s="85" t="str">
        <f>IF(ISBLANK($E186),"",INDEX(Waga!$B$9:$Y$193,$AY186,6))</f>
        <v/>
      </c>
      <c r="G186" s="180" t="str">
        <f>IF(ISBLANK($E186),"",INDEX(Waga!$B$9:$Y$193,$AY186,7))</f>
        <v/>
      </c>
      <c r="H186" s="154" t="str">
        <f>IF(ISBLANK($E186),"",INDEX(Waga!$B$9:$Y$193,$AY186,8))</f>
        <v/>
      </c>
      <c r="I186" s="86" t="str">
        <f>IF(ISBLANK($E186),"",INDEX(Waga!$B$9:$Y$193,$AY186,9))</f>
        <v/>
      </c>
      <c r="J186" s="94" t="str">
        <f>IF(ISBLANK($E186),"",INDEX(Waga!$B$9:$Y$193,$AY186,10))</f>
        <v/>
      </c>
      <c r="K186" s="88" t="str">
        <f>IF(ISBLANK($E186),"",INDEX(Waga!$B$9:$Y$193,$AY186,11))</f>
        <v/>
      </c>
      <c r="L186" s="131" t="str">
        <f>IF(ISBLANK($E186),"",INDEX(Waga!$B$9:$Y$193,$AY186,12))</f>
        <v/>
      </c>
      <c r="M186" s="132"/>
      <c r="N186" s="131" t="str">
        <f t="shared" si="160"/>
        <v/>
      </c>
      <c r="O186" s="132"/>
      <c r="P186" s="133" t="str">
        <f t="shared" si="161"/>
        <v/>
      </c>
      <c r="Q186" s="132"/>
      <c r="R186" s="133" t="str">
        <f>IF(ISBLANK($E186),"",INDEX(Waga!$B$9:$Y$193,$AY186,13))</f>
        <v/>
      </c>
      <c r="S186" s="132"/>
      <c r="T186" s="133" t="str">
        <f t="shared" si="162"/>
        <v/>
      </c>
      <c r="U186" s="132"/>
      <c r="V186" s="133" t="str">
        <f t="shared" si="163"/>
        <v/>
      </c>
      <c r="W186" s="309"/>
      <c r="X186" s="314" t="str">
        <f t="shared" si="170"/>
        <v xml:space="preserve"> </v>
      </c>
      <c r="Y186" s="312" t="str">
        <f t="shared" si="164"/>
        <v/>
      </c>
      <c r="Z186" s="200" t="str">
        <f t="shared" si="165"/>
        <v/>
      </c>
      <c r="AA186" s="485"/>
      <c r="AB186" s="385" t="str">
        <f>IF(ISNUMBER(AZ186),IF(ISBLANK($E186),"",INDEX('Mem Drużyna'!$E$9:$AB$133,$AZ186,21)),"")</f>
        <v/>
      </c>
      <c r="AC186" s="384" t="str">
        <f>IF(ISNUMBER(AZ186),IF(ISBLANK($E186),"",INDEX('Mem Drużyna'!$E$9:$AB$133,$AZ186,24)),"")</f>
        <v/>
      </c>
      <c r="AD186" s="549" t="str">
        <f>IF(ISNUMBER(AZ186),IF(ISBLANK($E186),"",INDEX('Mem Drużyna'!$E$9:$AB$133,$AZ186,24)),"")</f>
        <v/>
      </c>
      <c r="AE186" s="430"/>
      <c r="AF186" s="546" t="str">
        <f>IF(ISNUMBER(BB186),IF(ISBLANK($E186),"",INDEX(DMP!$A$9:$AT$70,$BB186,26)),"")</f>
        <v/>
      </c>
      <c r="AG186" s="543" t="str">
        <f>IF(ISNUMBER(BB186),IF(ISBLANK($E186),"",INDEX(DMP!$A$9:$AT$70,$BB186,27)),"")</f>
        <v/>
      </c>
      <c r="AH186" s="551" t="str">
        <f>IF(ISNUMBER(BB186),IF(ISBLANK($E186),"",INDEX(DMP!$A$9:$AT$70,$BB186,46)),"")</f>
        <v/>
      </c>
      <c r="AI186" s="490" t="str">
        <f t="shared" si="166"/>
        <v/>
      </c>
      <c r="AJ186" s="491">
        <f t="shared" si="149"/>
        <v>1</v>
      </c>
      <c r="AK186" s="210">
        <f t="shared" si="150"/>
        <v>1</v>
      </c>
      <c r="AL186" s="209">
        <f t="shared" si="151"/>
        <v>1</v>
      </c>
      <c r="AM186" s="94">
        <f t="shared" si="152"/>
        <v>0</v>
      </c>
      <c r="AN186" s="94">
        <f t="shared" si="153"/>
        <v>0</v>
      </c>
      <c r="AO186" s="94">
        <f t="shared" si="154"/>
        <v>0</v>
      </c>
      <c r="AP186" s="95">
        <f t="shared" si="155"/>
        <v>0</v>
      </c>
      <c r="AQ186" s="94">
        <f t="shared" si="156"/>
        <v>0</v>
      </c>
      <c r="AR186" s="94">
        <f t="shared" si="157"/>
        <v>0</v>
      </c>
      <c r="AS186" s="94">
        <f t="shared" si="158"/>
        <v>0</v>
      </c>
      <c r="AT186" s="96">
        <f t="shared" si="159"/>
        <v>0</v>
      </c>
      <c r="AU186" s="94" t="str">
        <f t="shared" si="167"/>
        <v/>
      </c>
      <c r="AV186" s="94" t="str">
        <f t="shared" si="168"/>
        <v/>
      </c>
      <c r="AW186" s="94" t="str">
        <f t="shared" si="169"/>
        <v/>
      </c>
      <c r="AX186" s="485"/>
      <c r="AY186" s="485" t="str">
        <f>IF(E186="","",MATCH(E186,Waga!$F$9:$F$193,0))</f>
        <v/>
      </c>
      <c r="AZ186" s="485" t="str">
        <f>IF(E186="","",MATCH(E186,'Mem Drużyna'!$E$9:$E$133,0))</f>
        <v/>
      </c>
      <c r="BA186" s="198">
        <f t="shared" si="148"/>
        <v>0</v>
      </c>
      <c r="BB186" s="485" t="str">
        <f>IF(E186="","",MATCH(E186,DMP!$E$9:$E$70,0))</f>
        <v/>
      </c>
      <c r="BC186" s="494"/>
    </row>
    <row r="187" spans="1:55" s="35" customFormat="1" ht="18">
      <c r="A187" s="84"/>
      <c r="B187" s="85" t="str">
        <f>IF(ISBLANK($E187),"",INDEX(Waga!$B$9:$Y$193,$AY187,2))</f>
        <v/>
      </c>
      <c r="C187" s="85" t="str">
        <f>IF(ISBLANK($E187),"",INDEX(Waga!$B$9:$Y$193,$AY187,1))</f>
        <v/>
      </c>
      <c r="D187" s="396" t="str">
        <f>IF(ISBLANK($E187),"",INDEX(Waga!$B$9:$Y$193,$AY187,4))</f>
        <v/>
      </c>
      <c r="E187" s="192"/>
      <c r="F187" s="85" t="str">
        <f>IF(ISBLANK($E187),"",INDEX(Waga!$B$9:$Y$193,$AY187,6))</f>
        <v/>
      </c>
      <c r="G187" s="180" t="str">
        <f>IF(ISBLANK($E187),"",INDEX(Waga!$B$9:$Y$193,$AY187,7))</f>
        <v/>
      </c>
      <c r="H187" s="154" t="str">
        <f>IF(ISBLANK($E187),"",INDEX(Waga!$B$9:$Y$193,$AY187,8))</f>
        <v/>
      </c>
      <c r="I187" s="86" t="str">
        <f>IF(ISBLANK($E187),"",INDEX(Waga!$B$9:$Y$193,$AY187,9))</f>
        <v/>
      </c>
      <c r="J187" s="94" t="str">
        <f>IF(ISBLANK($E187),"",INDEX(Waga!$B$9:$Y$193,$AY187,10))</f>
        <v/>
      </c>
      <c r="K187" s="88" t="str">
        <f>IF(ISBLANK($E187),"",INDEX(Waga!$B$9:$Y$193,$AY187,11))</f>
        <v/>
      </c>
      <c r="L187" s="131" t="str">
        <f>IF(ISBLANK($E187),"",INDEX(Waga!$B$9:$Y$193,$AY187,12))</f>
        <v/>
      </c>
      <c r="M187" s="132"/>
      <c r="N187" s="131" t="str">
        <f t="shared" si="160"/>
        <v/>
      </c>
      <c r="O187" s="132"/>
      <c r="P187" s="133" t="str">
        <f t="shared" si="161"/>
        <v/>
      </c>
      <c r="Q187" s="132"/>
      <c r="R187" s="133" t="str">
        <f>IF(ISBLANK($E187),"",INDEX(Waga!$B$9:$Y$193,$AY187,13))</f>
        <v/>
      </c>
      <c r="S187" s="132"/>
      <c r="T187" s="133" t="str">
        <f t="shared" si="162"/>
        <v/>
      </c>
      <c r="U187" s="132"/>
      <c r="V187" s="133" t="str">
        <f t="shared" si="163"/>
        <v/>
      </c>
      <c r="W187" s="309"/>
      <c r="X187" s="314" t="str">
        <f t="shared" si="170"/>
        <v xml:space="preserve"> </v>
      </c>
      <c r="Y187" s="312" t="str">
        <f t="shared" si="164"/>
        <v/>
      </c>
      <c r="Z187" s="200" t="str">
        <f t="shared" si="165"/>
        <v/>
      </c>
      <c r="AA187" s="485"/>
      <c r="AB187" s="385" t="str">
        <f>IF(ISNUMBER(AZ187),IF(ISBLANK($E187),"",INDEX('Mem Drużyna'!$E$9:$AB$133,$AZ187,21)),"")</f>
        <v/>
      </c>
      <c r="AC187" s="384" t="str">
        <f>IF(ISNUMBER(AZ187),IF(ISBLANK($E187),"",INDEX('Mem Drużyna'!$E$9:$AB$133,$AZ187,24)),"")</f>
        <v/>
      </c>
      <c r="AD187" s="549" t="str">
        <f>IF(ISNUMBER(AZ187),IF(ISBLANK($E187),"",INDEX('Mem Drużyna'!$E$9:$AB$133,$AZ187,24)),"")</f>
        <v/>
      </c>
      <c r="AE187" s="430"/>
      <c r="AF187" s="546" t="str">
        <f>IF(ISNUMBER(BB187),IF(ISBLANK($E187),"",INDEX(DMP!$A$9:$AT$70,$BB187,26)),"")</f>
        <v/>
      </c>
      <c r="AG187" s="543" t="str">
        <f>IF(ISNUMBER(BB187),IF(ISBLANK($E187),"",INDEX(DMP!$A$9:$AT$70,$BB187,27)),"")</f>
        <v/>
      </c>
      <c r="AH187" s="551" t="str">
        <f>IF(ISNUMBER(BB187),IF(ISBLANK($E187),"",INDEX(DMP!$A$9:$AT$70,$BB187,46)),"")</f>
        <v/>
      </c>
      <c r="AI187" s="490" t="str">
        <f t="shared" si="166"/>
        <v/>
      </c>
      <c r="AJ187" s="491">
        <f t="shared" si="149"/>
        <v>1</v>
      </c>
      <c r="AK187" s="210">
        <f t="shared" si="150"/>
        <v>1</v>
      </c>
      <c r="AL187" s="209">
        <f t="shared" si="151"/>
        <v>1</v>
      </c>
      <c r="AM187" s="94">
        <f t="shared" si="152"/>
        <v>0</v>
      </c>
      <c r="AN187" s="94">
        <f t="shared" si="153"/>
        <v>0</v>
      </c>
      <c r="AO187" s="94">
        <f t="shared" si="154"/>
        <v>0</v>
      </c>
      <c r="AP187" s="95">
        <f t="shared" si="155"/>
        <v>0</v>
      </c>
      <c r="AQ187" s="94">
        <f t="shared" si="156"/>
        <v>0</v>
      </c>
      <c r="AR187" s="94">
        <f t="shared" si="157"/>
        <v>0</v>
      </c>
      <c r="AS187" s="94">
        <f t="shared" si="158"/>
        <v>0</v>
      </c>
      <c r="AT187" s="96">
        <f t="shared" si="159"/>
        <v>0</v>
      </c>
      <c r="AU187" s="94" t="str">
        <f t="shared" si="167"/>
        <v/>
      </c>
      <c r="AV187" s="94" t="str">
        <f t="shared" si="168"/>
        <v/>
      </c>
      <c r="AW187" s="94" t="str">
        <f t="shared" si="169"/>
        <v/>
      </c>
      <c r="AX187" s="485"/>
      <c r="AY187" s="485" t="str">
        <f>IF(E187="","",MATCH(E187,Waga!$F$9:$F$193,0))</f>
        <v/>
      </c>
      <c r="AZ187" s="485" t="str">
        <f>IF(E187="","",MATCH(E187,'Mem Drużyna'!$E$9:$E$133,0))</f>
        <v/>
      </c>
      <c r="BA187" s="198">
        <f t="shared" si="148"/>
        <v>0</v>
      </c>
      <c r="BB187" s="485" t="str">
        <f>IF(E187="","",MATCH(E187,DMP!$E$9:$E$70,0))</f>
        <v/>
      </c>
      <c r="BC187" s="494"/>
    </row>
    <row r="188" spans="1:55" s="35" customFormat="1" ht="18">
      <c r="A188" s="84"/>
      <c r="B188" s="85" t="str">
        <f>IF(ISBLANK($E188),"",INDEX(Waga!$B$9:$Y$193,$AY188,2))</f>
        <v/>
      </c>
      <c r="C188" s="85" t="str">
        <f>IF(ISBLANK($E188),"",INDEX(Waga!$B$9:$Y$193,$AY188,1))</f>
        <v/>
      </c>
      <c r="D188" s="396" t="str">
        <f>IF(ISBLANK($E188),"",INDEX(Waga!$B$9:$Y$193,$AY188,4))</f>
        <v/>
      </c>
      <c r="E188" s="192"/>
      <c r="F188" s="85" t="str">
        <f>IF(ISBLANK($E188),"",INDEX(Waga!$B$9:$Y$193,$AY188,6))</f>
        <v/>
      </c>
      <c r="G188" s="180" t="str">
        <f>IF(ISBLANK($E188),"",INDEX(Waga!$B$9:$Y$193,$AY188,7))</f>
        <v/>
      </c>
      <c r="H188" s="154" t="str">
        <f>IF(ISBLANK($E188),"",INDEX(Waga!$B$9:$Y$193,$AY188,8))</f>
        <v/>
      </c>
      <c r="I188" s="86" t="str">
        <f>IF(ISBLANK($E188),"",INDEX(Waga!$B$9:$Y$193,$AY188,9))</f>
        <v/>
      </c>
      <c r="J188" s="94" t="str">
        <f>IF(ISBLANK($E188),"",INDEX(Waga!$B$9:$Y$193,$AY188,10))</f>
        <v/>
      </c>
      <c r="K188" s="88" t="str">
        <f>IF(ISBLANK($E188),"",INDEX(Waga!$B$9:$Y$193,$AY188,11))</f>
        <v/>
      </c>
      <c r="L188" s="131" t="str">
        <f>IF(ISBLANK($E188),"",INDEX(Waga!$B$9:$Y$193,$AY188,12))</f>
        <v/>
      </c>
      <c r="M188" s="132"/>
      <c r="N188" s="131" t="str">
        <f t="shared" si="160"/>
        <v/>
      </c>
      <c r="O188" s="132"/>
      <c r="P188" s="133" t="str">
        <f t="shared" si="161"/>
        <v/>
      </c>
      <c r="Q188" s="132"/>
      <c r="R188" s="133" t="str">
        <f>IF(ISBLANK($E188),"",INDEX(Waga!$B$9:$Y$193,$AY188,13))</f>
        <v/>
      </c>
      <c r="S188" s="132"/>
      <c r="T188" s="133" t="str">
        <f t="shared" si="162"/>
        <v/>
      </c>
      <c r="U188" s="132"/>
      <c r="V188" s="133" t="str">
        <f t="shared" si="163"/>
        <v/>
      </c>
      <c r="W188" s="309"/>
      <c r="X188" s="314" t="str">
        <f t="shared" si="170"/>
        <v xml:space="preserve"> </v>
      </c>
      <c r="Y188" s="312" t="str">
        <f t="shared" si="164"/>
        <v/>
      </c>
      <c r="Z188" s="200" t="str">
        <f t="shared" si="165"/>
        <v/>
      </c>
      <c r="AA188" s="485"/>
      <c r="AB188" s="385" t="str">
        <f>IF(ISNUMBER(AZ188),IF(ISBLANK($E188),"",INDEX('Mem Drużyna'!$E$9:$AB$133,$AZ188,21)),"")</f>
        <v/>
      </c>
      <c r="AC188" s="384" t="str">
        <f>IF(ISNUMBER(AZ188),IF(ISBLANK($E188),"",INDEX('Mem Drużyna'!$E$9:$AB$133,$AZ188,24)),"")</f>
        <v/>
      </c>
      <c r="AD188" s="549" t="str">
        <f>IF(ISNUMBER(AZ188),IF(ISBLANK($E188),"",INDEX('Mem Drużyna'!$E$9:$AB$133,$AZ188,24)),"")</f>
        <v/>
      </c>
      <c r="AE188" s="430"/>
      <c r="AF188" s="546" t="str">
        <f>IF(ISNUMBER(BB188),IF(ISBLANK($E188),"",INDEX(DMP!$A$9:$AT$70,$BB188,26)),"")</f>
        <v/>
      </c>
      <c r="AG188" s="543" t="str">
        <f>IF(ISNUMBER(BB188),IF(ISBLANK($E188),"",INDEX(DMP!$A$9:$AT$70,$BB188,27)),"")</f>
        <v/>
      </c>
      <c r="AH188" s="551" t="str">
        <f>IF(ISNUMBER(BB188),IF(ISBLANK($E188),"",INDEX(DMP!$A$9:$AT$70,$BB188,46)),"")</f>
        <v/>
      </c>
      <c r="AI188" s="490" t="str">
        <f t="shared" si="166"/>
        <v/>
      </c>
      <c r="AJ188" s="491">
        <f t="shared" si="149"/>
        <v>1</v>
      </c>
      <c r="AK188" s="210">
        <f t="shared" si="150"/>
        <v>1</v>
      </c>
      <c r="AL188" s="209">
        <f t="shared" si="151"/>
        <v>1</v>
      </c>
      <c r="AM188" s="94">
        <f t="shared" si="152"/>
        <v>0</v>
      </c>
      <c r="AN188" s="94">
        <f t="shared" si="153"/>
        <v>0</v>
      </c>
      <c r="AO188" s="94">
        <f t="shared" si="154"/>
        <v>0</v>
      </c>
      <c r="AP188" s="95">
        <f>IF(AND(AM188&lt;0,AN188&lt;0,AO188&lt;0),0,MAX(AM188:AO188))</f>
        <v>0</v>
      </c>
      <c r="AQ188" s="94">
        <f t="shared" si="156"/>
        <v>0</v>
      </c>
      <c r="AR188" s="94">
        <f t="shared" si="157"/>
        <v>0</v>
      </c>
      <c r="AS188" s="94">
        <f t="shared" si="158"/>
        <v>0</v>
      </c>
      <c r="AT188" s="96">
        <f>IF(AND(AQ188&lt;0,AR188&lt;0,AS188&lt;0),0,MAX(AQ188:AS188))</f>
        <v>0</v>
      </c>
      <c r="AU188" s="94" t="str">
        <f t="shared" si="167"/>
        <v/>
      </c>
      <c r="AV188" s="94" t="str">
        <f t="shared" si="168"/>
        <v/>
      </c>
      <c r="AW188" s="94" t="str">
        <f t="shared" si="169"/>
        <v/>
      </c>
      <c r="AX188" s="485"/>
      <c r="AY188" s="485" t="str">
        <f>IF(E188="","",MATCH(E188,Waga!$F$9:$F$193,0))</f>
        <v/>
      </c>
      <c r="AZ188" s="485" t="str">
        <f>IF(E188="","",MATCH(E188,'Mem Drużyna'!$E$9:$E$133,0))</f>
        <v/>
      </c>
      <c r="BA188" s="198">
        <f t="shared" si="148"/>
        <v>0</v>
      </c>
      <c r="BB188" s="485" t="str">
        <f>IF(E188="","",MATCH(E188,DMP!$E$9:$E$70,0))</f>
        <v/>
      </c>
      <c r="BC188" s="494"/>
    </row>
    <row r="189" spans="1:55" s="35" customFormat="1" ht="18">
      <c r="A189" s="84"/>
      <c r="B189" s="85" t="str">
        <f>IF(ISBLANK($E189),"",INDEX(Waga!$B$9:$Y$193,$AY189,2))</f>
        <v/>
      </c>
      <c r="C189" s="85" t="str">
        <f>IF(ISBLANK($E189),"",INDEX(Waga!$B$9:$Y$193,$AY189,1))</f>
        <v/>
      </c>
      <c r="D189" s="396" t="str">
        <f>IF(ISBLANK($E189),"",INDEX(Waga!$B$9:$Y$193,$AY189,4))</f>
        <v/>
      </c>
      <c r="E189" s="192"/>
      <c r="F189" s="85" t="str">
        <f>IF(ISBLANK($E189),"",INDEX(Waga!$B$9:$Y$193,$AY189,6))</f>
        <v/>
      </c>
      <c r="G189" s="180" t="str">
        <f>IF(ISBLANK($E189),"",INDEX(Waga!$B$9:$Y$193,$AY189,7))</f>
        <v/>
      </c>
      <c r="H189" s="154" t="str">
        <f>IF(ISBLANK($E189),"",INDEX(Waga!$B$9:$Y$193,$AY189,8))</f>
        <v/>
      </c>
      <c r="I189" s="86" t="str">
        <f>IF(ISBLANK($E189),"",INDEX(Waga!$B$9:$Y$193,$AY189,9))</f>
        <v/>
      </c>
      <c r="J189" s="94" t="str">
        <f>IF(ISBLANK($E189),"",INDEX(Waga!$B$9:$Y$193,$AY189,10))</f>
        <v/>
      </c>
      <c r="K189" s="88" t="str">
        <f>IF(ISBLANK($E189),"",INDEX(Waga!$B$9:$Y$193,$AY189,11))</f>
        <v/>
      </c>
      <c r="L189" s="131" t="str">
        <f>IF(ISBLANK($E189),"",INDEX(Waga!$B$9:$Y$193,$AY189,12))</f>
        <v/>
      </c>
      <c r="M189" s="132"/>
      <c r="N189" s="131" t="str">
        <f t="shared" si="160"/>
        <v/>
      </c>
      <c r="O189" s="132"/>
      <c r="P189" s="133" t="str">
        <f t="shared" si="161"/>
        <v/>
      </c>
      <c r="Q189" s="132"/>
      <c r="R189" s="133" t="str">
        <f>IF(ISBLANK($E189),"",INDEX(Waga!$B$9:$Y$193,$AY189,13))</f>
        <v/>
      </c>
      <c r="S189" s="132"/>
      <c r="T189" s="133" t="str">
        <f t="shared" si="162"/>
        <v/>
      </c>
      <c r="U189" s="132"/>
      <c r="V189" s="133" t="str">
        <f t="shared" si="163"/>
        <v/>
      </c>
      <c r="W189" s="309"/>
      <c r="X189" s="314" t="str">
        <f t="shared" si="170"/>
        <v xml:space="preserve"> </v>
      </c>
      <c r="Y189" s="312" t="str">
        <f t="shared" si="164"/>
        <v/>
      </c>
      <c r="Z189" s="200" t="str">
        <f t="shared" si="165"/>
        <v/>
      </c>
      <c r="AA189" s="485"/>
      <c r="AB189" s="385" t="str">
        <f>IF(ISNUMBER(AZ189),IF(ISBLANK($E189),"",INDEX('Mem Drużyna'!$E$9:$AB$133,$AZ189,21)),"")</f>
        <v/>
      </c>
      <c r="AC189" s="384" t="str">
        <f>IF(ISNUMBER(AZ189),IF(ISBLANK($E189),"",INDEX('Mem Drużyna'!$E$9:$AB$133,$AZ189,24)),"")</f>
        <v/>
      </c>
      <c r="AD189" s="549" t="str">
        <f>IF(ISNUMBER(AZ189),IF(ISBLANK($E189),"",INDEX('Mem Drużyna'!$E$9:$AB$133,$AZ189,24)),"")</f>
        <v/>
      </c>
      <c r="AE189" s="430"/>
      <c r="AF189" s="546" t="str">
        <f>IF(ISNUMBER(BB189),IF(ISBLANK($E189),"",INDEX(DMP!$A$9:$AT$70,$BB189,26)),"")</f>
        <v/>
      </c>
      <c r="AG189" s="543" t="str">
        <f>IF(ISNUMBER(BB189),IF(ISBLANK($E189),"",INDEX(DMP!$A$9:$AT$70,$BB189,27)),"")</f>
        <v/>
      </c>
      <c r="AH189" s="551" t="str">
        <f>IF(ISNUMBER(BB189),IF(ISBLANK($E189),"",INDEX(DMP!$A$9:$AT$70,$BB189,46)),"")</f>
        <v/>
      </c>
      <c r="AI189" s="490" t="str">
        <f t="shared" si="166"/>
        <v/>
      </c>
      <c r="AJ189" s="491">
        <f t="shared" si="149"/>
        <v>1</v>
      </c>
      <c r="AK189" s="210">
        <f t="shared" si="150"/>
        <v>1</v>
      </c>
      <c r="AL189" s="209">
        <f t="shared" si="151"/>
        <v>1</v>
      </c>
      <c r="AM189" s="94">
        <f t="shared" si="152"/>
        <v>0</v>
      </c>
      <c r="AN189" s="94">
        <f t="shared" si="153"/>
        <v>0</v>
      </c>
      <c r="AO189" s="94">
        <f t="shared" si="154"/>
        <v>0</v>
      </c>
      <c r="AP189" s="95">
        <f>IF(AND(AM189&lt;0,AN189&lt;0,AO189&lt;0),0,MAX(AM189:AO189))</f>
        <v>0</v>
      </c>
      <c r="AQ189" s="94">
        <f t="shared" si="156"/>
        <v>0</v>
      </c>
      <c r="AR189" s="94">
        <f t="shared" si="157"/>
        <v>0</v>
      </c>
      <c r="AS189" s="94">
        <f t="shared" si="158"/>
        <v>0</v>
      </c>
      <c r="AT189" s="96">
        <f>IF(AND(AQ189&lt;0,AR189&lt;0,AS189&lt;0),0,MAX(AQ189:AS189))</f>
        <v>0</v>
      </c>
      <c r="AU189" s="94" t="str">
        <f t="shared" si="167"/>
        <v/>
      </c>
      <c r="AV189" s="94" t="str">
        <f t="shared" si="168"/>
        <v/>
      </c>
      <c r="AW189" s="94" t="str">
        <f t="shared" si="169"/>
        <v/>
      </c>
      <c r="AX189" s="485"/>
      <c r="AY189" s="485" t="str">
        <f>IF(E189="","",MATCH(E189,Waga!$F$9:$F$193,0))</f>
        <v/>
      </c>
      <c r="AZ189" s="485" t="str">
        <f>IF(E189="","",MATCH(E189,'Mem Drużyna'!$E$9:$E$133,0))</f>
        <v/>
      </c>
      <c r="BA189" s="198">
        <f t="shared" si="148"/>
        <v>0</v>
      </c>
      <c r="BB189" s="485" t="str">
        <f>IF(E189="","",MATCH(E189,DMP!$E$9:$E$70,0))</f>
        <v/>
      </c>
      <c r="BC189" s="494"/>
    </row>
    <row r="190" spans="1:55" s="35" customFormat="1" ht="18">
      <c r="A190" s="84"/>
      <c r="B190" s="85" t="str">
        <f>IF(ISBLANK($E190),"",INDEX(Waga!$B$9:$Y$193,$AY190,2))</f>
        <v/>
      </c>
      <c r="C190" s="85" t="str">
        <f>IF(ISBLANK($E190),"",INDEX(Waga!$B$9:$Y$193,$AY190,1))</f>
        <v/>
      </c>
      <c r="D190" s="396" t="str">
        <f>IF(ISBLANK($E190),"",INDEX(Waga!$B$9:$Y$193,$AY190,4))</f>
        <v/>
      </c>
      <c r="E190" s="192"/>
      <c r="F190" s="85" t="str">
        <f>IF(ISBLANK($E190),"",INDEX(Waga!$B$9:$Y$193,$AY190,6))</f>
        <v/>
      </c>
      <c r="G190" s="180" t="str">
        <f>IF(ISBLANK($E190),"",INDEX(Waga!$B$9:$Y$193,$AY190,7))</f>
        <v/>
      </c>
      <c r="H190" s="154" t="str">
        <f>IF(ISBLANK($E190),"",INDEX(Waga!$B$9:$Y$193,$AY190,8))</f>
        <v/>
      </c>
      <c r="I190" s="86" t="str">
        <f>IF(ISBLANK($E190),"",INDEX(Waga!$B$9:$Y$193,$AY190,9))</f>
        <v/>
      </c>
      <c r="J190" s="94" t="str">
        <f>IF(ISBLANK($E190),"",INDEX(Waga!$B$9:$Y$193,$AY190,10))</f>
        <v/>
      </c>
      <c r="K190" s="88" t="str">
        <f>IF(ISBLANK($E190),"",INDEX(Waga!$B$9:$Y$193,$AY190,11))</f>
        <v/>
      </c>
      <c r="L190" s="131" t="str">
        <f>IF(ISBLANK($E190),"",INDEX(Waga!$B$9:$Y$193,$AY190,12))</f>
        <v/>
      </c>
      <c r="M190" s="132"/>
      <c r="N190" s="131" t="str">
        <f t="shared" si="160"/>
        <v/>
      </c>
      <c r="O190" s="132"/>
      <c r="P190" s="133" t="str">
        <f t="shared" si="161"/>
        <v/>
      </c>
      <c r="Q190" s="132"/>
      <c r="R190" s="133" t="str">
        <f>IF(ISBLANK($E190),"",INDEX(Waga!$B$9:$Y$193,$AY190,13))</f>
        <v/>
      </c>
      <c r="S190" s="132"/>
      <c r="T190" s="133" t="str">
        <f t="shared" si="162"/>
        <v/>
      </c>
      <c r="U190" s="132"/>
      <c r="V190" s="133" t="str">
        <f t="shared" si="163"/>
        <v/>
      </c>
      <c r="W190" s="309"/>
      <c r="X190" s="314" t="str">
        <f t="shared" si="170"/>
        <v xml:space="preserve"> </v>
      </c>
      <c r="Y190" s="312" t="str">
        <f t="shared" si="164"/>
        <v/>
      </c>
      <c r="Z190" s="200" t="str">
        <f t="shared" si="165"/>
        <v/>
      </c>
      <c r="AA190" s="485"/>
      <c r="AB190" s="385" t="str">
        <f>IF(ISNUMBER(AZ190),IF(ISBLANK($E190),"",INDEX('Mem Drużyna'!$E$9:$AB$133,$AZ190,21)),"")</f>
        <v/>
      </c>
      <c r="AC190" s="384" t="str">
        <f>IF(ISNUMBER(AZ190),IF(ISBLANK($E190),"",INDEX('Mem Drużyna'!$E$9:$AB$133,$AZ190,24)),"")</f>
        <v/>
      </c>
      <c r="AD190" s="549" t="str">
        <f>IF(ISNUMBER(AZ190),IF(ISBLANK($E190),"",INDEX('Mem Drużyna'!$E$9:$AB$133,$AZ190,24)),"")</f>
        <v/>
      </c>
      <c r="AE190" s="430"/>
      <c r="AF190" s="546" t="str">
        <f>IF(ISNUMBER(BB190),IF(ISBLANK($E190),"",INDEX(DMP!$A$9:$AT$70,$BB190,26)),"")</f>
        <v/>
      </c>
      <c r="AG190" s="543" t="str">
        <f>IF(ISNUMBER(BB190),IF(ISBLANK($E190),"",INDEX(DMP!$A$9:$AT$70,$BB190,27)),"")</f>
        <v/>
      </c>
      <c r="AH190" s="551" t="str">
        <f>IF(ISNUMBER(BB190),IF(ISBLANK($E190),"",INDEX(DMP!$A$9:$AT$70,$BB190,46)),"")</f>
        <v/>
      </c>
      <c r="AI190" s="490" t="str">
        <f t="shared" si="166"/>
        <v/>
      </c>
      <c r="AJ190" s="491">
        <f t="shared" si="149"/>
        <v>1</v>
      </c>
      <c r="AK190" s="210">
        <f t="shared" si="150"/>
        <v>1</v>
      </c>
      <c r="AL190" s="209">
        <f t="shared" si="151"/>
        <v>1</v>
      </c>
      <c r="AM190" s="94">
        <f t="shared" si="152"/>
        <v>0</v>
      </c>
      <c r="AN190" s="94">
        <f t="shared" si="153"/>
        <v>0</v>
      </c>
      <c r="AO190" s="94">
        <f t="shared" si="154"/>
        <v>0</v>
      </c>
      <c r="AP190" s="95">
        <f>IF(AND(AM190&lt;0,AN190&lt;0,AO190&lt;0),0,MAX(AM190:AO190))</f>
        <v>0</v>
      </c>
      <c r="AQ190" s="94">
        <f t="shared" si="156"/>
        <v>0</v>
      </c>
      <c r="AR190" s="94">
        <f t="shared" si="157"/>
        <v>0</v>
      </c>
      <c r="AS190" s="94">
        <f t="shared" si="158"/>
        <v>0</v>
      </c>
      <c r="AT190" s="96">
        <f>IF(AND(AQ190&lt;0,AR190&lt;0,AS190&lt;0),0,MAX(AQ190:AS190))</f>
        <v>0</v>
      </c>
      <c r="AU190" s="94" t="str">
        <f t="shared" si="167"/>
        <v/>
      </c>
      <c r="AV190" s="94" t="str">
        <f t="shared" si="168"/>
        <v/>
      </c>
      <c r="AW190" s="94" t="str">
        <f t="shared" si="169"/>
        <v/>
      </c>
      <c r="AX190" s="485"/>
      <c r="AY190" s="485" t="str">
        <f>IF(E190="","",MATCH(E190,Waga!$F$9:$F$193,0))</f>
        <v/>
      </c>
      <c r="AZ190" s="485" t="str">
        <f>IF(E190="","",MATCH(E190,'Mem Drużyna'!$E$9:$E$133,0))</f>
        <v/>
      </c>
      <c r="BA190" s="198">
        <f t="shared" si="148"/>
        <v>0</v>
      </c>
      <c r="BB190" s="485" t="str">
        <f>IF(E190="","",MATCH(E190,DMP!$E$9:$E$70,0))</f>
        <v/>
      </c>
      <c r="BC190" s="494"/>
    </row>
    <row r="191" spans="1:55" s="35" customFormat="1" ht="18">
      <c r="A191" s="84"/>
      <c r="B191" s="85" t="str">
        <f>IF(ISBLANK($E191),"",INDEX(Waga!$B$9:$Y$193,$AY191,2))</f>
        <v/>
      </c>
      <c r="C191" s="85" t="str">
        <f>IF(ISBLANK($E191),"",INDEX(Waga!$B$9:$Y$193,$AY191,1))</f>
        <v/>
      </c>
      <c r="D191" s="396" t="str">
        <f>IF(ISBLANK($E191),"",INDEX(Waga!$B$9:$Y$193,$AY191,4))</f>
        <v/>
      </c>
      <c r="E191" s="192"/>
      <c r="F191" s="85" t="str">
        <f>IF(ISBLANK($E191),"",INDEX(Waga!$B$9:$Y$193,$AY191,6))</f>
        <v/>
      </c>
      <c r="G191" s="180" t="str">
        <f>IF(ISBLANK($E191),"",INDEX(Waga!$B$9:$Y$193,$AY191,7))</f>
        <v/>
      </c>
      <c r="H191" s="154" t="str">
        <f>IF(ISBLANK($E191),"",INDEX(Waga!$B$9:$Y$193,$AY191,8))</f>
        <v/>
      </c>
      <c r="I191" s="86" t="str">
        <f>IF(ISBLANK($E191),"",INDEX(Waga!$B$9:$Y$193,$AY191,9))</f>
        <v/>
      </c>
      <c r="J191" s="94" t="str">
        <f>IF(ISBLANK($E191),"",INDEX(Waga!$B$9:$Y$193,$AY191,10))</f>
        <v/>
      </c>
      <c r="K191" s="88" t="str">
        <f>IF(ISBLANK($E191),"",INDEX(Waga!$B$9:$Y$193,$AY191,11))</f>
        <v/>
      </c>
      <c r="L191" s="131" t="str">
        <f>IF(ISBLANK($E191),"",INDEX(Waga!$B$9:$Y$193,$AY191,12))</f>
        <v/>
      </c>
      <c r="M191" s="132"/>
      <c r="N191" s="131" t="str">
        <f t="shared" si="160"/>
        <v/>
      </c>
      <c r="O191" s="132"/>
      <c r="P191" s="133" t="str">
        <f t="shared" si="161"/>
        <v/>
      </c>
      <c r="Q191" s="132"/>
      <c r="R191" s="133" t="str">
        <f>IF(ISBLANK($E191),"",INDEX(Waga!$B$9:$Y$193,$AY191,13))</f>
        <v/>
      </c>
      <c r="S191" s="132"/>
      <c r="T191" s="133" t="str">
        <f t="shared" si="162"/>
        <v/>
      </c>
      <c r="U191" s="132"/>
      <c r="V191" s="133" t="str">
        <f t="shared" si="163"/>
        <v/>
      </c>
      <c r="W191" s="309"/>
      <c r="X191" s="314" t="str">
        <f t="shared" si="170"/>
        <v xml:space="preserve"> </v>
      </c>
      <c r="Y191" s="312" t="str">
        <f t="shared" si="164"/>
        <v/>
      </c>
      <c r="Z191" s="200" t="str">
        <f t="shared" si="165"/>
        <v/>
      </c>
      <c r="AA191" s="485"/>
      <c r="AB191" s="385" t="str">
        <f>IF(ISNUMBER(AZ191),IF(ISBLANK($E191),"",INDEX('Mem Drużyna'!$E$9:$AB$133,$AZ191,21)),"")</f>
        <v/>
      </c>
      <c r="AC191" s="384" t="str">
        <f>IF(ISNUMBER(AZ191),IF(ISBLANK($E191),"",INDEX('Mem Drużyna'!$E$9:$AB$133,$AZ191,24)),"")</f>
        <v/>
      </c>
      <c r="AD191" s="549" t="str">
        <f>IF(ISNUMBER(AZ191),IF(ISBLANK($E191),"",INDEX('Mem Drużyna'!$E$9:$AB$133,$AZ191,24)),"")</f>
        <v/>
      </c>
      <c r="AE191" s="430"/>
      <c r="AF191" s="546" t="str">
        <f>IF(ISNUMBER(BB191),IF(ISBLANK($E191),"",INDEX(DMP!$A$9:$AT$70,$BB191,26)),"")</f>
        <v/>
      </c>
      <c r="AG191" s="543" t="str">
        <f>IF(ISNUMBER(BB191),IF(ISBLANK($E191),"",INDEX(DMP!$A$9:$AT$70,$BB191,27)),"")</f>
        <v/>
      </c>
      <c r="AH191" s="551" t="str">
        <f>IF(ISNUMBER(BB191),IF(ISBLANK($E191),"",INDEX(DMP!$A$9:$AT$70,$BB191,46)),"")</f>
        <v/>
      </c>
      <c r="AI191" s="490" t="str">
        <f t="shared" si="166"/>
        <v/>
      </c>
      <c r="AJ191" s="491">
        <f t="shared" si="149"/>
        <v>1</v>
      </c>
      <c r="AK191" s="210">
        <f t="shared" si="150"/>
        <v>1</v>
      </c>
      <c r="AL191" s="209">
        <f t="shared" si="151"/>
        <v>1</v>
      </c>
      <c r="AM191" s="94">
        <f t="shared" si="152"/>
        <v>0</v>
      </c>
      <c r="AN191" s="94">
        <f t="shared" si="153"/>
        <v>0</v>
      </c>
      <c r="AO191" s="94">
        <f t="shared" si="154"/>
        <v>0</v>
      </c>
      <c r="AP191" s="95">
        <f>IF(AND(AM191&lt;0,AN191&lt;0,AO191&lt;0),0,MAX(AM191:AO191))</f>
        <v>0</v>
      </c>
      <c r="AQ191" s="94">
        <f t="shared" si="156"/>
        <v>0</v>
      </c>
      <c r="AR191" s="94">
        <f t="shared" si="157"/>
        <v>0</v>
      </c>
      <c r="AS191" s="94">
        <f t="shared" si="158"/>
        <v>0</v>
      </c>
      <c r="AT191" s="96">
        <f>IF(AND(AQ191&lt;0,AR191&lt;0,AS191&lt;0),0,MAX(AQ191:AS191))</f>
        <v>0</v>
      </c>
      <c r="AU191" s="94" t="str">
        <f t="shared" si="167"/>
        <v/>
      </c>
      <c r="AV191" s="94" t="str">
        <f t="shared" si="168"/>
        <v/>
      </c>
      <c r="AW191" s="94" t="str">
        <f t="shared" si="169"/>
        <v/>
      </c>
      <c r="AX191" s="485"/>
      <c r="AY191" s="485" t="str">
        <f>IF(E191="","",MATCH(E191,Waga!$F$9:$F$193,0))</f>
        <v/>
      </c>
      <c r="AZ191" s="485" t="str">
        <f>IF(E191="","",MATCH(E191,'Mem Drużyna'!$E$9:$E$133,0))</f>
        <v/>
      </c>
      <c r="BA191" s="198">
        <f t="shared" si="148"/>
        <v>0</v>
      </c>
      <c r="BB191" s="485" t="str">
        <f>IF(E191="","",MATCH(E191,DMP!$E$9:$E$70,0))</f>
        <v/>
      </c>
      <c r="BC191" s="494"/>
    </row>
    <row r="192" spans="1:55" ht="12.75" customHeight="1">
      <c r="A192" s="501"/>
      <c r="B192" s="502"/>
      <c r="C192" s="502"/>
      <c r="D192" s="502"/>
      <c r="E192" s="502"/>
      <c r="F192" s="502"/>
      <c r="G192" s="503"/>
      <c r="H192" s="504"/>
      <c r="I192" s="504"/>
      <c r="J192" s="504"/>
      <c r="K192" s="505"/>
      <c r="L192" s="506"/>
      <c r="M192" s="507"/>
      <c r="N192" s="506"/>
      <c r="O192" s="507"/>
      <c r="P192" s="506"/>
      <c r="Q192" s="507"/>
      <c r="R192" s="506"/>
      <c r="S192" s="507"/>
      <c r="T192" s="506"/>
      <c r="U192" s="507"/>
      <c r="V192" s="506"/>
      <c r="W192" s="507"/>
      <c r="X192" s="506"/>
      <c r="Y192" s="506"/>
      <c r="Z192" s="508"/>
      <c r="AA192" s="441"/>
      <c r="AB192" s="469"/>
      <c r="AC192" s="469"/>
      <c r="AD192" s="469"/>
      <c r="AE192" s="555"/>
      <c r="AF192" s="556"/>
      <c r="AG192" s="555"/>
      <c r="AH192" s="555"/>
      <c r="AI192" s="441"/>
      <c r="AJ192" s="441"/>
      <c r="AK192" s="483"/>
      <c r="AL192" s="483"/>
      <c r="AM192" s="443"/>
      <c r="AN192" s="443"/>
      <c r="AO192" s="443"/>
      <c r="AP192" s="445"/>
      <c r="AQ192" s="443"/>
      <c r="AR192" s="443"/>
      <c r="AS192" s="443"/>
      <c r="AT192" s="445"/>
      <c r="AU192" s="446"/>
      <c r="AV192" s="446"/>
      <c r="AW192" s="446"/>
      <c r="AX192" s="441"/>
      <c r="AY192" s="441"/>
      <c r="AZ192" s="441"/>
      <c r="BA192" s="441"/>
      <c r="BB192" s="441"/>
      <c r="BC192" s="459"/>
    </row>
    <row r="193" spans="1:55" ht="12.75" customHeight="1">
      <c r="A193" s="501"/>
      <c r="B193" s="502"/>
      <c r="C193" s="502"/>
      <c r="D193" s="502"/>
      <c r="E193" s="502"/>
      <c r="F193" s="502"/>
      <c r="G193" s="509"/>
      <c r="H193" s="510"/>
      <c r="I193" s="512"/>
      <c r="J193" s="511"/>
      <c r="K193" s="580"/>
      <c r="L193" s="618"/>
      <c r="M193" s="618"/>
      <c r="N193" s="618"/>
      <c r="O193" s="618"/>
      <c r="P193" s="618"/>
      <c r="Q193" s="618"/>
      <c r="R193" s="618"/>
      <c r="S193" s="513"/>
      <c r="T193" s="514"/>
      <c r="U193" s="515"/>
      <c r="V193" s="618"/>
      <c r="W193" s="618"/>
      <c r="X193" s="618"/>
      <c r="Y193" s="618"/>
      <c r="Z193" s="618"/>
      <c r="AA193" s="441"/>
      <c r="AB193" s="469"/>
      <c r="AC193" s="469"/>
      <c r="AD193" s="469"/>
      <c r="AE193" s="555"/>
      <c r="AF193" s="556"/>
      <c r="AG193" s="555"/>
      <c r="AH193" s="555"/>
      <c r="AI193" s="441"/>
      <c r="AJ193" s="441"/>
      <c r="AK193" s="483"/>
      <c r="AL193" s="483"/>
      <c r="AM193" s="443"/>
      <c r="AN193" s="443"/>
      <c r="AO193" s="443"/>
      <c r="AP193" s="445"/>
      <c r="AQ193" s="443"/>
      <c r="AR193" s="443"/>
      <c r="AS193" s="443"/>
      <c r="AT193" s="445"/>
      <c r="AU193" s="446"/>
      <c r="AV193" s="446"/>
      <c r="AW193" s="446"/>
      <c r="AX193" s="441"/>
      <c r="AY193" s="441"/>
      <c r="AZ193" s="441"/>
      <c r="BA193" s="441"/>
      <c r="BB193" s="441"/>
      <c r="BC193" s="459"/>
    </row>
    <row r="194" spans="1:55" ht="12.75" customHeight="1">
      <c r="A194" s="501"/>
      <c r="B194" s="502"/>
      <c r="C194" s="502"/>
      <c r="D194" s="502"/>
      <c r="E194" s="502"/>
      <c r="F194" s="502"/>
      <c r="G194" s="516"/>
      <c r="H194" s="510"/>
      <c r="I194" s="510"/>
      <c r="J194" s="510"/>
      <c r="K194" s="580"/>
      <c r="L194" s="510"/>
      <c r="M194" s="510"/>
      <c r="N194" s="510"/>
      <c r="O194" s="510"/>
      <c r="P194" s="510"/>
      <c r="Q194" s="510"/>
      <c r="R194" s="510"/>
      <c r="S194" s="513"/>
      <c r="T194" s="514"/>
      <c r="U194" s="515"/>
      <c r="V194" s="510"/>
      <c r="W194" s="510"/>
      <c r="X194" s="510"/>
      <c r="Y194" s="510"/>
      <c r="Z194" s="510"/>
      <c r="AA194" s="441"/>
      <c r="AB194" s="469"/>
      <c r="AC194" s="469"/>
      <c r="AD194" s="469"/>
      <c r="AE194" s="555"/>
      <c r="AF194" s="556"/>
      <c r="AG194" s="555"/>
      <c r="AH194" s="555"/>
      <c r="AI194" s="441"/>
      <c r="AJ194" s="441"/>
      <c r="AK194" s="483"/>
      <c r="AL194" s="483"/>
      <c r="AM194" s="443"/>
      <c r="AN194" s="443"/>
      <c r="AO194" s="443"/>
      <c r="AP194" s="445"/>
      <c r="AQ194" s="443"/>
      <c r="AR194" s="443"/>
      <c r="AS194" s="443"/>
      <c r="AT194" s="445"/>
      <c r="AU194" s="446"/>
      <c r="AV194" s="446"/>
      <c r="AW194" s="446"/>
      <c r="AX194" s="441"/>
      <c r="AY194" s="441"/>
      <c r="AZ194" s="441"/>
      <c r="BA194" s="441"/>
      <c r="BB194" s="441"/>
      <c r="BC194" s="459"/>
    </row>
    <row r="195" spans="1:55" ht="12.75" customHeight="1">
      <c r="A195" s="501"/>
      <c r="B195" s="502"/>
      <c r="C195" s="502"/>
      <c r="D195" s="502"/>
      <c r="E195" s="502"/>
      <c r="F195" s="502"/>
      <c r="G195" s="516"/>
      <c r="H195" s="504"/>
      <c r="I195" s="125"/>
      <c r="J195" s="504"/>
      <c r="K195" s="505"/>
      <c r="L195" s="504"/>
      <c r="M195" s="517"/>
      <c r="N195" s="504"/>
      <c r="O195" s="517"/>
      <c r="P195" s="504"/>
      <c r="Q195" s="517"/>
      <c r="R195" s="504"/>
      <c r="S195" s="517"/>
      <c r="T195" s="504"/>
      <c r="U195" s="517"/>
      <c r="V195" s="504"/>
      <c r="W195" s="517"/>
      <c r="X195" s="504"/>
      <c r="Y195" s="504"/>
      <c r="Z195" s="505"/>
      <c r="AA195" s="441"/>
      <c r="AB195" s="469"/>
      <c r="AC195" s="469"/>
      <c r="AD195" s="469"/>
      <c r="AE195" s="555"/>
      <c r="AF195" s="556"/>
      <c r="AG195" s="555"/>
      <c r="AH195" s="555"/>
      <c r="AI195" s="441"/>
      <c r="AJ195" s="441"/>
      <c r="AK195" s="483"/>
      <c r="AL195" s="483"/>
      <c r="AM195" s="443"/>
      <c r="AN195" s="443"/>
      <c r="AO195" s="443"/>
      <c r="AP195" s="445"/>
      <c r="AQ195" s="443"/>
      <c r="AR195" s="443"/>
      <c r="AS195" s="443"/>
      <c r="AT195" s="445"/>
      <c r="AU195" s="446"/>
      <c r="AV195" s="446"/>
      <c r="AW195" s="446"/>
      <c r="AX195" s="441"/>
      <c r="AY195" s="441"/>
      <c r="AZ195" s="441"/>
      <c r="BA195" s="441"/>
      <c r="BB195" s="441"/>
      <c r="BC195" s="459"/>
    </row>
    <row r="196" spans="1:55" ht="12.75" customHeight="1">
      <c r="A196" s="501"/>
      <c r="B196" s="502"/>
      <c r="C196" s="502"/>
      <c r="D196" s="502"/>
      <c r="E196" s="502"/>
      <c r="F196" s="502"/>
      <c r="G196" s="150"/>
      <c r="H196" s="518"/>
      <c r="I196" s="519"/>
      <c r="J196" s="519"/>
      <c r="K196" s="520"/>
      <c r="L196" s="619"/>
      <c r="M196" s="619"/>
      <c r="N196" s="619"/>
      <c r="O196" s="619"/>
      <c r="P196" s="619"/>
      <c r="Q196" s="619"/>
      <c r="R196" s="619"/>
      <c r="S196" s="521"/>
      <c r="T196" s="522"/>
      <c r="U196" s="619"/>
      <c r="V196" s="619"/>
      <c r="W196" s="619"/>
      <c r="X196" s="619"/>
      <c r="Y196" s="619"/>
      <c r="Z196" s="619"/>
      <c r="AA196" s="441"/>
      <c r="AB196" s="469"/>
      <c r="AC196" s="469"/>
      <c r="AD196" s="469"/>
      <c r="AE196" s="555"/>
      <c r="AF196" s="556"/>
      <c r="AG196" s="555"/>
      <c r="AH196" s="555"/>
      <c r="AI196" s="441"/>
      <c r="AJ196" s="441"/>
      <c r="AK196" s="483"/>
      <c r="AL196" s="483"/>
      <c r="AM196" s="443"/>
      <c r="AN196" s="443"/>
      <c r="AO196" s="443"/>
      <c r="AP196" s="445"/>
      <c r="AQ196" s="443"/>
      <c r="AR196" s="443"/>
      <c r="AS196" s="443"/>
      <c r="AT196" s="445"/>
      <c r="AU196" s="446"/>
      <c r="AV196" s="446"/>
      <c r="AW196" s="446"/>
      <c r="AX196" s="441"/>
      <c r="AY196" s="441"/>
      <c r="AZ196" s="441"/>
      <c r="BA196" s="441"/>
      <c r="BB196" s="441"/>
      <c r="BC196" s="459"/>
    </row>
    <row r="197" spans="1:55">
      <c r="A197" s="495"/>
      <c r="B197" s="443"/>
      <c r="C197" s="443"/>
      <c r="D197" s="443"/>
      <c r="E197" s="443"/>
      <c r="F197" s="443"/>
      <c r="G197" s="496"/>
      <c r="H197" s="441"/>
      <c r="I197" s="446"/>
      <c r="J197" s="446"/>
      <c r="K197" s="446"/>
      <c r="L197" s="441"/>
      <c r="M197" s="441"/>
      <c r="N197" s="441"/>
      <c r="O197" s="441"/>
      <c r="P197" s="441"/>
      <c r="Q197" s="441"/>
      <c r="R197" s="441"/>
      <c r="S197" s="441"/>
      <c r="T197" s="441"/>
      <c r="U197" s="441"/>
      <c r="V197" s="441"/>
      <c r="W197" s="441"/>
      <c r="X197" s="441"/>
      <c r="Y197" s="441"/>
      <c r="Z197" s="441"/>
      <c r="AA197" s="441"/>
      <c r="AB197" s="469"/>
      <c r="AC197" s="469"/>
      <c r="AD197" s="469"/>
      <c r="AE197" s="555"/>
      <c r="AF197" s="556"/>
      <c r="AG197" s="555"/>
      <c r="AH197" s="555"/>
      <c r="AI197" s="441"/>
      <c r="AJ197" s="441"/>
      <c r="AK197" s="441"/>
      <c r="AL197" s="441"/>
      <c r="AM197" s="443"/>
      <c r="AN197" s="443"/>
      <c r="AO197" s="444"/>
      <c r="AP197" s="445"/>
      <c r="AQ197" s="443"/>
      <c r="AR197" s="443"/>
      <c r="AS197" s="443"/>
      <c r="AT197" s="445"/>
      <c r="AU197" s="446"/>
      <c r="AV197" s="446"/>
      <c r="AW197" s="446"/>
      <c r="AX197" s="441"/>
      <c r="AY197" s="441"/>
      <c r="AZ197" s="441"/>
      <c r="BA197" s="441"/>
      <c r="BB197" s="457"/>
      <c r="BC197" s="459"/>
    </row>
    <row r="198" spans="1:55">
      <c r="A198" s="533"/>
      <c r="B198" s="534"/>
      <c r="C198" s="534"/>
      <c r="D198" s="534"/>
      <c r="E198" s="534"/>
      <c r="F198" s="534"/>
      <c r="G198" s="535"/>
      <c r="H198" s="536"/>
      <c r="I198" s="537"/>
      <c r="J198" s="537"/>
      <c r="K198" s="537"/>
      <c r="L198" s="536"/>
      <c r="M198" s="536"/>
      <c r="N198" s="536"/>
      <c r="O198" s="536"/>
      <c r="P198" s="536"/>
      <c r="Q198" s="536"/>
      <c r="R198" s="536"/>
      <c r="S198" s="536"/>
      <c r="T198" s="536"/>
      <c r="U198" s="536"/>
      <c r="V198" s="536"/>
      <c r="W198" s="536"/>
      <c r="X198" s="536"/>
      <c r="Y198" s="536"/>
      <c r="Z198" s="536"/>
      <c r="AA198" s="536"/>
      <c r="AB198" s="581"/>
      <c r="AC198" s="581"/>
      <c r="AD198" s="581"/>
      <c r="AE198" s="582"/>
      <c r="AF198" s="583"/>
      <c r="AG198" s="582"/>
      <c r="AH198" s="582"/>
      <c r="AI198" s="536"/>
      <c r="AJ198" s="536"/>
      <c r="AK198" s="536"/>
      <c r="AL198" s="536"/>
      <c r="AM198" s="534"/>
      <c r="AN198" s="534"/>
      <c r="AO198" s="538"/>
      <c r="AP198" s="539"/>
      <c r="AQ198" s="534"/>
      <c r="AR198" s="534"/>
      <c r="AS198" s="534"/>
      <c r="AT198" s="539"/>
      <c r="AU198" s="537"/>
      <c r="AV198" s="537"/>
      <c r="AW198" s="537"/>
      <c r="AX198" s="536"/>
      <c r="AY198" s="536"/>
      <c r="AZ198" s="536"/>
      <c r="BA198" s="536"/>
      <c r="BB198" s="584"/>
      <c r="BC198" s="541"/>
    </row>
  </sheetData>
  <sortState xmlns:xlrd2="http://schemas.microsoft.com/office/spreadsheetml/2017/richdata2" ref="A9:BQ26">
    <sortCondition ref="C9:C26"/>
    <sortCondition ref="D9:D26"/>
  </sortState>
  <mergeCells count="51">
    <mergeCell ref="A1:Z1"/>
    <mergeCell ref="A2:Z2"/>
    <mergeCell ref="A3:Z3"/>
    <mergeCell ref="A7:A8"/>
    <mergeCell ref="B7:B8"/>
    <mergeCell ref="C7:C8"/>
    <mergeCell ref="D7:D8"/>
    <mergeCell ref="E7:E8"/>
    <mergeCell ref="F7:F8"/>
    <mergeCell ref="G7:G8"/>
    <mergeCell ref="F90:F91"/>
    <mergeCell ref="Y7:Y8"/>
    <mergeCell ref="Z7:Z8"/>
    <mergeCell ref="L8:M8"/>
    <mergeCell ref="N8:O8"/>
    <mergeCell ref="P8:Q8"/>
    <mergeCell ref="R8:S8"/>
    <mergeCell ref="T8:U8"/>
    <mergeCell ref="V8:W8"/>
    <mergeCell ref="H7:H8"/>
    <mergeCell ref="I7:I8"/>
    <mergeCell ref="K7:K8"/>
    <mergeCell ref="L7:Q7"/>
    <mergeCell ref="R7:W7"/>
    <mergeCell ref="X7:X8"/>
    <mergeCell ref="G90:G91"/>
    <mergeCell ref="A90:A91"/>
    <mergeCell ref="B90:B91"/>
    <mergeCell ref="C90:C91"/>
    <mergeCell ref="D90:D91"/>
    <mergeCell ref="E90:E91"/>
    <mergeCell ref="H90:H91"/>
    <mergeCell ref="I90:I91"/>
    <mergeCell ref="K90:K91"/>
    <mergeCell ref="L90:Q90"/>
    <mergeCell ref="L193:R193"/>
    <mergeCell ref="AF7:AH7"/>
    <mergeCell ref="AF90:AH90"/>
    <mergeCell ref="V193:Z193"/>
    <mergeCell ref="L196:R196"/>
    <mergeCell ref="U196:Z196"/>
    <mergeCell ref="X90:X91"/>
    <mergeCell ref="Y90:Y91"/>
    <mergeCell ref="Z90:Z91"/>
    <mergeCell ref="L91:M91"/>
    <mergeCell ref="N91:O91"/>
    <mergeCell ref="P91:Q91"/>
    <mergeCell ref="R91:S91"/>
    <mergeCell ref="T91:U91"/>
    <mergeCell ref="V91:W91"/>
    <mergeCell ref="R90:W90"/>
  </mergeCells>
  <conditionalFormatting sqref="J9:J89">
    <cfRule type="expression" dxfId="1635" priority="651">
      <formula>IF($AI9&lt;21,$J9,0)</formula>
    </cfRule>
    <cfRule type="expression" dxfId="1634" priority="652">
      <formula>IF($AI9&gt;20,$J9,0)</formula>
    </cfRule>
  </conditionalFormatting>
  <conditionalFormatting sqref="J92:J191">
    <cfRule type="expression" dxfId="1633" priority="1">
      <formula>IF($AI92&lt;21,$J92,0)</formula>
    </cfRule>
    <cfRule type="expression" dxfId="1632" priority="2">
      <formula>IF($AI92&gt;20,$J92,0)</formula>
    </cfRule>
  </conditionalFormatting>
  <conditionalFormatting sqref="L9:L88">
    <cfRule type="expression" dxfId="1631" priority="278" stopIfTrue="1">
      <formula>IF($AM9&lt;0,$AM9,0)</formula>
    </cfRule>
    <cfRule type="expression" dxfId="1630" priority="277" stopIfTrue="1">
      <formula>IF($AM9&gt;0,$AM9,0)</formula>
    </cfRule>
    <cfRule type="cellIs" dxfId="1629" priority="289" operator="greaterThan">
      <formula>0</formula>
    </cfRule>
    <cfRule type="cellIs" dxfId="1628" priority="276" stopIfTrue="1" operator="equal">
      <formula>IF(SIGN($AM9)=1,$AP9,0)</formula>
    </cfRule>
  </conditionalFormatting>
  <conditionalFormatting sqref="L89">
    <cfRule type="expression" dxfId="1627" priority="641" stopIfTrue="1">
      <formula>IF($AM89&lt;0,$AM89,0)</formula>
    </cfRule>
    <cfRule type="cellIs" dxfId="1626" priority="642" stopIfTrue="1" operator="equal">
      <formula>IF(SIGN($AM89)=1,$AP89,0)</formula>
    </cfRule>
    <cfRule type="expression" dxfId="1625" priority="643" stopIfTrue="1">
      <formula>IF($AM89&gt;0,$AM89,0)</formula>
    </cfRule>
  </conditionalFormatting>
  <conditionalFormatting sqref="L92:L191">
    <cfRule type="expression" dxfId="1624" priority="424" stopIfTrue="1">
      <formula>IF($AM92&lt;0,$AM92,0)</formula>
    </cfRule>
    <cfRule type="cellIs" dxfId="1623" priority="435" operator="greaterThan">
      <formula>0</formula>
    </cfRule>
    <cfRule type="expression" dxfId="1622" priority="423" stopIfTrue="1">
      <formula>IF($AM92&gt;0,$AM92,0)</formula>
    </cfRule>
    <cfRule type="cellIs" dxfId="1621" priority="422" stopIfTrue="1" operator="equal">
      <formula>IF(SIGN($AM92)=1,$AP92,0)</formula>
    </cfRule>
  </conditionalFormatting>
  <conditionalFormatting sqref="L9:W88 L92:N191">
    <cfRule type="cellIs" dxfId="1620" priority="226" operator="equal">
      <formula>0</formula>
    </cfRule>
  </conditionalFormatting>
  <conditionalFormatting sqref="M9:M88 O9:O88 Q9:Q88 S9:S88 U9:U88 W9:W88 M92:M191">
    <cfRule type="cellIs" dxfId="1619" priority="225" operator="equal">
      <formula>"z"</formula>
    </cfRule>
    <cfRule type="cellIs" dxfId="1618" priority="224" operator="equal">
      <formula>"x"</formula>
    </cfRule>
  </conditionalFormatting>
  <conditionalFormatting sqref="N9:N88">
    <cfRule type="cellIs" dxfId="1617" priority="285" stopIfTrue="1" operator="equal">
      <formula>IF(SIGN($AN9)=1,$AP9,0)</formula>
    </cfRule>
    <cfRule type="cellIs" dxfId="1616" priority="288" operator="greaterThan">
      <formula>0</formula>
    </cfRule>
    <cfRule type="expression" dxfId="1615" priority="287" stopIfTrue="1">
      <formula>IF($AN9&lt;0,$AN9,0)</formula>
    </cfRule>
    <cfRule type="expression" dxfId="1614" priority="286" stopIfTrue="1">
      <formula>IF($AN9&gt;0,$AN9,0)</formula>
    </cfRule>
  </conditionalFormatting>
  <conditionalFormatting sqref="N89">
    <cfRule type="expression" dxfId="1613" priority="646" stopIfTrue="1">
      <formula>IF($AN89&gt;0,$AN89,0)</formula>
    </cfRule>
    <cfRule type="expression" dxfId="1612" priority="645" stopIfTrue="1">
      <formula>IF($AN89&lt;0,$AN89,0)</formula>
    </cfRule>
    <cfRule type="cellIs" dxfId="1611" priority="644" stopIfTrue="1" operator="equal">
      <formula>IF(SIGN($AN89)=1,$AP89,0)</formula>
    </cfRule>
  </conditionalFormatting>
  <conditionalFormatting sqref="N92:N191">
    <cfRule type="cellIs" dxfId="1610" priority="434" operator="greaterThan">
      <formula>0</formula>
    </cfRule>
    <cfRule type="expression" dxfId="1609" priority="433" stopIfTrue="1">
      <formula>IF($AN92&lt;0,$AN92,0)</formula>
    </cfRule>
    <cfRule type="expression" dxfId="1608" priority="432" stopIfTrue="1">
      <formula>IF($AN92&gt;0,$AN92,0)</formula>
    </cfRule>
    <cfRule type="cellIs" dxfId="1607" priority="431" stopIfTrue="1" operator="equal">
      <formula>IF(SIGN($AN92)=1,$AP92,0)</formula>
    </cfRule>
  </conditionalFormatting>
  <conditionalFormatting sqref="O89">
    <cfRule type="cellIs" dxfId="1606" priority="650" stopIfTrue="1" operator="lessThan">
      <formula>0</formula>
    </cfRule>
  </conditionalFormatting>
  <conditionalFormatting sqref="O92:O191">
    <cfRule type="cellIs" dxfId="1605" priority="221" operator="equal">
      <formula>"x"</formula>
    </cfRule>
    <cfRule type="cellIs" dxfId="1604" priority="222" operator="equal">
      <formula>"z"</formula>
    </cfRule>
  </conditionalFormatting>
  <conditionalFormatting sqref="O92:P191">
    <cfRule type="cellIs" dxfId="1603" priority="223" operator="equal">
      <formula>0</formula>
    </cfRule>
  </conditionalFormatting>
  <conditionalFormatting sqref="P9:P88">
    <cfRule type="cellIs" dxfId="1602" priority="280" stopIfTrue="1" operator="equal">
      <formula>IF(SIGN($AO9)=1,$AP9,0)</formula>
    </cfRule>
    <cfRule type="expression" dxfId="1601" priority="281" stopIfTrue="1">
      <formula>IF($AO9&gt;0,$AO9,0)</formula>
    </cfRule>
    <cfRule type="expression" dxfId="1600" priority="282" stopIfTrue="1">
      <formula>IF($AO9&lt;0,$AO9,0)</formula>
    </cfRule>
    <cfRule type="cellIs" dxfId="1599" priority="283" operator="greaterThan">
      <formula>0</formula>
    </cfRule>
  </conditionalFormatting>
  <conditionalFormatting sqref="P89">
    <cfRule type="cellIs" dxfId="1598" priority="648" stopIfTrue="1" operator="equal">
      <formula>IF(SIGN($AO89)=1,$AP89,0)</formula>
    </cfRule>
    <cfRule type="expression" dxfId="1597" priority="649" stopIfTrue="1">
      <formula>IF($AO89&gt;0,$AO89,0)</formula>
    </cfRule>
    <cfRule type="expression" dxfId="1596" priority="647" stopIfTrue="1">
      <formula>IF($AO89&lt;0,$AO89,0)</formula>
    </cfRule>
  </conditionalFormatting>
  <conditionalFormatting sqref="P92:P191">
    <cfRule type="expression" dxfId="1595" priority="428" stopIfTrue="1">
      <formula>IF($AO92&lt;0,$AO92,0)</formula>
    </cfRule>
    <cfRule type="cellIs" dxfId="1594" priority="429" operator="greaterThan">
      <formula>0</formula>
    </cfRule>
    <cfRule type="cellIs" dxfId="1593" priority="426" stopIfTrue="1" operator="equal">
      <formula>IF(SIGN($AO92)=1,$AP92,0)</formula>
    </cfRule>
    <cfRule type="expression" dxfId="1592" priority="427" stopIfTrue="1">
      <formula>IF($AO92&gt;0,$AO92,0)</formula>
    </cfRule>
  </conditionalFormatting>
  <conditionalFormatting sqref="Q92:Q191">
    <cfRule type="cellIs" dxfId="1591" priority="218" operator="equal">
      <formula>"x"</formula>
    </cfRule>
    <cfRule type="cellIs" dxfId="1590" priority="219" operator="equal">
      <formula>"z"</formula>
    </cfRule>
    <cfRule type="cellIs" dxfId="1589" priority="220" operator="equal">
      <formula>0</formula>
    </cfRule>
  </conditionalFormatting>
  <conditionalFormatting sqref="R9:R88">
    <cfRule type="expression" dxfId="1588" priority="263" stopIfTrue="1">
      <formula>IF($AQ9&gt;0,$AQ9,0)</formula>
    </cfRule>
    <cfRule type="cellIs" dxfId="1587" priority="265" operator="greaterThan">
      <formula>0</formula>
    </cfRule>
    <cfRule type="cellIs" dxfId="1586" priority="262" stopIfTrue="1" operator="equal">
      <formula>IF(SIGN($AQ9)=1,$AT9,0)</formula>
    </cfRule>
    <cfRule type="expression" dxfId="1585" priority="264" stopIfTrue="1">
      <formula>IF($AQ9&lt;0,$AQ9,0)</formula>
    </cfRule>
  </conditionalFormatting>
  <conditionalFormatting sqref="R89">
    <cfRule type="expression" dxfId="1584" priority="634" stopIfTrue="1">
      <formula>IF($AQ89&gt;0,$AQ89,0)</formula>
    </cfRule>
    <cfRule type="cellIs" dxfId="1583" priority="632" stopIfTrue="1" operator="equal">
      <formula>IF(SIGN($AQ89)=1,$AT89,0)</formula>
    </cfRule>
    <cfRule type="expression" dxfId="1582" priority="633" stopIfTrue="1">
      <formula>IF($AQ89&lt;0,$AQ89,0)</formula>
    </cfRule>
  </conditionalFormatting>
  <conditionalFormatting sqref="R92:R191">
    <cfRule type="expression" dxfId="1581" priority="44" stopIfTrue="1">
      <formula>IF($AQ92&lt;0,$AQ92,0)</formula>
    </cfRule>
    <cfRule type="expression" dxfId="1580" priority="43" stopIfTrue="1">
      <formula>IF($AQ92&gt;0,$AQ92,0)</formula>
    </cfRule>
    <cfRule type="cellIs" dxfId="1579" priority="42" stopIfTrue="1" operator="equal">
      <formula>IF(SIGN($AQ92)=1,$AT92,0)</formula>
    </cfRule>
    <cfRule type="cellIs" dxfId="1578" priority="45" operator="greaterThan">
      <formula>0</formula>
    </cfRule>
  </conditionalFormatting>
  <conditionalFormatting sqref="R92:S191">
    <cfRule type="cellIs" dxfId="1577" priority="24" operator="equal">
      <formula>0</formula>
    </cfRule>
  </conditionalFormatting>
  <conditionalFormatting sqref="S92:S191">
    <cfRule type="cellIs" dxfId="1576" priority="23" operator="equal">
      <formula>"z"</formula>
    </cfRule>
    <cfRule type="cellIs" dxfId="1575" priority="22" operator="equal">
      <formula>"x"</formula>
    </cfRule>
  </conditionalFormatting>
  <conditionalFormatting sqref="T9:T88">
    <cfRule type="cellIs" dxfId="1574" priority="257" stopIfTrue="1" operator="equal">
      <formula>IF(SIGN($AR9)=1,$AT9,0)</formula>
    </cfRule>
    <cfRule type="cellIs" dxfId="1573" priority="260" operator="greaterThan">
      <formula>0</formula>
    </cfRule>
    <cfRule type="expression" dxfId="1572" priority="259" stopIfTrue="1">
      <formula>IF($AR9&lt;0,$AR9,0)</formula>
    </cfRule>
    <cfRule type="expression" dxfId="1571" priority="258" stopIfTrue="1">
      <formula>IF($AR9&gt;0,$AR9,0)</formula>
    </cfRule>
  </conditionalFormatting>
  <conditionalFormatting sqref="T89">
    <cfRule type="expression" dxfId="1570" priority="636" stopIfTrue="1">
      <formula>IF($AR89&lt;0,$AR89,0)</formula>
    </cfRule>
    <cfRule type="expression" dxfId="1569" priority="637" stopIfTrue="1">
      <formula>IF($AR89&gt;0,$AR89,0)</formula>
    </cfRule>
    <cfRule type="cellIs" dxfId="1568" priority="635" stopIfTrue="1" operator="equal">
      <formula>IF(SIGN($AR89)=1,$AT89,0)</formula>
    </cfRule>
  </conditionalFormatting>
  <conditionalFormatting sqref="T92:T191">
    <cfRule type="cellIs" dxfId="1567" priority="21" operator="greaterThan">
      <formula>0</formula>
    </cfRule>
    <cfRule type="cellIs" dxfId="1566" priority="18" stopIfTrue="1" operator="equal">
      <formula>IF(SIGN($AR92)=1,$AT92,0)</formula>
    </cfRule>
    <cfRule type="expression" dxfId="1565" priority="19" stopIfTrue="1">
      <formula>IF($AR92&gt;0,$AR92,0)</formula>
    </cfRule>
    <cfRule type="expression" dxfId="1564" priority="20" stopIfTrue="1">
      <formula>IF($AR92&lt;0,$AR92,0)</formula>
    </cfRule>
  </conditionalFormatting>
  <conditionalFormatting sqref="T92:U191">
    <cfRule type="cellIs" dxfId="1563" priority="11" operator="equal">
      <formula>0</formula>
    </cfRule>
  </conditionalFormatting>
  <conditionalFormatting sqref="U92:U191">
    <cfRule type="cellIs" dxfId="1562" priority="10" operator="equal">
      <formula>"z"</formula>
    </cfRule>
    <cfRule type="cellIs" dxfId="1561" priority="9" operator="equal">
      <formula>"x"</formula>
    </cfRule>
  </conditionalFormatting>
  <conditionalFormatting sqref="V9:V88">
    <cfRule type="expression" dxfId="1560" priority="253" stopIfTrue="1">
      <formula>IF($AS9&gt;0,$AS9,0)</formula>
    </cfRule>
    <cfRule type="cellIs" dxfId="1559" priority="255" operator="greaterThan">
      <formula>0</formula>
    </cfRule>
    <cfRule type="cellIs" dxfId="1558" priority="252" stopIfTrue="1" operator="equal">
      <formula>IF(SIGN($AS9)=1,$AT9,0)</formula>
    </cfRule>
    <cfRule type="expression" dxfId="1557" priority="254" stopIfTrue="1">
      <formula>IF($AS9&lt;0,$AS9,0)</formula>
    </cfRule>
  </conditionalFormatting>
  <conditionalFormatting sqref="V89">
    <cfRule type="cellIs" dxfId="1556" priority="638" stopIfTrue="1" operator="equal">
      <formula>IF(SIGN($AS89)=1,$AT89,0)</formula>
    </cfRule>
    <cfRule type="expression" dxfId="1555" priority="639" stopIfTrue="1">
      <formula>IF($AS89&lt;0,$AS89,0)</formula>
    </cfRule>
    <cfRule type="expression" dxfId="1554" priority="640" stopIfTrue="1">
      <formula>IF($AS89&gt;0,$AS89,0)</formula>
    </cfRule>
  </conditionalFormatting>
  <conditionalFormatting sqref="V92:V191">
    <cfRule type="cellIs" dxfId="1553" priority="16" operator="greaterThan">
      <formula>0</formula>
    </cfRule>
    <cfRule type="expression" dxfId="1552" priority="15" stopIfTrue="1">
      <formula>IF($AS92&lt;0,$AS92,0)</formula>
    </cfRule>
    <cfRule type="expression" dxfId="1551" priority="14" stopIfTrue="1">
      <formula>IF($AS92&gt;0,$AS92,0)</formula>
    </cfRule>
    <cfRule type="cellIs" dxfId="1550" priority="13" stopIfTrue="1" operator="equal">
      <formula>IF(SIGN($AS92)=1,$AT92,0)</formula>
    </cfRule>
  </conditionalFormatting>
  <conditionalFormatting sqref="V92:W191">
    <cfRule type="cellIs" dxfId="1549" priority="8" operator="equal">
      <formula>0</formula>
    </cfRule>
  </conditionalFormatting>
  <conditionalFormatting sqref="W92:W191">
    <cfRule type="cellIs" dxfId="1548" priority="7" operator="equal">
      <formula>"z"</formula>
    </cfRule>
    <cfRule type="cellIs" dxfId="1547" priority="6" operator="equal">
      <formula>"x"</formula>
    </cfRule>
  </conditionalFormatting>
  <pageMargins left="0.7" right="0.7" top="0.75" bottom="0.75" header="0.3" footer="0.3"/>
  <pageSetup paperSize="9" scale="2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BK190"/>
  <sheetViews>
    <sheetView topLeftCell="A22" workbookViewId="0">
      <selection activeCell="B91" sqref="B91:E98"/>
    </sheetView>
  </sheetViews>
  <sheetFormatPr defaultColWidth="8.83203125" defaultRowHeight="15.6"/>
  <cols>
    <col min="1" max="1" width="3.33203125" style="235" customWidth="1"/>
    <col min="2" max="2" width="26.08203125" style="235" bestFit="1" customWidth="1"/>
    <col min="3" max="3" width="3.58203125" style="171" customWidth="1"/>
    <col min="4" max="4" width="16" style="171" bestFit="1" customWidth="1"/>
    <col min="5" max="5" width="3.4140625" style="223" customWidth="1"/>
    <col min="6" max="6" width="4.6640625" style="235" customWidth="1"/>
    <col min="7" max="7" width="4.83203125" style="235" customWidth="1"/>
    <col min="8" max="9" width="4.6640625" style="235" customWidth="1"/>
    <col min="10" max="10" width="5.9140625" style="235" customWidth="1"/>
    <col min="11" max="11" width="3.6640625" style="231" customWidth="1"/>
    <col min="12" max="12" width="8.83203125" style="171" customWidth="1"/>
    <col min="13" max="13" width="5.08203125" style="171" customWidth="1"/>
    <col min="14" max="14" width="8.83203125" style="171" customWidth="1"/>
    <col min="15" max="17" width="3.83203125" style="223" customWidth="1"/>
    <col min="18" max="16384" width="8.83203125" style="171"/>
  </cols>
  <sheetData>
    <row r="1" spans="1:63" s="1" customFormat="1" ht="24.6" customHeight="1">
      <c r="A1" s="649" t="str">
        <f>'Protokół zawodów'!A1:Z1</f>
        <v xml:space="preserve">Memoriał Janusza Kowalczyka </v>
      </c>
      <c r="B1" s="649"/>
      <c r="C1" s="649"/>
      <c r="D1" s="649"/>
      <c r="E1" s="649"/>
      <c r="F1" s="649"/>
      <c r="G1" s="649"/>
      <c r="H1" s="649"/>
      <c r="I1" s="649"/>
      <c r="J1" s="649"/>
      <c r="K1" s="224"/>
      <c r="O1" s="36"/>
      <c r="P1" s="36"/>
      <c r="Q1" s="36"/>
    </row>
    <row r="2" spans="1:63" s="1" customFormat="1" ht="18" customHeight="1">
      <c r="A2" s="650" t="s">
        <v>22</v>
      </c>
      <c r="B2" s="650"/>
      <c r="C2" s="650"/>
      <c r="D2" s="650"/>
      <c r="E2" s="650"/>
      <c r="F2" s="650"/>
      <c r="G2" s="650"/>
      <c r="H2" s="650"/>
      <c r="I2" s="650"/>
      <c r="J2" s="650"/>
      <c r="K2" s="225"/>
      <c r="O2" s="36"/>
      <c r="P2" s="36"/>
      <c r="Q2" s="36"/>
    </row>
    <row r="3" spans="1:63" s="1" customFormat="1" ht="18" customHeight="1">
      <c r="A3" s="652" t="str">
        <f>Waga!D3</f>
        <v>Łuków, 13-14.02.2026 rok</v>
      </c>
      <c r="B3" s="652"/>
      <c r="C3" s="652"/>
      <c r="D3" s="652"/>
      <c r="E3" s="652"/>
      <c r="F3" s="652"/>
      <c r="G3" s="652"/>
      <c r="H3" s="652"/>
      <c r="I3" s="652"/>
      <c r="J3" s="652"/>
      <c r="K3" s="226"/>
      <c r="L3" s="10"/>
      <c r="M3" s="10"/>
      <c r="N3" s="10"/>
      <c r="O3" s="190"/>
      <c r="P3" s="190"/>
      <c r="Q3" s="190"/>
      <c r="R3" s="10"/>
      <c r="S3" s="10"/>
      <c r="T3" s="10"/>
      <c r="U3" s="10"/>
      <c r="V3" s="10"/>
      <c r="W3" s="10"/>
      <c r="X3" s="10"/>
      <c r="Y3" s="10"/>
      <c r="Z3" s="10"/>
      <c r="AB3" s="141"/>
      <c r="AG3" s="61"/>
      <c r="AH3" s="61"/>
      <c r="AI3" s="62"/>
      <c r="AJ3" s="63"/>
      <c r="AK3" s="61"/>
      <c r="AL3" s="61"/>
      <c r="AM3" s="61"/>
      <c r="AN3" s="63"/>
      <c r="AO3" s="36"/>
      <c r="AP3" s="36"/>
      <c r="AQ3" s="36"/>
      <c r="AR3" s="64">
        <v>1</v>
      </c>
      <c r="AT3" s="10"/>
      <c r="AV3" s="212" t="s">
        <v>25</v>
      </c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</row>
    <row r="4" spans="1:63" s="1" customFormat="1" ht="13.8">
      <c r="A4" s="651" t="s">
        <v>71</v>
      </c>
      <c r="B4" s="651"/>
      <c r="C4" s="651"/>
      <c r="D4" s="651"/>
      <c r="E4" s="651"/>
      <c r="F4" s="651"/>
      <c r="G4" s="651"/>
      <c r="H4" s="651"/>
      <c r="I4" s="651"/>
      <c r="J4" s="651"/>
      <c r="K4" s="227"/>
      <c r="O4" s="36"/>
      <c r="P4" s="36"/>
      <c r="Q4" s="36"/>
    </row>
    <row r="5" spans="1:63" ht="6" customHeight="1">
      <c r="A5" s="238"/>
      <c r="B5" s="237"/>
      <c r="C5" s="219"/>
      <c r="D5" s="220"/>
      <c r="E5" s="219"/>
      <c r="F5" s="237"/>
      <c r="G5" s="238"/>
      <c r="H5" s="237"/>
      <c r="I5" s="15"/>
      <c r="J5" s="232"/>
      <c r="K5" s="228"/>
    </row>
    <row r="6" spans="1:63">
      <c r="A6" s="238"/>
      <c r="B6" s="242" t="s">
        <v>9</v>
      </c>
      <c r="C6" s="219"/>
      <c r="D6" s="220"/>
      <c r="E6" s="219"/>
      <c r="F6" s="237"/>
      <c r="G6" s="238"/>
      <c r="H6" s="237"/>
      <c r="I6" s="15"/>
      <c r="J6" s="232"/>
      <c r="K6" s="228"/>
      <c r="M6" s="171">
        <f ca="1">YEAR(TODAY())</f>
        <v>2026</v>
      </c>
      <c r="O6" s="648" t="s">
        <v>199</v>
      </c>
      <c r="P6" s="648"/>
      <c r="Q6" s="648"/>
    </row>
    <row r="7" spans="1:63" s="253" customFormat="1" ht="21.75" customHeight="1">
      <c r="A7" s="250" t="s">
        <v>59</v>
      </c>
      <c r="B7" s="250" t="s">
        <v>6</v>
      </c>
      <c r="C7" s="250" t="s">
        <v>72</v>
      </c>
      <c r="D7" s="250" t="s">
        <v>3</v>
      </c>
      <c r="E7" s="250" t="s">
        <v>73</v>
      </c>
      <c r="F7" s="251" t="s">
        <v>0</v>
      </c>
      <c r="G7" s="250" t="s">
        <v>1</v>
      </c>
      <c r="H7" s="250" t="s">
        <v>2</v>
      </c>
      <c r="I7" s="250" t="s">
        <v>74</v>
      </c>
      <c r="J7" s="250" t="s">
        <v>75</v>
      </c>
      <c r="K7" s="252"/>
      <c r="O7" s="425" t="s">
        <v>90</v>
      </c>
      <c r="P7" s="426" t="s">
        <v>89</v>
      </c>
      <c r="Q7" s="427" t="s">
        <v>88</v>
      </c>
    </row>
    <row r="8" spans="1:63">
      <c r="A8" s="249">
        <v>1</v>
      </c>
      <c r="B8" s="243" t="str">
        <f>IF(ISNUMBER($K8),INDEX('Protokół zawodów'!$B$9:$BC$88,$K8,6),"")</f>
        <v>Gnoza Dorota</v>
      </c>
      <c r="C8" s="221">
        <f>IF(ISNUMBER($K8),INDEX('Protokół zawodów'!$B$9:$BC$88,$K8,7),"")</f>
        <v>2009</v>
      </c>
      <c r="D8" s="222" t="str">
        <f>IF(ISNUMBER($K8),INDEX('Protokół zawodów'!$B$9:$BC$88,$K8,8),"")</f>
        <v>UKS Atleta (Ostrołęka)</v>
      </c>
      <c r="E8" s="407" t="str">
        <f ca="1">IF(ISNUMBER($K8),INDEX('Protokół zawodów'!$B$9:$BC$88,$K8,2),"")</f>
        <v>U17</v>
      </c>
      <c r="F8" s="239">
        <f>IF(ISNUMBER($K8),INDEX('Protokół zawodów'!$B$9:$BC$88,$K8,10),"")</f>
        <v>94.95</v>
      </c>
      <c r="G8" s="240">
        <f>IF(ISNUMBER($K8),INDEX('Protokół zawodów'!$B$9:$BC$88,$K8,35),"")</f>
        <v>1</v>
      </c>
      <c r="H8" s="240">
        <f>IF(ISNUMBER($K8),INDEX('Protokół zawodów'!$B$9:$BC$88,$K8,39),"")</f>
        <v>90</v>
      </c>
      <c r="I8" s="236">
        <f>IF(ISNUMBER($K8),INDEX('Protokół zawodów'!$B$9:$BC$88,$K8,23),"")</f>
        <v>206</v>
      </c>
      <c r="J8" s="233">
        <f>IF(ISNUMBER(LARGE('Protokół zawodów'!$Z$9:$Z$88,A8)),LARGE('Protokół zawodów'!$Z$9:$Z$88,A8),"")</f>
        <v>224.79</v>
      </c>
      <c r="K8" s="229">
        <f>IF(ISNUMBER(J8),MATCH(J8,'Protokół zawodów'!$Z$9:$Z$88,0),"")</f>
        <v>9</v>
      </c>
      <c r="M8" s="171">
        <f ca="1">IF(C8="","0",$M$6-C8)</f>
        <v>17</v>
      </c>
      <c r="O8" s="422"/>
      <c r="P8" s="423"/>
      <c r="Q8" s="424"/>
    </row>
    <row r="9" spans="1:63">
      <c r="A9" s="249">
        <v>2</v>
      </c>
      <c r="B9" s="244" t="str">
        <f>IF(ISNUMBER($K9),INDEX('Protokół zawodów'!$B$9:$BC$88,$K9,6),"")</f>
        <v>Mielech Gabriela</v>
      </c>
      <c r="C9" s="221">
        <f>IF(ISNUMBER($K9),INDEX('Protokół zawodów'!$B$9:$BC$88,$K9,7),"")</f>
        <v>2007</v>
      </c>
      <c r="D9" s="222" t="str">
        <f>IF(ISNUMBER($K9),INDEX('Protokół zawodów'!$B$9:$BC$88,$K9,8),"")</f>
        <v>KS Klimat (Łapy)</v>
      </c>
      <c r="E9" s="407" t="str">
        <f ca="1">IF(ISNUMBER($K9),INDEX('Protokół zawodów'!$B$9:$BC$88,$K9,2),"")</f>
        <v>U20</v>
      </c>
      <c r="F9" s="239">
        <f>IF(ISNUMBER($K9),INDEX('Protokół zawodów'!$B$9:$BC$88,$K9,10),"")</f>
        <v>76.25</v>
      </c>
      <c r="G9" s="240">
        <f>IF(ISNUMBER($K9),INDEX('Protokół zawodów'!$B$9:$BC$88,$K9,35),"")</f>
        <v>1</v>
      </c>
      <c r="H9" s="240">
        <f>IF(ISNUMBER($K9),INDEX('Protokół zawodów'!$B$9:$BC$88,$K9,39),"")</f>
        <v>76</v>
      </c>
      <c r="I9" s="236">
        <f>IF(ISNUMBER($K9),INDEX('Protokół zawodów'!$B$9:$BC$88,$K9,23),"")</f>
        <v>176</v>
      </c>
      <c r="J9" s="233">
        <f>IF(ISNUMBER(LARGE('Protokół zawodów'!$Z$9:$Z$88,A9)),LARGE('Protokół zawodów'!$Z$9:$Z$88,A9),"")</f>
        <v>208.92</v>
      </c>
      <c r="K9" s="229">
        <f>IF(ISNUMBER(J9),MATCH(J9,'Protokół zawodów'!$Z$9:$Z$88,0),"")</f>
        <v>8</v>
      </c>
      <c r="M9" s="171">
        <f t="shared" ref="M9:M72" ca="1" si="0">IF(C9="","",$M$6-C9)</f>
        <v>19</v>
      </c>
      <c r="O9" s="422"/>
      <c r="P9" s="423"/>
      <c r="Q9" s="424"/>
    </row>
    <row r="10" spans="1:63">
      <c r="A10" s="249">
        <v>3</v>
      </c>
      <c r="B10" s="245" t="str">
        <f>IF(ISNUMBER($K10),INDEX('Protokół zawodów'!$B$9:$BC$88,$K10,6),"")</f>
        <v>Ognik Julia</v>
      </c>
      <c r="C10" s="221">
        <f>IF(ISNUMBER($K10),INDEX('Protokół zawodów'!$B$9:$BC$88,$K10,7),"")</f>
        <v>2008</v>
      </c>
      <c r="D10" s="222" t="str">
        <f>IF(ISNUMBER($K10),INDEX('Protokół zawodów'!$B$9:$BC$88,$K10,8),"")</f>
        <v>Olimpijczyk (Łuków)</v>
      </c>
      <c r="E10" s="407" t="str">
        <f ca="1">IF(ISNUMBER($K10),INDEX('Protokół zawodów'!$B$9:$BC$88,$K10,2),"")</f>
        <v>U20</v>
      </c>
      <c r="F10" s="239">
        <f>IF(ISNUMBER($K10),INDEX('Protokół zawodów'!$B$9:$BC$88,$K10,10),"")</f>
        <v>59.75</v>
      </c>
      <c r="G10" s="240">
        <f>IF(ISNUMBER($K10),INDEX('Protokół zawodów'!$B$9:$BC$88,$K10,35),"")</f>
        <v>1</v>
      </c>
      <c r="H10" s="240">
        <f>IF(ISNUMBER($K10),INDEX('Protokół zawodów'!$B$9:$BC$88,$K10,39),"")</f>
        <v>70</v>
      </c>
      <c r="I10" s="236">
        <f>IF(ISNUMBER($K10),INDEX('Protokół zawodów'!$B$9:$BC$88,$K10,23),"")</f>
        <v>155</v>
      </c>
      <c r="J10" s="233">
        <f>IF(ISNUMBER(LARGE('Protokół zawodów'!$Z$9:$Z$88,A10)),LARGE('Protokół zawodów'!$Z$9:$Z$88,A10),"")</f>
        <v>208.85</v>
      </c>
      <c r="K10" s="229">
        <f>IF(ISNUMBER(J10),MATCH(J10,'Protokół zawodów'!$Z$9:$Z$88,0),"")</f>
        <v>14</v>
      </c>
      <c r="M10" s="171">
        <f t="shared" ca="1" si="0"/>
        <v>18</v>
      </c>
      <c r="O10" s="422"/>
      <c r="P10" s="423"/>
      <c r="Q10" s="424"/>
    </row>
    <row r="11" spans="1:63">
      <c r="A11" s="249">
        <v>4</v>
      </c>
      <c r="B11" s="246" t="str">
        <f>IF(ISNUMBER($K11),INDEX('Protokół zawodów'!$B$9:$BC$88,$K11,6),"")</f>
        <v>Młynarczyk Andżelika</v>
      </c>
      <c r="C11" s="221">
        <f>IF(ISNUMBER($K11),INDEX('Protokół zawodów'!$B$9:$BC$88,$K11,7),"")</f>
        <v>2007</v>
      </c>
      <c r="D11" s="222" t="str">
        <f>IF(ISNUMBER($K11),INDEX('Protokół zawodów'!$B$9:$BC$88,$K11,8),"")</f>
        <v>Olimpijczyk (Łuków)</v>
      </c>
      <c r="E11" s="407" t="str">
        <f ca="1">IF(ISNUMBER($K11),INDEX('Protokół zawodów'!$B$9:$BC$88,$K11,2),"")</f>
        <v>U20</v>
      </c>
      <c r="F11" s="239">
        <f>IF(ISNUMBER($K11),INDEX('Protokół zawodów'!$B$9:$BC$88,$K11,10),"")</f>
        <v>57.15</v>
      </c>
      <c r="G11" s="240">
        <f>IF(ISNUMBER($K11),INDEX('Protokół zawodów'!$B$9:$BC$88,$K11,35),"")</f>
        <v>1</v>
      </c>
      <c r="H11" s="240">
        <f>IF(ISNUMBER($K11),INDEX('Protokół zawodów'!$B$9:$BC$88,$K11,39),"")</f>
        <v>63</v>
      </c>
      <c r="I11" s="236">
        <f>IF(ISNUMBER($K11),INDEX('Protokół zawodów'!$B$9:$BC$88,$K11,23),"")</f>
        <v>146</v>
      </c>
      <c r="J11" s="233">
        <f>IF(ISNUMBER(LARGE('Protokół zawodów'!$Z$9:$Z$88,A11)),LARGE('Protokół zawodów'!$Z$9:$Z$88,A11),"")</f>
        <v>202.08</v>
      </c>
      <c r="K11" s="229">
        <f>IF(ISNUMBER(J11),MATCH(J11,'Protokół zawodów'!$Z$9:$Z$88,0),"")</f>
        <v>15</v>
      </c>
      <c r="M11" s="171">
        <f t="shared" ca="1" si="0"/>
        <v>19</v>
      </c>
      <c r="O11" s="422"/>
      <c r="P11" s="423"/>
      <c r="Q11" s="424"/>
    </row>
    <row r="12" spans="1:63">
      <c r="A12" s="249">
        <v>5</v>
      </c>
      <c r="B12" s="246" t="str">
        <f>IF(ISNUMBER($K12),INDEX('Protokół zawodów'!$B$9:$BC$88,$K12,6),"")</f>
        <v>Kopka Oliwia</v>
      </c>
      <c r="C12" s="221">
        <f>IF(ISNUMBER($K12),INDEX('Protokół zawodów'!$B$9:$BC$88,$K12,7),"")</f>
        <v>2008</v>
      </c>
      <c r="D12" s="222" t="str">
        <f>IF(ISNUMBER($K12),INDEX('Protokół zawodów'!$B$9:$BC$88,$K12,8),"")</f>
        <v>LKS Omega (Kleszczów)</v>
      </c>
      <c r="E12" s="407" t="str">
        <f ca="1">IF(ISNUMBER($K12),INDEX('Protokół zawodów'!$B$9:$BC$88,$K12,2),"")</f>
        <v>U20</v>
      </c>
      <c r="F12" s="239">
        <f>IF(ISNUMBER($K12),INDEX('Protokół zawodów'!$B$9:$BC$88,$K12,10),"")</f>
        <v>73.45</v>
      </c>
      <c r="G12" s="240">
        <f>IF(ISNUMBER($K12),INDEX('Protokół zawodów'!$B$9:$BC$88,$K12,35),"")</f>
        <v>1</v>
      </c>
      <c r="H12" s="240">
        <f>IF(ISNUMBER($K12),INDEX('Protokół zawodów'!$B$9:$BC$88,$K12,39),"")</f>
        <v>71</v>
      </c>
      <c r="I12" s="236">
        <f>IF(ISNUMBER($K12),INDEX('Protokół zawodów'!$B$9:$BC$88,$K12,23),"")</f>
        <v>163</v>
      </c>
      <c r="J12" s="233">
        <f>IF(ISNUMBER(LARGE('Protokół zawodów'!$Z$9:$Z$88,A12)),LARGE('Protokół zawodów'!$Z$9:$Z$88,A12),"")</f>
        <v>196.84</v>
      </c>
      <c r="K12" s="229">
        <f>IF(ISNUMBER(J12),MATCH(J12,'Protokół zawodów'!$Z$9:$Z$88,0),"")</f>
        <v>12</v>
      </c>
      <c r="M12" s="171">
        <f t="shared" ca="1" si="0"/>
        <v>18</v>
      </c>
      <c r="O12" s="422"/>
      <c r="P12" s="423"/>
      <c r="Q12" s="424"/>
    </row>
    <row r="13" spans="1:63">
      <c r="A13" s="249">
        <v>6</v>
      </c>
      <c r="B13" s="246" t="str">
        <f>IF(ISNUMBER($K13),INDEX('Protokół zawodów'!$B$9:$BC$88,$K13,6),"")</f>
        <v>Linkiewicz Julia</v>
      </c>
      <c r="C13" s="221">
        <f>IF(ISNUMBER($K13),INDEX('Protokół zawodów'!$B$9:$BC$88,$K13,7),"")</f>
        <v>2006</v>
      </c>
      <c r="D13" s="222" t="str">
        <f>IF(ISNUMBER($K13),INDEX('Protokół zawodów'!$B$9:$BC$88,$K13,8),"")</f>
        <v>Olimpijczyk (Łuków)</v>
      </c>
      <c r="E13" s="407" t="str">
        <f ca="1">IF(ISNUMBER($K13),INDEX('Protokół zawodów'!$B$9:$BC$88,$K13,2),"")</f>
        <v>U20</v>
      </c>
      <c r="F13" s="239">
        <f>IF(ISNUMBER($K13),INDEX('Protokół zawodów'!$B$9:$BC$88,$K13,10),"")</f>
        <v>57.15</v>
      </c>
      <c r="G13" s="240">
        <f>IF(ISNUMBER($K13),INDEX('Protokół zawodów'!$B$9:$BC$88,$K13,35),"")</f>
        <v>1</v>
      </c>
      <c r="H13" s="240">
        <f>IF(ISNUMBER($K13),INDEX('Protokół zawodów'!$B$9:$BC$88,$K13,39),"")</f>
        <v>63</v>
      </c>
      <c r="I13" s="236">
        <f>IF(ISNUMBER($K13),INDEX('Protokół zawodów'!$B$9:$BC$88,$K13,23),"")</f>
        <v>141</v>
      </c>
      <c r="J13" s="233">
        <f>IF(ISNUMBER(LARGE('Protokół zawodów'!$Z$9:$Z$88,A13)),LARGE('Protokół zawodów'!$Z$9:$Z$88,A13),"")</f>
        <v>195.16</v>
      </c>
      <c r="K13" s="229">
        <f>IF(ISNUMBER(J13),MATCH(J13,'Protokół zawodów'!$Z$9:$Z$88,0),"")</f>
        <v>16</v>
      </c>
      <c r="M13" s="171">
        <f t="shared" ca="1" si="0"/>
        <v>20</v>
      </c>
      <c r="O13" s="422"/>
      <c r="P13" s="423"/>
      <c r="Q13" s="424"/>
    </row>
    <row r="14" spans="1:63">
      <c r="A14" s="249">
        <v>7</v>
      </c>
      <c r="B14" s="246" t="str">
        <f>IF(ISNUMBER($K14),INDEX('Protokół zawodów'!$B$9:$BC$88,$K14,6),"")</f>
        <v>Olender Lena</v>
      </c>
      <c r="C14" s="221">
        <f>IF(ISNUMBER($K14),INDEX('Protokół zawodów'!$B$9:$BC$88,$K14,7),"")</f>
        <v>2012</v>
      </c>
      <c r="D14" s="222" t="str">
        <f>IF(ISNUMBER($K14),INDEX('Protokół zawodów'!$B$9:$BC$88,$K14,8),"")</f>
        <v>Olimpijczyk (Łuków)</v>
      </c>
      <c r="E14" s="407" t="str">
        <f ca="1">IF(ISNUMBER($K14),INDEX('Protokół zawodów'!$B$9:$BC$88,$K14,2),"")</f>
        <v>U15</v>
      </c>
      <c r="F14" s="239">
        <f>IF(ISNUMBER($K14),INDEX('Protokół zawodów'!$B$9:$BC$88,$K14,10),"")</f>
        <v>55.75</v>
      </c>
      <c r="G14" s="240">
        <f>IF(ISNUMBER($K14),INDEX('Protokół zawodów'!$B$9:$BC$88,$K14,35),"")</f>
        <v>1</v>
      </c>
      <c r="H14" s="240">
        <f>IF(ISNUMBER($K14),INDEX('Protokół zawodów'!$B$9:$BC$88,$K14,39),"")</f>
        <v>55</v>
      </c>
      <c r="I14" s="236">
        <f>IF(ISNUMBER($K14),INDEX('Protokół zawodów'!$B$9:$BC$88,$K14,23),"")</f>
        <v>124</v>
      </c>
      <c r="J14" s="233">
        <f>IF(ISNUMBER(LARGE('Protokół zawodów'!$Z$9:$Z$88,A14)),LARGE('Protokół zawodów'!$Z$9:$Z$88,A14),"")</f>
        <v>174.3</v>
      </c>
      <c r="K14" s="229">
        <f>IF(ISNUMBER(J14),MATCH(J14,'Protokół zawodów'!$Z$9:$Z$88,0),"")</f>
        <v>13</v>
      </c>
      <c r="M14" s="171">
        <f t="shared" ca="1" si="0"/>
        <v>14</v>
      </c>
      <c r="O14" s="422"/>
      <c r="P14" s="423"/>
      <c r="Q14" s="424"/>
    </row>
    <row r="15" spans="1:63">
      <c r="A15" s="249">
        <v>8</v>
      </c>
      <c r="B15" s="246" t="str">
        <f>IF(ISNUMBER($K15),INDEX('Protokół zawodów'!$B$9:$BC$88,$K15,6),"")</f>
        <v>Borowiecka Maria</v>
      </c>
      <c r="C15" s="221">
        <f>IF(ISNUMBER($K15),INDEX('Protokół zawodów'!$B$9:$BC$88,$K15,7),"")</f>
        <v>2011</v>
      </c>
      <c r="D15" s="222" t="str">
        <f>IF(ISNUMBER($K15),INDEX('Protokół zawodów'!$B$9:$BC$88,$K15,8),"")</f>
        <v>LKS (Dobryszyce)</v>
      </c>
      <c r="E15" s="407" t="str">
        <f ca="1">IF(ISNUMBER($K15),INDEX('Protokół zawodów'!$B$9:$BC$88,$K15,2),"")</f>
        <v>U15</v>
      </c>
      <c r="F15" s="239">
        <f>IF(ISNUMBER($K15),INDEX('Protokół zawodów'!$B$9:$BC$88,$K15,10),"")</f>
        <v>50.65</v>
      </c>
      <c r="G15" s="240">
        <f>IF(ISNUMBER($K15),INDEX('Protokół zawodów'!$B$9:$BC$88,$K15,35),"")</f>
        <v>1</v>
      </c>
      <c r="H15" s="240">
        <f>IF(ISNUMBER($K15),INDEX('Protokół zawodów'!$B$9:$BC$88,$K15,39),"")</f>
        <v>45</v>
      </c>
      <c r="I15" s="236">
        <f>IF(ISNUMBER($K15),INDEX('Protokół zawodów'!$B$9:$BC$88,$K15,23),"")</f>
        <v>99</v>
      </c>
      <c r="J15" s="233">
        <f>IF(ISNUMBER(LARGE('Protokół zawodów'!$Z$9:$Z$88,A15)),LARGE('Protokół zawodów'!$Z$9:$Z$88,A15),"")</f>
        <v>148.25</v>
      </c>
      <c r="K15" s="229">
        <f>IF(ISNUMBER(J15),MATCH(J15,'Protokół zawodów'!$Z$9:$Z$88,0),"")</f>
        <v>6</v>
      </c>
      <c r="M15" s="171">
        <f t="shared" ca="1" si="0"/>
        <v>15</v>
      </c>
      <c r="O15" s="422"/>
      <c r="P15" s="423"/>
      <c r="Q15" s="424"/>
    </row>
    <row r="16" spans="1:63">
      <c r="A16" s="249">
        <v>9</v>
      </c>
      <c r="B16" s="246" t="str">
        <f>IF(ISNUMBER($K16),INDEX('Protokół zawodów'!$B$9:$BC$88,$K16,6),"")</f>
        <v>Wakuluk Caroline</v>
      </c>
      <c r="C16" s="221">
        <f>IF(ISNUMBER($K16),INDEX('Protokół zawodów'!$B$9:$BC$88,$K16,7),"")</f>
        <v>2012</v>
      </c>
      <c r="D16" s="222" t="str">
        <f>IF(ISNUMBER($K16),INDEX('Protokół zawodów'!$B$9:$BC$88,$K16,8),"")</f>
        <v>KS Klimat (Łapy)</v>
      </c>
      <c r="E16" s="407" t="str">
        <f ca="1">IF(ISNUMBER($K16),INDEX('Protokół zawodów'!$B$9:$BC$88,$K16,2),"")</f>
        <v>U15</v>
      </c>
      <c r="F16" s="239">
        <f>IF(ISNUMBER($K16),INDEX('Protokół zawodów'!$B$9:$BC$88,$K16,10),"")</f>
        <v>54.85</v>
      </c>
      <c r="G16" s="240">
        <f>IF(ISNUMBER($K16),INDEX('Protokół zawodów'!$B$9:$BC$88,$K16,35),"")</f>
        <v>1</v>
      </c>
      <c r="H16" s="240">
        <f>IF(ISNUMBER($K16),INDEX('Protokół zawodów'!$B$9:$BC$88,$K16,39),"")</f>
        <v>46</v>
      </c>
      <c r="I16" s="236">
        <f>IF(ISNUMBER($K16),INDEX('Protokół zawodów'!$B$9:$BC$88,$K16,23),"")</f>
        <v>104</v>
      </c>
      <c r="J16" s="233">
        <f>IF(ISNUMBER(LARGE('Protokół zawodów'!$Z$9:$Z$88,A16)),LARGE('Protokół zawodów'!$Z$9:$Z$88,A16),"")</f>
        <v>147.71</v>
      </c>
      <c r="K16" s="229">
        <f>IF(ISNUMBER(J16),MATCH(J16,'Protokół zawodów'!$Z$9:$Z$88,0),"")</f>
        <v>7</v>
      </c>
      <c r="M16" s="171">
        <f t="shared" ca="1" si="0"/>
        <v>14</v>
      </c>
      <c r="O16" s="422"/>
      <c r="P16" s="423"/>
      <c r="Q16" s="424"/>
    </row>
    <row r="17" spans="1:17">
      <c r="A17" s="249">
        <v>10</v>
      </c>
      <c r="B17" s="246" t="str">
        <f>IF(ISNUMBER($K17),INDEX('Protokół zawodów'!$B$9:$BC$88,$K17,6),"")</f>
        <v>Płomińska Julia</v>
      </c>
      <c r="C17" s="221">
        <f>IF(ISNUMBER($K17),INDEX('Protokół zawodów'!$B$9:$BC$88,$K17,7),"")</f>
        <v>2012</v>
      </c>
      <c r="D17" s="222" t="str">
        <f>IF(ISNUMBER($K17),INDEX('Protokół zawodów'!$B$9:$BC$88,$K17,8),"")</f>
        <v>LKS (Dobryszyce)</v>
      </c>
      <c r="E17" s="407" t="str">
        <f ca="1">IF(ISNUMBER($K17),INDEX('Protokół zawodów'!$B$9:$BC$88,$K17,2),"")</f>
        <v>U15</v>
      </c>
      <c r="F17" s="239">
        <f>IF(ISNUMBER($K17),INDEX('Protokół zawodów'!$B$9:$BC$88,$K17,10),"")</f>
        <v>61.25</v>
      </c>
      <c r="G17" s="240">
        <f>IF(ISNUMBER($K17),INDEX('Protokół zawodów'!$B$9:$BC$88,$K17,35),"")</f>
        <v>1</v>
      </c>
      <c r="H17" s="240">
        <f>IF(ISNUMBER($K17),INDEX('Protokół zawodów'!$B$9:$BC$88,$K17,39),"")</f>
        <v>44</v>
      </c>
      <c r="I17" s="236">
        <f>IF(ISNUMBER($K17),INDEX('Protokół zawodów'!$B$9:$BC$88,$K17,23),"")</f>
        <v>109</v>
      </c>
      <c r="J17" s="233">
        <f>IF(ISNUMBER(LARGE('Protokół zawodów'!$Z$9:$Z$88,A17)),LARGE('Protokół zawodów'!$Z$9:$Z$88,A17),"")</f>
        <v>144.76</v>
      </c>
      <c r="K17" s="229">
        <f>IF(ISNUMBER(J17),MATCH(J17,'Protokół zawodów'!$Z$9:$Z$88,0),"")</f>
        <v>11</v>
      </c>
      <c r="M17" s="171">
        <f t="shared" ca="1" si="0"/>
        <v>14</v>
      </c>
      <c r="O17" s="422"/>
      <c r="P17" s="423"/>
      <c r="Q17" s="424"/>
    </row>
    <row r="18" spans="1:17">
      <c r="A18" s="249">
        <v>11</v>
      </c>
      <c r="B18" s="246" t="str">
        <f>IF(ISNUMBER($K18),INDEX('Protokół zawodów'!$B$9:$BC$88,$K18,6),"")</f>
        <v>Górka Alicja</v>
      </c>
      <c r="C18" s="221">
        <f>IF(ISNUMBER($K18),INDEX('Protokół zawodów'!$B$9:$BC$88,$K18,7),"")</f>
        <v>2008</v>
      </c>
      <c r="D18" s="222" t="str">
        <f>IF(ISNUMBER($K18),INDEX('Protokół zawodów'!$B$9:$BC$88,$K18,8),"")</f>
        <v>Olimpijczyk (Łuków)</v>
      </c>
      <c r="E18" s="407" t="str">
        <f ca="1">IF(ISNUMBER($K18),INDEX('Protokół zawodów'!$B$9:$BC$88,$K18,2),"")</f>
        <v>U20</v>
      </c>
      <c r="F18" s="239">
        <f>IF(ISNUMBER($K18),INDEX('Protokół zawodów'!$B$9:$BC$88,$K18,10),"")</f>
        <v>88.25</v>
      </c>
      <c r="G18" s="240">
        <f>IF(ISNUMBER($K18),INDEX('Protokół zawodów'!$B$9:$BC$88,$K18,35),"")</f>
        <v>1</v>
      </c>
      <c r="H18" s="240">
        <f>IF(ISNUMBER($K18),INDEX('Protokół zawodów'!$B$9:$BC$88,$K18,39),"")</f>
        <v>56</v>
      </c>
      <c r="I18" s="236">
        <f>IF(ISNUMBER($K18),INDEX('Protokół zawodów'!$B$9:$BC$88,$K18,23),"")</f>
        <v>128</v>
      </c>
      <c r="J18" s="233">
        <f>IF(ISNUMBER(LARGE('Protokół zawodów'!$Z$9:$Z$88,A18)),LARGE('Protokół zawodów'!$Z$9:$Z$88,A18),"")</f>
        <v>143.19999999999999</v>
      </c>
      <c r="K18" s="229">
        <f>IF(ISNUMBER(J18),MATCH(J18,'Protokół zawodów'!$Z$9:$Z$88,0),"")</f>
        <v>2</v>
      </c>
      <c r="M18" s="171">
        <f t="shared" ca="1" si="0"/>
        <v>18</v>
      </c>
      <c r="O18" s="422"/>
      <c r="P18" s="423"/>
      <c r="Q18" s="424"/>
    </row>
    <row r="19" spans="1:17">
      <c r="A19" s="249">
        <v>12</v>
      </c>
      <c r="B19" s="246" t="str">
        <f>IF(ISNUMBER($K19),INDEX('Protokół zawodów'!$B$9:$BC$88,$K19,6),"")</f>
        <v>Sankiewicz Iga</v>
      </c>
      <c r="C19" s="221">
        <f>IF(ISNUMBER($K19),INDEX('Protokół zawodów'!$B$9:$BC$88,$K19,7),"")</f>
        <v>2011</v>
      </c>
      <c r="D19" s="222" t="str">
        <f>IF(ISNUMBER($K19),INDEX('Protokół zawodów'!$B$9:$BC$88,$K19,8),"")</f>
        <v>LKS Znicz (Biłgoraj)</v>
      </c>
      <c r="E19" s="407" t="str">
        <f ca="1">IF(ISNUMBER($K19),INDEX('Protokół zawodów'!$B$9:$BC$88,$K19,2),"")</f>
        <v>U15</v>
      </c>
      <c r="F19" s="239">
        <f>IF(ISNUMBER($K19),INDEX('Protokół zawodów'!$B$9:$BC$88,$K19,10),"")</f>
        <v>64.95</v>
      </c>
      <c r="G19" s="240">
        <f>IF(ISNUMBER($K19),INDEX('Protokół zawodów'!$B$9:$BC$88,$K19,35),"")</f>
        <v>1</v>
      </c>
      <c r="H19" s="240">
        <f>IF(ISNUMBER($K19),INDEX('Protokół zawodów'!$B$9:$BC$88,$K19,39),"")</f>
        <v>-50</v>
      </c>
      <c r="I19" s="236">
        <f>IF(ISNUMBER($K19),INDEX('Protokół zawodów'!$B$9:$BC$88,$K19,23),"")</f>
        <v>109</v>
      </c>
      <c r="J19" s="233">
        <f>IF(ISNUMBER(LARGE('Protokół zawodów'!$Z$9:$Z$88,A19)),LARGE('Protokół zawodów'!$Z$9:$Z$88,A19),"")</f>
        <v>140.08000000000001</v>
      </c>
      <c r="K19" s="229">
        <f>IF(ISNUMBER(J19),MATCH(J19,'Protokół zawodów'!$Z$9:$Z$88,0),"")</f>
        <v>5</v>
      </c>
      <c r="M19" s="171">
        <f t="shared" ca="1" si="0"/>
        <v>15</v>
      </c>
      <c r="O19" s="422"/>
      <c r="P19" s="423"/>
      <c r="Q19" s="424"/>
    </row>
    <row r="20" spans="1:17">
      <c r="A20" s="249">
        <v>13</v>
      </c>
      <c r="B20" s="246" t="str">
        <f>IF(ISNUMBER($K20),INDEX('Protokół zawodów'!$B$9:$BC$88,$K20,6),"")</f>
        <v>Truskolaska Wiktoria</v>
      </c>
      <c r="C20" s="221">
        <f>IF(ISNUMBER($K20),INDEX('Protokół zawodów'!$B$9:$BC$88,$K20,7),"")</f>
        <v>2012</v>
      </c>
      <c r="D20" s="222" t="str">
        <f>IF(ISNUMBER($K20),INDEX('Protokół zawodów'!$B$9:$BC$88,$K20,8),"")</f>
        <v>KS Klimat (Łapy)</v>
      </c>
      <c r="E20" s="407" t="str">
        <f ca="1">IF(ISNUMBER($K20),INDEX('Protokół zawodów'!$B$9:$BC$88,$K20,2),"")</f>
        <v>U15</v>
      </c>
      <c r="F20" s="239">
        <f>IF(ISNUMBER($K20),INDEX('Protokół zawodów'!$B$9:$BC$88,$K20,10),"")</f>
        <v>48.05</v>
      </c>
      <c r="G20" s="240">
        <f>IF(ISNUMBER($K20),INDEX('Protokół zawodów'!$B$9:$BC$88,$K20,35),"")</f>
        <v>1</v>
      </c>
      <c r="H20" s="240">
        <f>IF(ISNUMBER($K20),INDEX('Protokół zawodów'!$B$9:$BC$88,$K20,39),"")</f>
        <v>40</v>
      </c>
      <c r="I20" s="236">
        <f>IF(ISNUMBER($K20),INDEX('Protokół zawodów'!$B$9:$BC$88,$K20,23),"")</f>
        <v>90</v>
      </c>
      <c r="J20" s="233">
        <f>IF(ISNUMBER(LARGE('Protokół zawodów'!$Z$9:$Z$88,A20)),LARGE('Protokół zawodów'!$Z$9:$Z$88,A20),"")</f>
        <v>139.86000000000001</v>
      </c>
      <c r="K20" s="229">
        <f>IF(ISNUMBER(J20),MATCH(J20,'Protokół zawodów'!$Z$9:$Z$88,0),"")</f>
        <v>4</v>
      </c>
      <c r="M20" s="171">
        <f t="shared" ca="1" si="0"/>
        <v>14</v>
      </c>
      <c r="O20" s="422"/>
      <c r="P20" s="423"/>
      <c r="Q20" s="424"/>
    </row>
    <row r="21" spans="1:17">
      <c r="A21" s="249">
        <v>14</v>
      </c>
      <c r="B21" s="246" t="str">
        <f>IF(ISNUMBER($K21),INDEX('Protokół zawodów'!$B$9:$BC$88,$K21,6),"")</f>
        <v>Śledź Amelia Katarzyna</v>
      </c>
      <c r="C21" s="221">
        <f>IF(ISNUMBER($K21),INDEX('Protokół zawodów'!$B$9:$BC$88,$K21,7),"")</f>
        <v>2008</v>
      </c>
      <c r="D21" s="222" t="str">
        <f>IF(ISNUMBER($K21),INDEX('Protokół zawodów'!$B$9:$BC$88,$K21,8),"")</f>
        <v>Olimpijczyk (Łuków)</v>
      </c>
      <c r="E21" s="407" t="str">
        <f ca="1">IF(ISNUMBER($K21),INDEX('Protokół zawodów'!$B$9:$BC$88,$K21,2),"")</f>
        <v>U20</v>
      </c>
      <c r="F21" s="239">
        <f>IF(ISNUMBER($K21),INDEX('Protokół zawodów'!$B$9:$BC$88,$K21,10),"")</f>
        <v>59.35</v>
      </c>
      <c r="G21" s="240">
        <f>IF(ISNUMBER($K21),INDEX('Protokół zawodów'!$B$9:$BC$88,$K21,35),"")</f>
        <v>1</v>
      </c>
      <c r="H21" s="240">
        <f>IF(ISNUMBER($K21),INDEX('Protokół zawodów'!$B$9:$BC$88,$K21,39),"")</f>
        <v>40</v>
      </c>
      <c r="I21" s="236">
        <f>IF(ISNUMBER($K21),INDEX('Protokół zawodów'!$B$9:$BC$88,$K21,23),"")</f>
        <v>90</v>
      </c>
      <c r="J21" s="233">
        <f>IF(ISNUMBER(LARGE('Protokół zawodów'!$Z$9:$Z$88,A21)),LARGE('Protokół zawodów'!$Z$9:$Z$88,A21),"")</f>
        <v>121.75</v>
      </c>
      <c r="K21" s="229">
        <f>IF(ISNUMBER(J21),MATCH(J21,'Protokół zawodów'!$Z$9:$Z$88,0),"")</f>
        <v>1</v>
      </c>
      <c r="M21" s="171">
        <f t="shared" ca="1" si="0"/>
        <v>18</v>
      </c>
      <c r="O21" s="422"/>
      <c r="P21" s="423"/>
      <c r="Q21" s="424"/>
    </row>
    <row r="22" spans="1:17">
      <c r="A22" s="249">
        <v>15</v>
      </c>
      <c r="B22" s="246" t="str">
        <f>IF(ISNUMBER($K22),INDEX('Protokół zawodów'!$B$9:$BC$88,$K22,6),"")</f>
        <v>Malinowska Gabriela</v>
      </c>
      <c r="C22" s="221">
        <f>IF(ISNUMBER($K22),INDEX('Protokół zawodów'!$B$9:$BC$88,$K22,7),"")</f>
        <v>2012</v>
      </c>
      <c r="D22" s="222" t="str">
        <f>IF(ISNUMBER($K22),INDEX('Protokół zawodów'!$B$9:$BC$88,$K22,8),"")</f>
        <v>WLKS (Nowe Iganie)</v>
      </c>
      <c r="E22" s="407" t="str">
        <f ca="1">IF(ISNUMBER($K22),INDEX('Protokół zawodów'!$B$9:$BC$88,$K22,2),"")</f>
        <v>U15</v>
      </c>
      <c r="F22" s="239">
        <f>IF(ISNUMBER($K22),INDEX('Protokół zawodów'!$B$9:$BC$88,$K22,10),"")</f>
        <v>66.45</v>
      </c>
      <c r="G22" s="240">
        <f>IF(ISNUMBER($K22),INDEX('Protokół zawodów'!$B$9:$BC$88,$K22,35),"")</f>
        <v>1</v>
      </c>
      <c r="H22" s="240">
        <f>IF(ISNUMBER($K22),INDEX('Protokół zawodów'!$B$9:$BC$88,$K22,39),"")</f>
        <v>-33</v>
      </c>
      <c r="I22" s="236">
        <f>IF(ISNUMBER($K22),INDEX('Protokół zawodów'!$B$9:$BC$88,$K22,23),"")</f>
        <v>75</v>
      </c>
      <c r="J22" s="233">
        <f>IF(ISNUMBER(LARGE('Protokół zawodów'!$Z$9:$Z$88,A22)),LARGE('Protokół zawodów'!$Z$9:$Z$88,A22),"")</f>
        <v>95.22</v>
      </c>
      <c r="K22" s="229">
        <f>IF(ISNUMBER(J22),MATCH(J22,'Protokół zawodów'!$Z$9:$Z$88,0),"")</f>
        <v>3</v>
      </c>
      <c r="M22" s="171">
        <f t="shared" ca="1" si="0"/>
        <v>14</v>
      </c>
      <c r="O22" s="422"/>
      <c r="P22" s="423"/>
      <c r="Q22" s="424"/>
    </row>
    <row r="23" spans="1:17">
      <c r="A23" s="249">
        <v>16</v>
      </c>
      <c r="B23" s="246" t="str">
        <f>IF(ISNUMBER($K23),INDEX('Protokół zawodów'!$B$9:$BC$88,$K23,6),"")</f>
        <v>Brewińska Emilia</v>
      </c>
      <c r="C23" s="221">
        <f>IF(ISNUMBER($K23),INDEX('Protokół zawodów'!$B$9:$BC$88,$K23,7),"")</f>
        <v>2009</v>
      </c>
      <c r="D23" s="222" t="str">
        <f>IF(ISNUMBER($K23),INDEX('Protokół zawodów'!$B$9:$BC$88,$K23,8),"")</f>
        <v>LKS Znicz (Biłgoraj)</v>
      </c>
      <c r="E23" s="407" t="str">
        <f ca="1">IF(ISNUMBER($K23),INDEX('Protokół zawodów'!$B$9:$BC$88,$K23,2),"")</f>
        <v>U17</v>
      </c>
      <c r="F23" s="239">
        <f>IF(ISNUMBER($K23),INDEX('Protokół zawodów'!$B$9:$BC$88,$K23,10),"")</f>
        <v>49.95</v>
      </c>
      <c r="G23" s="240">
        <f>IF(ISNUMBER($K23),INDEX('Protokół zawodów'!$B$9:$BC$88,$K23,35),"")</f>
        <v>1</v>
      </c>
      <c r="H23" s="240">
        <f>IF(ISNUMBER($K23),INDEX('Protokół zawodów'!$B$9:$BC$88,$K23,39),"")</f>
        <v>-50</v>
      </c>
      <c r="I23" s="236">
        <f>IF(ISNUMBER($K23),INDEX('Protokół zawodów'!$B$9:$BC$88,$K23,23),"")</f>
        <v>56</v>
      </c>
      <c r="J23" s="233">
        <f>IF(ISNUMBER(LARGE('Protokół zawodów'!$Z$9:$Z$88,A23)),LARGE('Protokół zawodów'!$Z$9:$Z$88,A23),"")</f>
        <v>84.67</v>
      </c>
      <c r="K23" s="229">
        <f>IF(ISNUMBER(J23),MATCH(J23,'Protokół zawodów'!$Z$9:$Z$88,0),"")</f>
        <v>10</v>
      </c>
      <c r="M23" s="171">
        <f t="shared" ca="1" si="0"/>
        <v>17</v>
      </c>
      <c r="O23" s="422"/>
      <c r="P23" s="423"/>
      <c r="Q23" s="424"/>
    </row>
    <row r="24" spans="1:17">
      <c r="A24" s="249">
        <v>17</v>
      </c>
      <c r="B24" s="246" t="str">
        <f>IF(ISNUMBER($K24),INDEX('Protokół zawodów'!$B$9:$BC$88,$K24,6),"")</f>
        <v/>
      </c>
      <c r="C24" s="221" t="str">
        <f>IF(ISNUMBER($K24),INDEX('Protokół zawodów'!$B$9:$BC$88,$K24,7),"")</f>
        <v/>
      </c>
      <c r="D24" s="222" t="str">
        <f>IF(ISNUMBER($K24),INDEX('Protokół zawodów'!$B$9:$BC$88,$K24,8),"")</f>
        <v/>
      </c>
      <c r="E24" s="407" t="str">
        <f>IF(ISNUMBER($K24),INDEX('Protokół zawodów'!$B$9:$BC$88,$K24,2),"")</f>
        <v/>
      </c>
      <c r="F24" s="239" t="str">
        <f>IF(ISNUMBER($K24),INDEX('Protokół zawodów'!$B$9:$BC$88,$K24,10),"")</f>
        <v/>
      </c>
      <c r="G24" s="240" t="str">
        <f>IF(ISNUMBER($K24),INDEX('Protokół zawodów'!$B$9:$BC$88,$K24,35),"")</f>
        <v/>
      </c>
      <c r="H24" s="240" t="str">
        <f>IF(ISNUMBER($K24),INDEX('Protokół zawodów'!$B$9:$BC$88,$K24,39),"")</f>
        <v/>
      </c>
      <c r="I24" s="236" t="str">
        <f>IF(ISNUMBER($K24),INDEX('Protokół zawodów'!$B$9:$BC$88,$K24,23),"")</f>
        <v/>
      </c>
      <c r="J24" s="233" t="str">
        <f>IF(ISNUMBER(LARGE('Protokół zawodów'!$Z$9:$Z$88,A24)),LARGE('Protokół zawodów'!$Z$9:$Z$88,A24),"")</f>
        <v/>
      </c>
      <c r="K24" s="229" t="str">
        <f>IF(ISNUMBER(J24),MATCH(J24,'Protokół zawodów'!$Z$9:$Z$88,0),"")</f>
        <v/>
      </c>
      <c r="M24" s="171" t="str">
        <f t="shared" si="0"/>
        <v/>
      </c>
      <c r="O24" s="422"/>
      <c r="P24" s="423"/>
      <c r="Q24" s="424"/>
    </row>
    <row r="25" spans="1:17">
      <c r="A25" s="249">
        <v>18</v>
      </c>
      <c r="B25" s="246" t="str">
        <f>IF(ISNUMBER($K25),INDEX('Protokół zawodów'!$B$9:$BC$88,$K25,6),"")</f>
        <v/>
      </c>
      <c r="C25" s="221" t="str">
        <f>IF(ISNUMBER($K25),INDEX('Protokół zawodów'!$B$9:$BC$88,$K25,7),"")</f>
        <v/>
      </c>
      <c r="D25" s="222" t="str">
        <f>IF(ISNUMBER($K25),INDEX('Protokół zawodów'!$B$9:$BC$88,$K25,8),"")</f>
        <v/>
      </c>
      <c r="E25" s="407" t="str">
        <f>IF(ISNUMBER($K25),INDEX('Protokół zawodów'!$B$9:$BC$88,$K25,2),"")</f>
        <v/>
      </c>
      <c r="F25" s="239" t="str">
        <f>IF(ISNUMBER($K25),INDEX('Protokół zawodów'!$B$9:$BC$88,$K25,10),"")</f>
        <v/>
      </c>
      <c r="G25" s="240" t="str">
        <f>IF(ISNUMBER($K25),INDEX('Protokół zawodów'!$B$9:$BC$88,$K25,35),"")</f>
        <v/>
      </c>
      <c r="H25" s="240" t="str">
        <f>IF(ISNUMBER($K25),INDEX('Protokół zawodów'!$B$9:$BC$88,$K25,39),"")</f>
        <v/>
      </c>
      <c r="I25" s="236" t="str">
        <f>IF(ISNUMBER($K25),INDEX('Protokół zawodów'!$B$9:$BC$88,$K25,23),"")</f>
        <v/>
      </c>
      <c r="J25" s="233" t="str">
        <f>IF(ISNUMBER(LARGE('Protokół zawodów'!$Z$9:$Z$88,A25)),LARGE('Protokół zawodów'!$Z$9:$Z$88,A25),"")</f>
        <v/>
      </c>
      <c r="K25" s="229" t="str">
        <f>IF(ISNUMBER(J25),MATCH(J25,'Protokół zawodów'!$Z$9:$Z$88,0),"")</f>
        <v/>
      </c>
      <c r="M25" s="171" t="str">
        <f t="shared" si="0"/>
        <v/>
      </c>
      <c r="O25" s="422"/>
      <c r="P25" s="423"/>
      <c r="Q25" s="424"/>
    </row>
    <row r="26" spans="1:17">
      <c r="A26" s="249">
        <v>19</v>
      </c>
      <c r="B26" s="246" t="str">
        <f>IF(ISNUMBER($K26),INDEX('Protokół zawodów'!$B$9:$BC$88,$K26,6),"")</f>
        <v/>
      </c>
      <c r="C26" s="221" t="str">
        <f>IF(ISNUMBER($K26),INDEX('Protokół zawodów'!$B$9:$BC$88,$K26,7),"")</f>
        <v/>
      </c>
      <c r="D26" s="222" t="str">
        <f>IF(ISNUMBER($K26),INDEX('Protokół zawodów'!$B$9:$BC$88,$K26,8),"")</f>
        <v/>
      </c>
      <c r="E26" s="407" t="str">
        <f>IF(ISNUMBER($K26),INDEX('Protokół zawodów'!$B$9:$BC$88,$K26,2),"")</f>
        <v/>
      </c>
      <c r="F26" s="239" t="str">
        <f>IF(ISNUMBER($K26),INDEX('Protokół zawodów'!$B$9:$BC$88,$K26,10),"")</f>
        <v/>
      </c>
      <c r="G26" s="240" t="str">
        <f>IF(ISNUMBER($K26),INDEX('Protokół zawodów'!$B$9:$BC$88,$K26,35),"")</f>
        <v/>
      </c>
      <c r="H26" s="240" t="str">
        <f>IF(ISNUMBER($K26),INDEX('Protokół zawodów'!$B$9:$BC$88,$K26,39),"")</f>
        <v/>
      </c>
      <c r="I26" s="236" t="str">
        <f>IF(ISNUMBER($K26),INDEX('Protokół zawodów'!$B$9:$BC$88,$K26,23),"")</f>
        <v/>
      </c>
      <c r="J26" s="233" t="str">
        <f>IF(ISNUMBER(LARGE('Protokół zawodów'!$Z$9:$Z$88,A26)),LARGE('Protokół zawodów'!$Z$9:$Z$88,A26),"")</f>
        <v/>
      </c>
      <c r="K26" s="229" t="str">
        <f>IF(ISNUMBER(J26),MATCH(J26,'Protokół zawodów'!$Z$9:$Z$88,0),"")</f>
        <v/>
      </c>
      <c r="M26" s="171" t="str">
        <f t="shared" si="0"/>
        <v/>
      </c>
      <c r="O26" s="422"/>
      <c r="P26" s="423"/>
      <c r="Q26" s="424"/>
    </row>
    <row r="27" spans="1:17">
      <c r="A27" s="249">
        <v>20</v>
      </c>
      <c r="B27" s="246" t="str">
        <f>IF(ISNUMBER($K27),INDEX('Protokół zawodów'!$B$9:$BC$88,$K27,6),"")</f>
        <v/>
      </c>
      <c r="C27" s="221" t="str">
        <f>IF(ISNUMBER($K27),INDEX('Protokół zawodów'!$B$9:$BC$88,$K27,7),"")</f>
        <v/>
      </c>
      <c r="D27" s="222" t="str">
        <f>IF(ISNUMBER($K27),INDEX('Protokół zawodów'!$B$9:$BC$88,$K27,8),"")</f>
        <v/>
      </c>
      <c r="E27" s="407" t="str">
        <f>IF(ISNUMBER($K27),INDEX('Protokół zawodów'!$B$9:$BC$88,$K27,2),"")</f>
        <v/>
      </c>
      <c r="F27" s="239" t="str">
        <f>IF(ISNUMBER($K27),INDEX('Protokół zawodów'!$B$9:$BC$88,$K27,10),"")</f>
        <v/>
      </c>
      <c r="G27" s="240" t="str">
        <f>IF(ISNUMBER($K27),INDEX('Protokół zawodów'!$B$9:$BC$88,$K27,35),"")</f>
        <v/>
      </c>
      <c r="H27" s="240" t="str">
        <f>IF(ISNUMBER($K27),INDEX('Protokół zawodów'!$B$9:$BC$88,$K27,39),"")</f>
        <v/>
      </c>
      <c r="I27" s="236" t="str">
        <f>IF(ISNUMBER($K27),INDEX('Protokół zawodów'!$B$9:$BC$88,$K27,23),"")</f>
        <v/>
      </c>
      <c r="J27" s="233" t="str">
        <f>IF(ISNUMBER(LARGE('Protokół zawodów'!$Z$9:$Z$88,A27)),LARGE('Protokół zawodów'!$Z$9:$Z$88,A27),"")</f>
        <v/>
      </c>
      <c r="K27" s="229" t="str">
        <f>IF(ISNUMBER(J27),MATCH(J27,'Protokół zawodów'!$Z$9:$Z$88,0),"")</f>
        <v/>
      </c>
      <c r="M27" s="171" t="str">
        <f t="shared" si="0"/>
        <v/>
      </c>
      <c r="O27" s="422"/>
      <c r="P27" s="423"/>
      <c r="Q27" s="424"/>
    </row>
    <row r="28" spans="1:17">
      <c r="A28" s="249">
        <v>21</v>
      </c>
      <c r="B28" s="246" t="str">
        <f>IF(ISNUMBER($K28),INDEX('Protokół zawodów'!$B$9:$BC$88,$K28,6),"")</f>
        <v/>
      </c>
      <c r="C28" s="221" t="str">
        <f>IF(ISNUMBER($K28),INDEX('Protokół zawodów'!$B$9:$BC$88,$K28,7),"")</f>
        <v/>
      </c>
      <c r="D28" s="222" t="str">
        <f>IF(ISNUMBER($K28),INDEX('Protokół zawodów'!$B$9:$BC$88,$K28,8),"")</f>
        <v/>
      </c>
      <c r="E28" s="407" t="str">
        <f>IF(ISNUMBER($K28),INDEX('Protokół zawodów'!$B$9:$BC$88,$K28,2),"")</f>
        <v/>
      </c>
      <c r="F28" s="239" t="str">
        <f>IF(ISNUMBER($K28),INDEX('Protokół zawodów'!$B$9:$BC$88,$K28,10),"")</f>
        <v/>
      </c>
      <c r="G28" s="240" t="str">
        <f>IF(ISNUMBER($K28),INDEX('Protokół zawodów'!$B$9:$BC$88,$K28,35),"")</f>
        <v/>
      </c>
      <c r="H28" s="240" t="str">
        <f>IF(ISNUMBER($K28),INDEX('Protokół zawodów'!$B$9:$BC$88,$K28,39),"")</f>
        <v/>
      </c>
      <c r="I28" s="236" t="str">
        <f>IF(ISNUMBER($K28),INDEX('Protokół zawodów'!$B$9:$BC$88,$K28,23),"")</f>
        <v/>
      </c>
      <c r="J28" s="233" t="str">
        <f>IF(ISNUMBER(LARGE('Protokół zawodów'!$Z$9:$Z$88,A28)),LARGE('Protokół zawodów'!$Z$9:$Z$88,A28),"")</f>
        <v/>
      </c>
      <c r="K28" s="229" t="str">
        <f>IF(ISNUMBER(J28),MATCH(J28,'Protokół zawodów'!$Z$9:$Z$88,0),"")</f>
        <v/>
      </c>
      <c r="M28" s="171" t="str">
        <f t="shared" si="0"/>
        <v/>
      </c>
      <c r="O28" s="422"/>
      <c r="P28" s="423"/>
      <c r="Q28" s="424"/>
    </row>
    <row r="29" spans="1:17">
      <c r="A29" s="249">
        <v>22</v>
      </c>
      <c r="B29" s="246" t="str">
        <f>IF(ISNUMBER($K29),INDEX('Protokół zawodów'!$B$9:$BC$88,$K29,6),"")</f>
        <v/>
      </c>
      <c r="C29" s="221" t="str">
        <f>IF(ISNUMBER($K29),INDEX('Protokół zawodów'!$B$9:$BC$88,$K29,7),"")</f>
        <v/>
      </c>
      <c r="D29" s="222" t="str">
        <f>IF(ISNUMBER($K29),INDEX('Protokół zawodów'!$B$9:$BC$88,$K29,8),"")</f>
        <v/>
      </c>
      <c r="E29" s="407" t="str">
        <f>IF(ISNUMBER($K29),INDEX('Protokół zawodów'!$B$9:$BC$88,$K29,2),"")</f>
        <v/>
      </c>
      <c r="F29" s="239" t="str">
        <f>IF(ISNUMBER($K29),INDEX('Protokół zawodów'!$B$9:$BC$88,$K29,10),"")</f>
        <v/>
      </c>
      <c r="G29" s="240" t="str">
        <f>IF(ISNUMBER($K29),INDEX('Protokół zawodów'!$B$9:$BC$88,$K29,35),"")</f>
        <v/>
      </c>
      <c r="H29" s="240" t="str">
        <f>IF(ISNUMBER($K29),INDEX('Protokół zawodów'!$B$9:$BC$88,$K29,39),"")</f>
        <v/>
      </c>
      <c r="I29" s="236" t="str">
        <f>IF(ISNUMBER($K29),INDEX('Protokół zawodów'!$B$9:$BC$88,$K29,23),"")</f>
        <v/>
      </c>
      <c r="J29" s="233" t="str">
        <f>IF(ISNUMBER(LARGE('Protokół zawodów'!$Z$9:$Z$88,A29)),LARGE('Protokół zawodów'!$Z$9:$Z$88,A29),"")</f>
        <v/>
      </c>
      <c r="K29" s="229" t="str">
        <f>IF(ISNUMBER(J29),MATCH(J29,'Protokół zawodów'!$Z$9:$Z$88,0),"")</f>
        <v/>
      </c>
      <c r="M29" s="171" t="str">
        <f t="shared" si="0"/>
        <v/>
      </c>
      <c r="O29" s="422"/>
      <c r="P29" s="423"/>
      <c r="Q29" s="424"/>
    </row>
    <row r="30" spans="1:17">
      <c r="A30" s="249">
        <v>23</v>
      </c>
      <c r="B30" s="246" t="str">
        <f>IF(ISNUMBER($K30),INDEX('Protokół zawodów'!$B$9:$BC$88,$K30,6),"")</f>
        <v/>
      </c>
      <c r="C30" s="221" t="str">
        <f>IF(ISNUMBER($K30),INDEX('Protokół zawodów'!$B$9:$BC$88,$K30,7),"")</f>
        <v/>
      </c>
      <c r="D30" s="222" t="str">
        <f>IF(ISNUMBER($K30),INDEX('Protokół zawodów'!$B$9:$BC$88,$K30,8),"")</f>
        <v/>
      </c>
      <c r="E30" s="407" t="str">
        <f>IF(ISNUMBER($K30),INDEX('Protokół zawodów'!$B$9:$BC$88,$K30,2),"")</f>
        <v/>
      </c>
      <c r="F30" s="239" t="str">
        <f>IF(ISNUMBER($K30),INDEX('Protokół zawodów'!$B$9:$BC$88,$K30,10),"")</f>
        <v/>
      </c>
      <c r="G30" s="240" t="str">
        <f>IF(ISNUMBER($K30),INDEX('Protokół zawodów'!$B$9:$BC$88,$K30,35),"")</f>
        <v/>
      </c>
      <c r="H30" s="240" t="str">
        <f>IF(ISNUMBER($K30),INDEX('Protokół zawodów'!$B$9:$BC$88,$K30,39),"")</f>
        <v/>
      </c>
      <c r="I30" s="236" t="str">
        <f>IF(ISNUMBER($K30),INDEX('Protokół zawodów'!$B$9:$BC$88,$K30,23),"")</f>
        <v/>
      </c>
      <c r="J30" s="233" t="str">
        <f>IF(ISNUMBER(LARGE('Protokół zawodów'!$Z$9:$Z$88,A30)),LARGE('Protokół zawodów'!$Z$9:$Z$88,A30),"")</f>
        <v/>
      </c>
      <c r="K30" s="229" t="str">
        <f>IF(ISNUMBER(J30),MATCH(J30,'Protokół zawodów'!$Z$9:$Z$88,0),"")</f>
        <v/>
      </c>
      <c r="M30" s="171" t="str">
        <f t="shared" si="0"/>
        <v/>
      </c>
      <c r="O30" s="422"/>
      <c r="P30" s="423"/>
      <c r="Q30" s="424"/>
    </row>
    <row r="31" spans="1:17">
      <c r="A31" s="249">
        <v>24</v>
      </c>
      <c r="B31" s="246" t="str">
        <f>IF(ISNUMBER($K31),INDEX('Protokół zawodów'!$B$9:$BC$88,$K31,6),"")</f>
        <v/>
      </c>
      <c r="C31" s="221" t="str">
        <f>IF(ISNUMBER($K31),INDEX('Protokół zawodów'!$B$9:$BC$88,$K31,7),"")</f>
        <v/>
      </c>
      <c r="D31" s="222" t="str">
        <f>IF(ISNUMBER($K31),INDEX('Protokół zawodów'!$B$9:$BC$88,$K31,8),"")</f>
        <v/>
      </c>
      <c r="E31" s="407" t="str">
        <f>IF(ISNUMBER($K31),INDEX('Protokół zawodów'!$B$9:$BC$88,$K31,2),"")</f>
        <v/>
      </c>
      <c r="F31" s="239" t="str">
        <f>IF(ISNUMBER($K31),INDEX('Protokół zawodów'!$B$9:$BC$88,$K31,10),"")</f>
        <v/>
      </c>
      <c r="G31" s="240" t="str">
        <f>IF(ISNUMBER($K31),INDEX('Protokół zawodów'!$B$9:$BC$88,$K31,35),"")</f>
        <v/>
      </c>
      <c r="H31" s="240" t="str">
        <f>IF(ISNUMBER($K31),INDEX('Protokół zawodów'!$B$9:$BC$88,$K31,39),"")</f>
        <v/>
      </c>
      <c r="I31" s="236" t="str">
        <f>IF(ISNUMBER($K31),INDEX('Protokół zawodów'!$B$9:$BC$88,$K31,23),"")</f>
        <v/>
      </c>
      <c r="J31" s="233" t="str">
        <f>IF(ISNUMBER(LARGE('Protokół zawodów'!$Z$9:$Z$88,A31)),LARGE('Protokół zawodów'!$Z$9:$Z$88,A31),"")</f>
        <v/>
      </c>
      <c r="K31" s="229" t="str">
        <f>IF(ISNUMBER(J31),MATCH(J31,'Protokół zawodów'!$Z$9:$Z$88,0),"")</f>
        <v/>
      </c>
      <c r="M31" s="171" t="str">
        <f t="shared" si="0"/>
        <v/>
      </c>
      <c r="O31" s="422"/>
      <c r="P31" s="423"/>
      <c r="Q31" s="424"/>
    </row>
    <row r="32" spans="1:17" hidden="1">
      <c r="A32" s="249">
        <v>25</v>
      </c>
      <c r="B32" s="246" t="str">
        <f>IF(ISNUMBER($K32),INDEX('Protokół zawodów'!$B$9:$BC$88,$K32,6),"")</f>
        <v/>
      </c>
      <c r="C32" s="221" t="str">
        <f>IF(ISNUMBER($K32),INDEX('Protokół zawodów'!$B$9:$BC$88,$K32,7),"")</f>
        <v/>
      </c>
      <c r="D32" s="222" t="str">
        <f>IF(ISNUMBER($K32),INDEX('Protokół zawodów'!$B$9:$BC$88,$K32,8),"")</f>
        <v/>
      </c>
      <c r="E32" s="239" t="str">
        <f>IF(ISNUMBER($K32),INDEX('Protokół zawodów'!$B$9:$BC$88,$K32,2),"")</f>
        <v/>
      </c>
      <c r="F32" s="239" t="str">
        <f>IF(ISNUMBER($K32),INDEX('Protokół zawodów'!$B$9:$BC$88,$K32,10),"")</f>
        <v/>
      </c>
      <c r="G32" s="240" t="str">
        <f>IF(ISNUMBER($K32),INDEX('Protokół zawodów'!$B$9:$BC$88,$K32,35),"")</f>
        <v/>
      </c>
      <c r="H32" s="240" t="str">
        <f>IF(ISNUMBER($K32),INDEX('Protokół zawodów'!$B$9:$BC$88,$K32,39),"")</f>
        <v/>
      </c>
      <c r="I32" s="236" t="str">
        <f>IF(ISNUMBER($K32),INDEX('Protokół zawodów'!$B$9:$BC$88,$K32,23),"")</f>
        <v/>
      </c>
      <c r="J32" s="233" t="str">
        <f>IF(ISNUMBER(LARGE('Protokół zawodów'!$Z$9:$Z$88,A32)),LARGE('Protokół zawodów'!$Z$9:$Z$88,A32),"")</f>
        <v/>
      </c>
      <c r="K32" s="229" t="str">
        <f>IF(ISNUMBER(J32),MATCH(J32,'Protokół zawodów'!$Z$9:$Z$88,0),"")</f>
        <v/>
      </c>
      <c r="M32" s="171" t="str">
        <f t="shared" si="0"/>
        <v/>
      </c>
      <c r="O32" s="422"/>
      <c r="P32" s="423"/>
      <c r="Q32" s="424"/>
    </row>
    <row r="33" spans="1:17" hidden="1">
      <c r="A33" s="249">
        <v>26</v>
      </c>
      <c r="B33" s="246" t="str">
        <f>IF(ISNUMBER($K33),INDEX('Protokół zawodów'!$B$9:$BC$88,$K33,6),"")</f>
        <v/>
      </c>
      <c r="C33" s="221" t="str">
        <f>IF(ISNUMBER($K33),INDEX('Protokół zawodów'!$B$9:$BC$88,$K33,7),"")</f>
        <v/>
      </c>
      <c r="D33" s="222" t="str">
        <f>IF(ISNUMBER($K33),INDEX('Protokół zawodów'!$B$9:$BC$88,$K33,8),"")</f>
        <v/>
      </c>
      <c r="E33" s="239" t="str">
        <f>IF(ISNUMBER($K33),INDEX('Protokół zawodów'!$B$9:$BC$88,$K33,2),"")</f>
        <v/>
      </c>
      <c r="F33" s="239" t="str">
        <f>IF(ISNUMBER($K33),INDEX('Protokół zawodów'!$B$9:$BC$88,$K33,10),"")</f>
        <v/>
      </c>
      <c r="G33" s="240" t="str">
        <f>IF(ISNUMBER($K33),INDEX('Protokół zawodów'!$B$9:$BC$88,$K33,35),"")</f>
        <v/>
      </c>
      <c r="H33" s="240" t="str">
        <f>IF(ISNUMBER($K33),INDEX('Protokół zawodów'!$B$9:$BC$88,$K33,39),"")</f>
        <v/>
      </c>
      <c r="I33" s="236" t="str">
        <f>IF(ISNUMBER($K33),INDEX('Protokół zawodów'!$B$9:$BC$88,$K33,23),"")</f>
        <v/>
      </c>
      <c r="J33" s="233" t="str">
        <f>IF(ISNUMBER(LARGE('Protokół zawodów'!$Z$9:$Z$88,A33)),LARGE('Protokół zawodów'!$Z$9:$Z$88,A33),"")</f>
        <v/>
      </c>
      <c r="K33" s="229" t="str">
        <f>IF(ISNUMBER(J33),MATCH(J33,'Protokół zawodów'!$Z$9:$Z$88,0),"")</f>
        <v/>
      </c>
      <c r="M33" s="171" t="str">
        <f t="shared" si="0"/>
        <v/>
      </c>
      <c r="O33" s="422"/>
      <c r="P33" s="423"/>
      <c r="Q33" s="424"/>
    </row>
    <row r="34" spans="1:17" hidden="1">
      <c r="A34" s="249">
        <v>27</v>
      </c>
      <c r="B34" s="246" t="str">
        <f>IF(ISNUMBER($K34),INDEX('Protokół zawodów'!$B$9:$BC$88,$K34,6),"")</f>
        <v/>
      </c>
      <c r="C34" s="221" t="str">
        <f>IF(ISNUMBER($K34),INDEX('Protokół zawodów'!$B$9:$BC$88,$K34,7),"")</f>
        <v/>
      </c>
      <c r="D34" s="222" t="str">
        <f>IF(ISNUMBER($K34),INDEX('Protokół zawodów'!$B$9:$BC$88,$K34,8),"")</f>
        <v/>
      </c>
      <c r="E34" s="239" t="str">
        <f>IF(ISNUMBER($K34),INDEX('Protokół zawodów'!$B$9:$BC$88,$K34,2),"")</f>
        <v/>
      </c>
      <c r="F34" s="239" t="str">
        <f>IF(ISNUMBER($K34),INDEX('Protokół zawodów'!$B$9:$BC$88,$K34,10),"")</f>
        <v/>
      </c>
      <c r="G34" s="240" t="str">
        <f>IF(ISNUMBER($K34),INDEX('Protokół zawodów'!$B$9:$BC$88,$K34,35),"")</f>
        <v/>
      </c>
      <c r="H34" s="240" t="str">
        <f>IF(ISNUMBER($K34),INDEX('Protokół zawodów'!$B$9:$BC$88,$K34,39),"")</f>
        <v/>
      </c>
      <c r="I34" s="236" t="str">
        <f>IF(ISNUMBER($K34),INDEX('Protokół zawodów'!$B$9:$BC$88,$K34,23),"")</f>
        <v/>
      </c>
      <c r="J34" s="233" t="str">
        <f>IF(ISNUMBER(LARGE('Protokół zawodów'!$Z$9:$Z$88,A34)),LARGE('Protokół zawodów'!$Z$9:$Z$88,A34),"")</f>
        <v/>
      </c>
      <c r="K34" s="229" t="str">
        <f>IF(ISNUMBER(J34),MATCH(J34,'Protokół zawodów'!$Z$9:$Z$88,0),"")</f>
        <v/>
      </c>
      <c r="M34" s="171" t="str">
        <f t="shared" si="0"/>
        <v/>
      </c>
      <c r="O34" s="422"/>
      <c r="P34" s="423"/>
      <c r="Q34" s="424"/>
    </row>
    <row r="35" spans="1:17" hidden="1">
      <c r="A35" s="249">
        <v>28</v>
      </c>
      <c r="B35" s="246" t="str">
        <f>IF(ISNUMBER($K35),INDEX('Protokół zawodów'!$B$9:$BC$88,$K35,6),"")</f>
        <v/>
      </c>
      <c r="C35" s="221" t="str">
        <f>IF(ISNUMBER($K35),INDEX('Protokół zawodów'!$B$9:$BC$88,$K35,7),"")</f>
        <v/>
      </c>
      <c r="D35" s="222" t="str">
        <f>IF(ISNUMBER($K35),INDEX('Protokół zawodów'!$B$9:$BC$88,$K35,8),"")</f>
        <v/>
      </c>
      <c r="E35" s="239" t="str">
        <f>IF(ISNUMBER($K35),INDEX('Protokół zawodów'!$B$9:$BC$88,$K35,2),"")</f>
        <v/>
      </c>
      <c r="F35" s="239" t="str">
        <f>IF(ISNUMBER($K35),INDEX('Protokół zawodów'!$B$9:$BC$88,$K35,10),"")</f>
        <v/>
      </c>
      <c r="G35" s="240" t="str">
        <f>IF(ISNUMBER($K35),INDEX('Protokół zawodów'!$B$9:$BC$88,$K35,35),"")</f>
        <v/>
      </c>
      <c r="H35" s="240" t="str">
        <f>IF(ISNUMBER($K35),INDEX('Protokół zawodów'!$B$9:$BC$88,$K35,39),"")</f>
        <v/>
      </c>
      <c r="I35" s="236" t="str">
        <f>IF(ISNUMBER($K35),INDEX('Protokół zawodów'!$B$9:$BC$88,$K35,23),"")</f>
        <v/>
      </c>
      <c r="J35" s="233" t="str">
        <f>IF(ISNUMBER(LARGE('Protokół zawodów'!$Z$9:$Z$88,A35)),LARGE('Protokół zawodów'!$Z$9:$Z$88,A35),"")</f>
        <v/>
      </c>
      <c r="K35" s="229" t="str">
        <f>IF(ISNUMBER(J35),MATCH(J35,'Protokół zawodów'!$Z$9:$Z$88,0),"")</f>
        <v/>
      </c>
      <c r="M35" s="171" t="str">
        <f t="shared" si="0"/>
        <v/>
      </c>
      <c r="O35" s="422"/>
      <c r="P35" s="423"/>
      <c r="Q35" s="424"/>
    </row>
    <row r="36" spans="1:17" hidden="1">
      <c r="A36" s="249">
        <v>29</v>
      </c>
      <c r="B36" s="246" t="str">
        <f>IF(ISNUMBER($K36),INDEX('Protokół zawodów'!$B$9:$BC$88,$K36,6),"")</f>
        <v/>
      </c>
      <c r="C36" s="221" t="str">
        <f>IF(ISNUMBER($K36),INDEX('Protokół zawodów'!$B$9:$BC$88,$K36,7),"")</f>
        <v/>
      </c>
      <c r="D36" s="222" t="str">
        <f>IF(ISNUMBER($K36),INDEX('Protokół zawodów'!$B$9:$BC$88,$K36,8),"")</f>
        <v/>
      </c>
      <c r="E36" s="239" t="str">
        <f>IF(ISNUMBER($K36),INDEX('Protokół zawodów'!$B$9:$BC$88,$K36,2),"")</f>
        <v/>
      </c>
      <c r="F36" s="239" t="str">
        <f>IF(ISNUMBER($K36),INDEX('Protokół zawodów'!$B$9:$BC$88,$K36,10),"")</f>
        <v/>
      </c>
      <c r="G36" s="240" t="str">
        <f>IF(ISNUMBER($K36),INDEX('Protokół zawodów'!$B$9:$BC$88,$K36,35),"")</f>
        <v/>
      </c>
      <c r="H36" s="240" t="str">
        <f>IF(ISNUMBER($K36),INDEX('Protokół zawodów'!$B$9:$BC$88,$K36,39),"")</f>
        <v/>
      </c>
      <c r="I36" s="236" t="str">
        <f>IF(ISNUMBER($K36),INDEX('Protokół zawodów'!$B$9:$BC$88,$K36,23),"")</f>
        <v/>
      </c>
      <c r="J36" s="233" t="str">
        <f>IF(ISNUMBER(LARGE('Protokół zawodów'!$Z$9:$Z$88,A36)),LARGE('Protokół zawodów'!$Z$9:$Z$88,A36),"")</f>
        <v/>
      </c>
      <c r="K36" s="229" t="str">
        <f>IF(ISNUMBER(J36),MATCH(J36,'Protokół zawodów'!$Z$9:$Z$88,0),"")</f>
        <v/>
      </c>
      <c r="M36" s="171" t="str">
        <f t="shared" si="0"/>
        <v/>
      </c>
      <c r="O36" s="422"/>
      <c r="P36" s="423"/>
      <c r="Q36" s="424"/>
    </row>
    <row r="37" spans="1:17" hidden="1">
      <c r="A37" s="249">
        <v>30</v>
      </c>
      <c r="B37" s="246" t="str">
        <f>IF(ISNUMBER($K37),INDEX('Protokół zawodów'!$B$9:$BC$88,$K37,6),"")</f>
        <v/>
      </c>
      <c r="C37" s="221" t="str">
        <f>IF(ISNUMBER($K37),INDEX('Protokół zawodów'!$B$9:$BC$88,$K37,7),"")</f>
        <v/>
      </c>
      <c r="D37" s="222" t="str">
        <f>IF(ISNUMBER($K37),INDEX('Protokół zawodów'!$B$9:$BC$88,$K37,8),"")</f>
        <v/>
      </c>
      <c r="E37" s="239" t="str">
        <f>IF(ISNUMBER($K37),INDEX('Protokół zawodów'!$B$9:$BC$88,$K37,2),"")</f>
        <v/>
      </c>
      <c r="F37" s="239" t="str">
        <f>IF(ISNUMBER($K37),INDEX('Protokół zawodów'!$B$9:$BC$88,$K37,10),"")</f>
        <v/>
      </c>
      <c r="G37" s="240" t="str">
        <f>IF(ISNUMBER($K37),INDEX('Protokół zawodów'!$B$9:$BC$88,$K37,35),"")</f>
        <v/>
      </c>
      <c r="H37" s="240" t="str">
        <f>IF(ISNUMBER($K37),INDEX('Protokół zawodów'!$B$9:$BC$88,$K37,39),"")</f>
        <v/>
      </c>
      <c r="I37" s="236" t="str">
        <f>IF(ISNUMBER($K37),INDEX('Protokół zawodów'!$B$9:$BC$88,$K37,23),"")</f>
        <v/>
      </c>
      <c r="J37" s="233" t="str">
        <f>IF(ISNUMBER(LARGE('Protokół zawodów'!$Z$9:$Z$88,A37)),LARGE('Protokół zawodów'!$Z$9:$Z$88,A37),"")</f>
        <v/>
      </c>
      <c r="K37" s="229" t="str">
        <f>IF(ISNUMBER(J37),MATCH(J37,'Protokół zawodów'!$Z$9:$Z$88,0),"")</f>
        <v/>
      </c>
      <c r="M37" s="171" t="str">
        <f t="shared" si="0"/>
        <v/>
      </c>
      <c r="O37" s="422"/>
      <c r="P37" s="423"/>
      <c r="Q37" s="424"/>
    </row>
    <row r="38" spans="1:17" hidden="1">
      <c r="A38" s="249">
        <v>31</v>
      </c>
      <c r="B38" s="246" t="str">
        <f>IF(ISNUMBER($K38),INDEX('Protokół zawodów'!$B$9:$BC$88,$K38,6),"")</f>
        <v/>
      </c>
      <c r="C38" s="221" t="str">
        <f>IF(ISNUMBER($K38),INDEX('Protokół zawodów'!$B$9:$BC$88,$K38,7),"")</f>
        <v/>
      </c>
      <c r="D38" s="222" t="str">
        <f>IF(ISNUMBER($K38),INDEX('Protokół zawodów'!$B$9:$BC$88,$K38,8),"")</f>
        <v/>
      </c>
      <c r="E38" s="239" t="str">
        <f>IF(ISNUMBER($K38),INDEX('Protokół zawodów'!$B$9:$BC$88,$K38,2),"")</f>
        <v/>
      </c>
      <c r="F38" s="239" t="str">
        <f>IF(ISNUMBER($K38),INDEX('Protokół zawodów'!$B$9:$BC$88,$K38,10),"")</f>
        <v/>
      </c>
      <c r="G38" s="240" t="str">
        <f>IF(ISNUMBER($K38),INDEX('Protokół zawodów'!$B$9:$BC$88,$K38,35),"")</f>
        <v/>
      </c>
      <c r="H38" s="240" t="str">
        <f>IF(ISNUMBER($K38),INDEX('Protokół zawodów'!$B$9:$BC$88,$K38,39),"")</f>
        <v/>
      </c>
      <c r="I38" s="236" t="str">
        <f>IF(ISNUMBER($K38),INDEX('Protokół zawodów'!$B$9:$BC$88,$K38,23),"")</f>
        <v/>
      </c>
      <c r="J38" s="233" t="str">
        <f>IF(ISNUMBER(LARGE('Protokół zawodów'!$Z$9:$Z$88,A38)),LARGE('Protokół zawodów'!$Z$9:$Z$88,A38),"")</f>
        <v/>
      </c>
      <c r="K38" s="229" t="str">
        <f>IF(ISNUMBER(J38),MATCH(J38,'Protokół zawodów'!$Z$9:$Z$88,0),"")</f>
        <v/>
      </c>
      <c r="M38" s="171" t="str">
        <f t="shared" si="0"/>
        <v/>
      </c>
      <c r="O38" s="422"/>
      <c r="P38" s="423"/>
      <c r="Q38" s="424"/>
    </row>
    <row r="39" spans="1:17" hidden="1">
      <c r="A39" s="249">
        <v>32</v>
      </c>
      <c r="B39" s="246" t="str">
        <f>IF(ISNUMBER($K39),INDEX('Protokół zawodów'!$B$9:$BC$88,$K39,6),"")</f>
        <v/>
      </c>
      <c r="C39" s="221" t="str">
        <f>IF(ISNUMBER($K39),INDEX('Protokół zawodów'!$B$9:$BC$88,$K39,7),"")</f>
        <v/>
      </c>
      <c r="D39" s="222" t="str">
        <f>IF(ISNUMBER($K39),INDEX('Protokół zawodów'!$B$9:$BC$88,$K39,8),"")</f>
        <v/>
      </c>
      <c r="E39" s="239" t="str">
        <f>IF(ISNUMBER($K39),INDEX('Protokół zawodów'!$B$9:$BC$88,$K39,2),"")</f>
        <v/>
      </c>
      <c r="F39" s="239" t="str">
        <f>IF(ISNUMBER($K39),INDEX('Protokół zawodów'!$B$9:$BC$88,$K39,10),"")</f>
        <v/>
      </c>
      <c r="G39" s="240" t="str">
        <f>IF(ISNUMBER($K39),INDEX('Protokół zawodów'!$B$9:$BC$88,$K39,35),"")</f>
        <v/>
      </c>
      <c r="H39" s="240" t="str">
        <f>IF(ISNUMBER($K39),INDEX('Protokół zawodów'!$B$9:$BC$88,$K39,39),"")</f>
        <v/>
      </c>
      <c r="I39" s="236" t="str">
        <f>IF(ISNUMBER($K39),INDEX('Protokół zawodów'!$B$9:$BC$88,$K39,23),"")</f>
        <v/>
      </c>
      <c r="J39" s="233" t="str">
        <f>IF(ISNUMBER(LARGE('Protokół zawodów'!$Z$9:$Z$88,A39)),LARGE('Protokół zawodów'!$Z$9:$Z$88,A39),"")</f>
        <v/>
      </c>
      <c r="K39" s="229" t="str">
        <f>IF(ISNUMBER(J39),MATCH(J39,'Protokół zawodów'!$Z$9:$Z$88,0),"")</f>
        <v/>
      </c>
      <c r="M39" s="171" t="str">
        <f t="shared" si="0"/>
        <v/>
      </c>
      <c r="O39" s="422"/>
      <c r="P39" s="423"/>
      <c r="Q39" s="424"/>
    </row>
    <row r="40" spans="1:17" hidden="1">
      <c r="A40" s="249">
        <v>33</v>
      </c>
      <c r="B40" s="246" t="str">
        <f>IF(ISNUMBER($K40),INDEX('Protokół zawodów'!$B$9:$BC$88,$K40,6),"")</f>
        <v/>
      </c>
      <c r="C40" s="221" t="str">
        <f>IF(ISNUMBER($K40),INDEX('Protokół zawodów'!$B$9:$BC$88,$K40,7),"")</f>
        <v/>
      </c>
      <c r="D40" s="222" t="str">
        <f>IF(ISNUMBER($K40),INDEX('Protokół zawodów'!$B$9:$BC$88,$K40,8),"")</f>
        <v/>
      </c>
      <c r="E40" s="239" t="str">
        <f>IF(ISNUMBER($K40),INDEX('Protokół zawodów'!$B$9:$BC$88,$K40,2),"")</f>
        <v/>
      </c>
      <c r="F40" s="239" t="str">
        <f>IF(ISNUMBER($K40),INDEX('Protokół zawodów'!$B$9:$BC$88,$K40,10),"")</f>
        <v/>
      </c>
      <c r="G40" s="240" t="str">
        <f>IF(ISNUMBER($K40),INDEX('Protokół zawodów'!$B$9:$BC$88,$K40,35),"")</f>
        <v/>
      </c>
      <c r="H40" s="240" t="str">
        <f>IF(ISNUMBER($K40),INDEX('Protokół zawodów'!$B$9:$BC$88,$K40,39),"")</f>
        <v/>
      </c>
      <c r="I40" s="236" t="str">
        <f>IF(ISNUMBER($K40),INDEX('Protokół zawodów'!$B$9:$BC$88,$K40,23),"")</f>
        <v/>
      </c>
      <c r="J40" s="233" t="str">
        <f>IF(ISNUMBER(LARGE('Protokół zawodów'!$Z$9:$Z$88,A40)),LARGE('Protokół zawodów'!$Z$9:$Z$88,A40),"")</f>
        <v/>
      </c>
      <c r="K40" s="229" t="str">
        <f>IF(ISNUMBER(J40),MATCH(J40,'Protokół zawodów'!$Z$9:$Z$88,0),"")</f>
        <v/>
      </c>
      <c r="M40" s="171" t="str">
        <f t="shared" si="0"/>
        <v/>
      </c>
      <c r="O40" s="422"/>
      <c r="P40" s="423"/>
      <c r="Q40" s="424"/>
    </row>
    <row r="41" spans="1:17" hidden="1">
      <c r="A41" s="249">
        <v>34</v>
      </c>
      <c r="B41" s="246" t="str">
        <f>IF(ISNUMBER($K41),INDEX('Protokół zawodów'!$B$9:$BC$88,$K41,6),"")</f>
        <v/>
      </c>
      <c r="C41" s="221" t="str">
        <f>IF(ISNUMBER($K41),INDEX('Protokół zawodów'!$B$9:$BC$88,$K41,7),"")</f>
        <v/>
      </c>
      <c r="D41" s="222" t="str">
        <f>IF(ISNUMBER($K41),INDEX('Protokół zawodów'!$B$9:$BC$88,$K41,8),"")</f>
        <v/>
      </c>
      <c r="E41" s="239" t="str">
        <f>IF(ISNUMBER($K41),INDEX('Protokół zawodów'!$B$9:$BC$88,$K41,2),"")</f>
        <v/>
      </c>
      <c r="F41" s="239" t="str">
        <f>IF(ISNUMBER($K41),INDEX('Protokół zawodów'!$B$9:$BC$88,$K41,10),"")</f>
        <v/>
      </c>
      <c r="G41" s="240" t="str">
        <f>IF(ISNUMBER($K41),INDEX('Protokół zawodów'!$B$9:$BC$88,$K41,35),"")</f>
        <v/>
      </c>
      <c r="H41" s="240" t="str">
        <f>IF(ISNUMBER($K41),INDEX('Protokół zawodów'!$B$9:$BC$88,$K41,39),"")</f>
        <v/>
      </c>
      <c r="I41" s="236" t="str">
        <f>IF(ISNUMBER($K41),INDEX('Protokół zawodów'!$B$9:$BC$88,$K41,23),"")</f>
        <v/>
      </c>
      <c r="J41" s="233" t="str">
        <f>IF(ISNUMBER(LARGE('Protokół zawodów'!$Z$9:$Z$88,A41)),LARGE('Protokół zawodów'!$Z$9:$Z$88,A41),"")</f>
        <v/>
      </c>
      <c r="K41" s="229" t="str">
        <f>IF(ISNUMBER(J41),MATCH(J41,'Protokół zawodów'!$Z$9:$Z$88,0),"")</f>
        <v/>
      </c>
      <c r="M41" s="171" t="str">
        <f t="shared" si="0"/>
        <v/>
      </c>
      <c r="O41" s="422"/>
      <c r="P41" s="423"/>
      <c r="Q41" s="424"/>
    </row>
    <row r="42" spans="1:17" hidden="1">
      <c r="A42" s="249">
        <v>35</v>
      </c>
      <c r="B42" s="246" t="str">
        <f>IF(ISNUMBER($K42),INDEX('Protokół zawodów'!$B$9:$BC$88,$K42,6),"")</f>
        <v/>
      </c>
      <c r="C42" s="221" t="str">
        <f>IF(ISNUMBER($K42),INDEX('Protokół zawodów'!$B$9:$BC$88,$K42,7),"")</f>
        <v/>
      </c>
      <c r="D42" s="222" t="str">
        <f>IF(ISNUMBER($K42),INDEX('Protokół zawodów'!$B$9:$BC$88,$K42,8),"")</f>
        <v/>
      </c>
      <c r="E42" s="239" t="str">
        <f>IF(ISNUMBER($K42),INDEX('Protokół zawodów'!$B$9:$BC$88,$K42,2),"")</f>
        <v/>
      </c>
      <c r="F42" s="239" t="str">
        <f>IF(ISNUMBER($K42),INDEX('Protokół zawodów'!$B$9:$BC$88,$K42,10),"")</f>
        <v/>
      </c>
      <c r="G42" s="240" t="str">
        <f>IF(ISNUMBER($K42),INDEX('Protokół zawodów'!$B$9:$BC$88,$K42,35),"")</f>
        <v/>
      </c>
      <c r="H42" s="240" t="str">
        <f>IF(ISNUMBER($K42),INDEX('Protokół zawodów'!$B$9:$BC$88,$K42,39),"")</f>
        <v/>
      </c>
      <c r="I42" s="236" t="str">
        <f>IF(ISNUMBER($K42),INDEX('Protokół zawodów'!$B$9:$BC$88,$K42,23),"")</f>
        <v/>
      </c>
      <c r="J42" s="233" t="str">
        <f>IF(ISNUMBER(LARGE('Protokół zawodów'!$Z$9:$Z$88,A42)),LARGE('Protokół zawodów'!$Z$9:$Z$88,A42),"")</f>
        <v/>
      </c>
      <c r="K42" s="229" t="str">
        <f>IF(ISNUMBER(J42),MATCH(J42,'Protokół zawodów'!$Z$9:$Z$88,0),"")</f>
        <v/>
      </c>
      <c r="M42" s="171" t="str">
        <f t="shared" si="0"/>
        <v/>
      </c>
    </row>
    <row r="43" spans="1:17" hidden="1">
      <c r="A43" s="249">
        <v>36</v>
      </c>
      <c r="B43" s="246" t="str">
        <f>IF(ISNUMBER($K43),INDEX('Protokół zawodów'!$B$9:$BC$88,$K43,6),"")</f>
        <v/>
      </c>
      <c r="C43" s="221" t="str">
        <f>IF(ISNUMBER($K43),INDEX('Protokół zawodów'!$B$9:$BC$88,$K43,7),"")</f>
        <v/>
      </c>
      <c r="D43" s="222" t="str">
        <f>IF(ISNUMBER($K43),INDEX('Protokół zawodów'!$B$9:$BC$88,$K43,8),"")</f>
        <v/>
      </c>
      <c r="E43" s="239" t="str">
        <f>IF(ISNUMBER($K43),INDEX('Protokół zawodów'!$B$9:$BC$88,$K43,2),"")</f>
        <v/>
      </c>
      <c r="F43" s="239" t="str">
        <f>IF(ISNUMBER($K43),INDEX('Protokół zawodów'!$B$9:$BC$88,$K43,10),"")</f>
        <v/>
      </c>
      <c r="G43" s="240" t="str">
        <f>IF(ISNUMBER($K43),INDEX('Protokół zawodów'!$B$9:$BC$88,$K43,35),"")</f>
        <v/>
      </c>
      <c r="H43" s="240" t="str">
        <f>IF(ISNUMBER($K43),INDEX('Protokół zawodów'!$B$9:$BC$88,$K43,39),"")</f>
        <v/>
      </c>
      <c r="I43" s="236" t="str">
        <f>IF(ISNUMBER($K43),INDEX('Protokół zawodów'!$B$9:$BC$88,$K43,23),"")</f>
        <v/>
      </c>
      <c r="J43" s="233" t="str">
        <f>IF(ISNUMBER(LARGE('Protokół zawodów'!$Z$9:$Z$88,A43)),LARGE('Protokół zawodów'!$Z$9:$Z$88,A43),"")</f>
        <v/>
      </c>
      <c r="K43" s="229" t="str">
        <f>IF(ISNUMBER(J43),MATCH(J43,'Protokół zawodów'!$Z$9:$Z$88,0),"")</f>
        <v/>
      </c>
      <c r="M43" s="171" t="str">
        <f t="shared" si="0"/>
        <v/>
      </c>
    </row>
    <row r="44" spans="1:17" hidden="1">
      <c r="A44" s="249">
        <v>37</v>
      </c>
      <c r="B44" s="246" t="str">
        <f>IF(ISNUMBER($K44),INDEX('Protokół zawodów'!$B$9:$BC$88,$K44,6),"")</f>
        <v/>
      </c>
      <c r="C44" s="221" t="str">
        <f>IF(ISNUMBER($K44),INDEX('Protokół zawodów'!$B$9:$BC$88,$K44,7),"")</f>
        <v/>
      </c>
      <c r="D44" s="222" t="str">
        <f>IF(ISNUMBER($K44),INDEX('Protokół zawodów'!$B$9:$BC$88,$K44,8),"")</f>
        <v/>
      </c>
      <c r="E44" s="239" t="str">
        <f>IF(ISNUMBER($K44),INDEX('Protokół zawodów'!$B$9:$BC$88,$K44,2),"")</f>
        <v/>
      </c>
      <c r="F44" s="239" t="str">
        <f>IF(ISNUMBER($K44),INDEX('Protokół zawodów'!$B$9:$BC$88,$K44,10),"")</f>
        <v/>
      </c>
      <c r="G44" s="240" t="str">
        <f>IF(ISNUMBER($K44),INDEX('Protokół zawodów'!$B$9:$BC$88,$K44,35),"")</f>
        <v/>
      </c>
      <c r="H44" s="240" t="str">
        <f>IF(ISNUMBER($K44),INDEX('Protokół zawodów'!$B$9:$BC$88,$K44,39),"")</f>
        <v/>
      </c>
      <c r="I44" s="236" t="str">
        <f>IF(ISNUMBER($K44),INDEX('Protokół zawodów'!$B$9:$BC$88,$K44,23),"")</f>
        <v/>
      </c>
      <c r="J44" s="233" t="str">
        <f>IF(ISNUMBER(LARGE('Protokół zawodów'!$Z$9:$Z$88,A44)),LARGE('Protokół zawodów'!$Z$9:$Z$88,A44),"")</f>
        <v/>
      </c>
      <c r="K44" s="229" t="str">
        <f>IF(ISNUMBER(J44),MATCH(J44,'Protokół zawodów'!$Z$9:$Z$88,0),"")</f>
        <v/>
      </c>
      <c r="M44" s="171" t="str">
        <f t="shared" si="0"/>
        <v/>
      </c>
    </row>
    <row r="45" spans="1:17" hidden="1">
      <c r="A45" s="249">
        <v>38</v>
      </c>
      <c r="B45" s="246" t="str">
        <f>IF(ISNUMBER($K45),INDEX('Protokół zawodów'!$B$9:$BC$88,$K45,6),"")</f>
        <v/>
      </c>
      <c r="C45" s="221" t="str">
        <f>IF(ISNUMBER($K45),INDEX('Protokół zawodów'!$B$9:$BC$88,$K45,7),"")</f>
        <v/>
      </c>
      <c r="D45" s="222" t="str">
        <f>IF(ISNUMBER($K45),INDEX('Protokół zawodów'!$B$9:$BC$88,$K45,8),"")</f>
        <v/>
      </c>
      <c r="E45" s="239" t="str">
        <f>IF(ISNUMBER($K45),INDEX('Protokół zawodów'!$B$9:$BC$88,$K45,2),"")</f>
        <v/>
      </c>
      <c r="F45" s="239" t="str">
        <f>IF(ISNUMBER($K45),INDEX('Protokół zawodów'!$B$9:$BC$88,$K45,10),"")</f>
        <v/>
      </c>
      <c r="G45" s="240" t="str">
        <f>IF(ISNUMBER($K45),INDEX('Protokół zawodów'!$B$9:$BC$88,$K45,35),"")</f>
        <v/>
      </c>
      <c r="H45" s="240" t="str">
        <f>IF(ISNUMBER($K45),INDEX('Protokół zawodów'!$B$9:$BC$88,$K45,39),"")</f>
        <v/>
      </c>
      <c r="I45" s="236" t="str">
        <f>IF(ISNUMBER($K45),INDEX('Protokół zawodów'!$B$9:$BC$88,$K45,23),"")</f>
        <v/>
      </c>
      <c r="J45" s="233" t="str">
        <f>IF(ISNUMBER(LARGE('Protokół zawodów'!$Z$9:$Z$88,A45)),LARGE('Protokół zawodów'!$Z$9:$Z$88,A45),"")</f>
        <v/>
      </c>
      <c r="K45" s="229" t="str">
        <f>IF(ISNUMBER(J45),MATCH(J45,'Protokół zawodów'!$Z$9:$Z$88,0),"")</f>
        <v/>
      </c>
      <c r="M45" s="171" t="str">
        <f t="shared" si="0"/>
        <v/>
      </c>
    </row>
    <row r="46" spans="1:17" hidden="1">
      <c r="A46" s="249">
        <v>39</v>
      </c>
      <c r="B46" s="246" t="str">
        <f>IF(ISNUMBER($K46),INDEX('Protokół zawodów'!$B$9:$BC$88,$K46,6),"")</f>
        <v/>
      </c>
      <c r="C46" s="221" t="str">
        <f>IF(ISNUMBER($K46),INDEX('Protokół zawodów'!$B$9:$BC$88,$K46,7),"")</f>
        <v/>
      </c>
      <c r="D46" s="222" t="str">
        <f>IF(ISNUMBER($K46),INDEX('Protokół zawodów'!$B$9:$BC$88,$K46,8),"")</f>
        <v/>
      </c>
      <c r="E46" s="239" t="str">
        <f>IF(ISNUMBER($K46),INDEX('Protokół zawodów'!$B$9:$BC$88,$K46,2),"")</f>
        <v/>
      </c>
      <c r="F46" s="239" t="str">
        <f>IF(ISNUMBER($K46),INDEX('Protokół zawodów'!$B$9:$BC$88,$K46,10),"")</f>
        <v/>
      </c>
      <c r="G46" s="240" t="str">
        <f>IF(ISNUMBER($K46),INDEX('Protokół zawodów'!$B$9:$BC$88,$K46,35),"")</f>
        <v/>
      </c>
      <c r="H46" s="240" t="str">
        <f>IF(ISNUMBER($K46),INDEX('Protokół zawodów'!$B$9:$BC$88,$K46,39),"")</f>
        <v/>
      </c>
      <c r="I46" s="236" t="str">
        <f>IF(ISNUMBER($K46),INDEX('Protokół zawodów'!$B$9:$BC$88,$K46,23),"")</f>
        <v/>
      </c>
      <c r="J46" s="233" t="str">
        <f>IF(ISNUMBER(LARGE('Protokół zawodów'!$Z$9:$Z$88,A46)),LARGE('Protokół zawodów'!$Z$9:$Z$88,A46),"")</f>
        <v/>
      </c>
      <c r="K46" s="229" t="str">
        <f>IF(ISNUMBER(J46),MATCH(J46,'Protokół zawodów'!$Z$9:$Z$88,0),"")</f>
        <v/>
      </c>
      <c r="M46" s="171" t="str">
        <f t="shared" si="0"/>
        <v/>
      </c>
    </row>
    <row r="47" spans="1:17" hidden="1">
      <c r="A47" s="249">
        <v>40</v>
      </c>
      <c r="B47" s="246" t="str">
        <f>IF(ISNUMBER($K47),INDEX('Protokół zawodów'!$B$9:$BC$88,$K47,6),"")</f>
        <v/>
      </c>
      <c r="C47" s="221" t="str">
        <f>IF(ISNUMBER($K47),INDEX('Protokół zawodów'!$B$9:$BC$88,$K47,7),"")</f>
        <v/>
      </c>
      <c r="D47" s="222" t="str">
        <f>IF(ISNUMBER($K47),INDEX('Protokół zawodów'!$B$9:$BC$88,$K47,8),"")</f>
        <v/>
      </c>
      <c r="E47" s="239" t="str">
        <f>IF(ISNUMBER($K47),INDEX('Protokół zawodów'!$B$9:$BC$88,$K47,2),"")</f>
        <v/>
      </c>
      <c r="F47" s="239" t="str">
        <f>IF(ISNUMBER($K47),INDEX('Protokół zawodów'!$B$9:$BC$88,$K47,10),"")</f>
        <v/>
      </c>
      <c r="G47" s="240" t="str">
        <f>IF(ISNUMBER($K47),INDEX('Protokół zawodów'!$B$9:$BC$88,$K47,35),"")</f>
        <v/>
      </c>
      <c r="H47" s="240" t="str">
        <f>IF(ISNUMBER($K47),INDEX('Protokół zawodów'!$B$9:$BC$88,$K47,39),"")</f>
        <v/>
      </c>
      <c r="I47" s="236" t="str">
        <f>IF(ISNUMBER($K47),INDEX('Protokół zawodów'!$B$9:$BC$88,$K47,23),"")</f>
        <v/>
      </c>
      <c r="J47" s="233" t="str">
        <f>IF(ISNUMBER(LARGE('Protokół zawodów'!$Z$9:$Z$88,A47)),LARGE('Protokół zawodów'!$Z$9:$Z$88,A47),"")</f>
        <v/>
      </c>
      <c r="K47" s="229" t="str">
        <f>IF(ISNUMBER(J47),MATCH(J47,'Protokół zawodów'!$Z$9:$Z$88,0),"")</f>
        <v/>
      </c>
      <c r="M47" s="171" t="str">
        <f t="shared" si="0"/>
        <v/>
      </c>
    </row>
    <row r="48" spans="1:17" hidden="1">
      <c r="A48" s="249">
        <v>41</v>
      </c>
      <c r="B48" s="246" t="str">
        <f>IF(ISNUMBER($K48),INDEX('Protokół zawodów'!$B$9:$BC$88,$K48,6),"")</f>
        <v/>
      </c>
      <c r="C48" s="221" t="str">
        <f>IF(ISNUMBER($K48),INDEX('Protokół zawodów'!$B$9:$BC$88,$K48,7),"")</f>
        <v/>
      </c>
      <c r="D48" s="222" t="str">
        <f>IF(ISNUMBER($K48),INDEX('Protokół zawodów'!$B$9:$BC$88,$K48,8),"")</f>
        <v/>
      </c>
      <c r="E48" s="239" t="str">
        <f>IF(ISNUMBER($K48),INDEX('Protokół zawodów'!$B$9:$BC$88,$K48,2),"")</f>
        <v/>
      </c>
      <c r="F48" s="239" t="str">
        <f>IF(ISNUMBER($K48),INDEX('Protokół zawodów'!$B$9:$BC$88,$K48,10),"")</f>
        <v/>
      </c>
      <c r="G48" s="240" t="str">
        <f>IF(ISNUMBER($K48),INDEX('Protokół zawodów'!$B$9:$BC$88,$K48,35),"")</f>
        <v/>
      </c>
      <c r="H48" s="240" t="str">
        <f>IF(ISNUMBER($K48),INDEX('Protokół zawodów'!$B$9:$BC$88,$K48,39),"")</f>
        <v/>
      </c>
      <c r="I48" s="236" t="str">
        <f>IF(ISNUMBER($K48),INDEX('Protokół zawodów'!$B$9:$BC$88,$K48,23),"")</f>
        <v/>
      </c>
      <c r="J48" s="233" t="str">
        <f>IF(ISNUMBER(LARGE('Protokół zawodów'!$Z$9:$Z$88,A48)),LARGE('Protokół zawodów'!$Z$9:$Z$88,A48),"")</f>
        <v/>
      </c>
      <c r="K48" s="229" t="str">
        <f>IF(ISNUMBER(J48),MATCH(J48,'Protokół zawodów'!$Z$9:$Z$88,0),"")</f>
        <v/>
      </c>
      <c r="M48" s="171" t="str">
        <f t="shared" si="0"/>
        <v/>
      </c>
    </row>
    <row r="49" spans="1:13" hidden="1">
      <c r="A49" s="249">
        <v>42</v>
      </c>
      <c r="B49" s="246" t="str">
        <f>IF(ISNUMBER($K49),INDEX('Protokół zawodów'!$B$9:$BC$88,$K49,6),"")</f>
        <v/>
      </c>
      <c r="C49" s="221" t="str">
        <f>IF(ISNUMBER($K49),INDEX('Protokół zawodów'!$B$9:$BC$88,$K49,7),"")</f>
        <v/>
      </c>
      <c r="D49" s="222" t="str">
        <f>IF(ISNUMBER($K49),INDEX('Protokół zawodów'!$B$9:$BC$88,$K49,8),"")</f>
        <v/>
      </c>
      <c r="E49" s="239" t="str">
        <f>IF(ISNUMBER($K49),INDEX('Protokół zawodów'!$B$9:$BC$88,$K49,2),"")</f>
        <v/>
      </c>
      <c r="F49" s="239" t="str">
        <f>IF(ISNUMBER($K49),INDEX('Protokół zawodów'!$B$9:$BC$88,$K49,10),"")</f>
        <v/>
      </c>
      <c r="G49" s="240" t="str">
        <f>IF(ISNUMBER($K49),INDEX('Protokół zawodów'!$B$9:$BC$88,$K49,35),"")</f>
        <v/>
      </c>
      <c r="H49" s="240" t="str">
        <f>IF(ISNUMBER($K49),INDEX('Protokół zawodów'!$B$9:$BC$88,$K49,39),"")</f>
        <v/>
      </c>
      <c r="I49" s="236" t="str">
        <f>IF(ISNUMBER($K49),INDEX('Protokół zawodów'!$B$9:$BC$88,$K49,23),"")</f>
        <v/>
      </c>
      <c r="J49" s="233" t="str">
        <f>IF(ISNUMBER(LARGE('Protokół zawodów'!$Z$9:$Z$88,A49)),LARGE('Protokół zawodów'!$Z$9:$Z$88,A49),"")</f>
        <v/>
      </c>
      <c r="K49" s="229" t="str">
        <f>IF(ISNUMBER(J49),MATCH(J49,'Protokół zawodów'!$Z$9:$Z$88,0),"")</f>
        <v/>
      </c>
      <c r="M49" s="171" t="str">
        <f t="shared" si="0"/>
        <v/>
      </c>
    </row>
    <row r="50" spans="1:13" hidden="1">
      <c r="A50" s="249">
        <v>43</v>
      </c>
      <c r="B50" s="246" t="str">
        <f>IF(ISNUMBER($K50),INDEX('Protokół zawodów'!$B$9:$BC$88,$K50,6),"")</f>
        <v/>
      </c>
      <c r="C50" s="221" t="str">
        <f>IF(ISNUMBER($K50),INDEX('Protokół zawodów'!$B$9:$BC$88,$K50,7),"")</f>
        <v/>
      </c>
      <c r="D50" s="222" t="str">
        <f>IF(ISNUMBER($K50),INDEX('Protokół zawodów'!$B$9:$BC$88,$K50,8),"")</f>
        <v/>
      </c>
      <c r="E50" s="239" t="str">
        <f>IF(ISNUMBER($K50),INDEX('Protokół zawodów'!$B$9:$BC$88,$K50,2),"")</f>
        <v/>
      </c>
      <c r="F50" s="239" t="str">
        <f>IF(ISNUMBER($K50),INDEX('Protokół zawodów'!$B$9:$BC$88,$K50,10),"")</f>
        <v/>
      </c>
      <c r="G50" s="240" t="str">
        <f>IF(ISNUMBER($K50),INDEX('Protokół zawodów'!$B$9:$BC$88,$K50,35),"")</f>
        <v/>
      </c>
      <c r="H50" s="240" t="str">
        <f>IF(ISNUMBER($K50),INDEX('Protokół zawodów'!$B$9:$BC$88,$K50,39),"")</f>
        <v/>
      </c>
      <c r="I50" s="236" t="str">
        <f>IF(ISNUMBER($K50),INDEX('Protokół zawodów'!$B$9:$BC$88,$K50,23),"")</f>
        <v/>
      </c>
      <c r="J50" s="233" t="str">
        <f>IF(ISNUMBER(LARGE('Protokół zawodów'!$Z$9:$Z$88,A50)),LARGE('Protokół zawodów'!$Z$9:$Z$88,A50),"")</f>
        <v/>
      </c>
      <c r="K50" s="229" t="str">
        <f>IF(ISNUMBER(J50),MATCH(J50,'Protokół zawodów'!$Z$9:$Z$88,0),"")</f>
        <v/>
      </c>
      <c r="M50" s="171" t="str">
        <f t="shared" si="0"/>
        <v/>
      </c>
    </row>
    <row r="51" spans="1:13" hidden="1">
      <c r="A51" s="249">
        <v>44</v>
      </c>
      <c r="B51" s="246" t="str">
        <f>IF(ISNUMBER($K51),INDEX('Protokół zawodów'!$B$9:$BC$88,$K51,6),"")</f>
        <v/>
      </c>
      <c r="C51" s="221" t="str">
        <f>IF(ISNUMBER($K51),INDEX('Protokół zawodów'!$B$9:$BC$88,$K51,7),"")</f>
        <v/>
      </c>
      <c r="D51" s="222" t="str">
        <f>IF(ISNUMBER($K51),INDEX('Protokół zawodów'!$B$9:$BC$88,$K51,8),"")</f>
        <v/>
      </c>
      <c r="E51" s="239" t="str">
        <f>IF(ISNUMBER($K51),INDEX('Protokół zawodów'!$B$9:$BC$88,$K51,2),"")</f>
        <v/>
      </c>
      <c r="F51" s="239" t="str">
        <f>IF(ISNUMBER($K51),INDEX('Protokół zawodów'!$B$9:$BC$88,$K51,10),"")</f>
        <v/>
      </c>
      <c r="G51" s="240" t="str">
        <f>IF(ISNUMBER($K51),INDEX('Protokół zawodów'!$B$9:$BC$88,$K51,35),"")</f>
        <v/>
      </c>
      <c r="H51" s="240" t="str">
        <f>IF(ISNUMBER($K51),INDEX('Protokół zawodów'!$B$9:$BC$88,$K51,39),"")</f>
        <v/>
      </c>
      <c r="I51" s="236" t="str">
        <f>IF(ISNUMBER($K51),INDEX('Protokół zawodów'!$B$9:$BC$88,$K51,23),"")</f>
        <v/>
      </c>
      <c r="J51" s="233" t="str">
        <f>IF(ISNUMBER(LARGE('Protokół zawodów'!$Z$9:$Z$88,A51)),LARGE('Protokół zawodów'!$Z$9:$Z$88,A51),"")</f>
        <v/>
      </c>
      <c r="K51" s="229" t="str">
        <f>IF(ISNUMBER(J51),MATCH(J51,'Protokół zawodów'!$Z$9:$Z$88,0),"")</f>
        <v/>
      </c>
      <c r="M51" s="171" t="str">
        <f t="shared" si="0"/>
        <v/>
      </c>
    </row>
    <row r="52" spans="1:13" hidden="1">
      <c r="A52" s="249">
        <v>45</v>
      </c>
      <c r="B52" s="246" t="str">
        <f>IF(ISNUMBER($K52),INDEX('Protokół zawodów'!$B$9:$BC$88,$K52,6),"")</f>
        <v/>
      </c>
      <c r="C52" s="221" t="str">
        <f>IF(ISNUMBER($K52),INDEX('Protokół zawodów'!$B$9:$BC$88,$K52,7),"")</f>
        <v/>
      </c>
      <c r="D52" s="222" t="str">
        <f>IF(ISNUMBER($K52),INDEX('Protokół zawodów'!$B$9:$BC$88,$K52,8),"")</f>
        <v/>
      </c>
      <c r="E52" s="239" t="str">
        <f>IF(ISNUMBER($K52),INDEX('Protokół zawodów'!$B$9:$BC$88,$K52,2),"")</f>
        <v/>
      </c>
      <c r="F52" s="239" t="str">
        <f>IF(ISNUMBER($K52),INDEX('Protokół zawodów'!$B$9:$BC$88,$K52,10),"")</f>
        <v/>
      </c>
      <c r="G52" s="240" t="str">
        <f>IF(ISNUMBER($K52),INDEX('Protokół zawodów'!$B$9:$BC$88,$K52,35),"")</f>
        <v/>
      </c>
      <c r="H52" s="240" t="str">
        <f>IF(ISNUMBER($K52),INDEX('Protokół zawodów'!$B$9:$BC$88,$K52,39),"")</f>
        <v/>
      </c>
      <c r="I52" s="236" t="str">
        <f>IF(ISNUMBER($K52),INDEX('Protokół zawodów'!$B$9:$BC$88,$K52,23),"")</f>
        <v/>
      </c>
      <c r="J52" s="233" t="str">
        <f>IF(ISNUMBER(LARGE('Protokół zawodów'!$Z$9:$Z$88,A52)),LARGE('Protokół zawodów'!$Z$9:$Z$88,A52),"")</f>
        <v/>
      </c>
      <c r="K52" s="229" t="str">
        <f>IF(ISNUMBER(J52),MATCH(J52,'Protokół zawodów'!$Z$9:$Z$88,0),"")</f>
        <v/>
      </c>
      <c r="M52" s="171" t="str">
        <f t="shared" si="0"/>
        <v/>
      </c>
    </row>
    <row r="53" spans="1:13" hidden="1">
      <c r="A53" s="249">
        <v>46</v>
      </c>
      <c r="B53" s="246" t="str">
        <f>IF(ISNUMBER($K53),INDEX('Protokół zawodów'!$B$9:$BC$88,$K53,6),"")</f>
        <v/>
      </c>
      <c r="C53" s="221" t="str">
        <f>IF(ISNUMBER($K53),INDEX('Protokół zawodów'!$B$9:$BC$88,$K53,7),"")</f>
        <v/>
      </c>
      <c r="D53" s="222" t="str">
        <f>IF(ISNUMBER($K53),INDEX('Protokół zawodów'!$B$9:$BC$88,$K53,8),"")</f>
        <v/>
      </c>
      <c r="E53" s="239" t="str">
        <f>IF(ISNUMBER($K53),INDEX('Protokół zawodów'!$B$9:$BC$88,$K53,2),"")</f>
        <v/>
      </c>
      <c r="F53" s="239" t="str">
        <f>IF(ISNUMBER($K53),INDEX('Protokół zawodów'!$B$9:$BC$88,$K53,10),"")</f>
        <v/>
      </c>
      <c r="G53" s="240" t="str">
        <f>IF(ISNUMBER($K53),INDEX('Protokół zawodów'!$B$9:$BC$88,$K53,35),"")</f>
        <v/>
      </c>
      <c r="H53" s="240" t="str">
        <f>IF(ISNUMBER($K53),INDEX('Protokół zawodów'!$B$9:$BC$88,$K53,39),"")</f>
        <v/>
      </c>
      <c r="I53" s="236" t="str">
        <f>IF(ISNUMBER($K53),INDEX('Protokół zawodów'!$B$9:$BC$88,$K53,23),"")</f>
        <v/>
      </c>
      <c r="J53" s="233" t="str">
        <f>IF(ISNUMBER(LARGE('Protokół zawodów'!$Z$9:$Z$88,A53)),LARGE('Protokół zawodów'!$Z$9:$Z$88,A53),"")</f>
        <v/>
      </c>
      <c r="K53" s="229" t="str">
        <f>IF(ISNUMBER(J53),MATCH(J53,'Protokół zawodów'!$Z$9:$Z$88,0),"")</f>
        <v/>
      </c>
      <c r="M53" s="171" t="str">
        <f t="shared" si="0"/>
        <v/>
      </c>
    </row>
    <row r="54" spans="1:13" hidden="1">
      <c r="A54" s="249">
        <v>47</v>
      </c>
      <c r="B54" s="246" t="str">
        <f>IF(ISNUMBER($K54),INDEX('Protokół zawodów'!$B$9:$BC$88,$K54,6),"")</f>
        <v/>
      </c>
      <c r="C54" s="221" t="str">
        <f>IF(ISNUMBER($K54),INDEX('Protokół zawodów'!$B$9:$BC$88,$K54,7),"")</f>
        <v/>
      </c>
      <c r="D54" s="222" t="str">
        <f>IF(ISNUMBER($K54),INDEX('Protokół zawodów'!$B$9:$BC$88,$K54,8),"")</f>
        <v/>
      </c>
      <c r="E54" s="239" t="str">
        <f>IF(ISNUMBER($K54),INDEX('Protokół zawodów'!$B$9:$BC$88,$K54,2),"")</f>
        <v/>
      </c>
      <c r="F54" s="239" t="str">
        <f>IF(ISNUMBER($K54),INDEX('Protokół zawodów'!$B$9:$BC$88,$K54,10),"")</f>
        <v/>
      </c>
      <c r="G54" s="240" t="str">
        <f>IF(ISNUMBER($K54),INDEX('Protokół zawodów'!$B$9:$BC$88,$K54,35),"")</f>
        <v/>
      </c>
      <c r="H54" s="240" t="str">
        <f>IF(ISNUMBER($K54),INDEX('Protokół zawodów'!$B$9:$BC$88,$K54,39),"")</f>
        <v/>
      </c>
      <c r="I54" s="236" t="str">
        <f>IF(ISNUMBER($K54),INDEX('Protokół zawodów'!$B$9:$BC$88,$K54,23),"")</f>
        <v/>
      </c>
      <c r="J54" s="233" t="str">
        <f>IF(ISNUMBER(LARGE('Protokół zawodów'!$Z$9:$Z$88,A54)),LARGE('Protokół zawodów'!$Z$9:$Z$88,A54),"")</f>
        <v/>
      </c>
      <c r="K54" s="229" t="str">
        <f>IF(ISNUMBER(J54),MATCH(J54,'Protokół zawodów'!$Z$9:$Z$88,0),"")</f>
        <v/>
      </c>
      <c r="M54" s="171" t="str">
        <f t="shared" si="0"/>
        <v/>
      </c>
    </row>
    <row r="55" spans="1:13" hidden="1">
      <c r="A55" s="249">
        <v>48</v>
      </c>
      <c r="B55" s="246" t="str">
        <f>IF(ISNUMBER($K55),INDEX('Protokół zawodów'!$B$9:$BC$88,$K55,6),"")</f>
        <v/>
      </c>
      <c r="C55" s="221" t="str">
        <f>IF(ISNUMBER($K55),INDEX('Protokół zawodów'!$B$9:$BC$88,$K55,7),"")</f>
        <v/>
      </c>
      <c r="D55" s="222" t="str">
        <f>IF(ISNUMBER($K55),INDEX('Protokół zawodów'!$B$9:$BC$88,$K55,8),"")</f>
        <v/>
      </c>
      <c r="E55" s="239" t="str">
        <f>IF(ISNUMBER($K55),INDEX('Protokół zawodów'!$B$9:$BC$88,$K55,2),"")</f>
        <v/>
      </c>
      <c r="F55" s="239" t="str">
        <f>IF(ISNUMBER($K55),INDEX('Protokół zawodów'!$B$9:$BC$88,$K55,10),"")</f>
        <v/>
      </c>
      <c r="G55" s="240" t="str">
        <f>IF(ISNUMBER($K55),INDEX('Protokół zawodów'!$B$9:$BC$88,$K55,35),"")</f>
        <v/>
      </c>
      <c r="H55" s="240" t="str">
        <f>IF(ISNUMBER($K55),INDEX('Protokół zawodów'!$B$9:$BC$88,$K55,39),"")</f>
        <v/>
      </c>
      <c r="I55" s="236" t="str">
        <f>IF(ISNUMBER($K55),INDEX('Protokół zawodów'!$B$9:$BC$88,$K55,23),"")</f>
        <v/>
      </c>
      <c r="J55" s="233" t="str">
        <f>IF(ISNUMBER(LARGE('Protokół zawodów'!$Z$9:$Z$88,A55)),LARGE('Protokół zawodów'!$Z$9:$Z$88,A55),"")</f>
        <v/>
      </c>
      <c r="K55" s="229" t="str">
        <f>IF(ISNUMBER(J55),MATCH(J55,'Protokół zawodów'!$Z$9:$Z$88,0),"")</f>
        <v/>
      </c>
      <c r="M55" s="171" t="str">
        <f t="shared" si="0"/>
        <v/>
      </c>
    </row>
    <row r="56" spans="1:13" hidden="1">
      <c r="A56" s="249">
        <v>49</v>
      </c>
      <c r="B56" s="246" t="str">
        <f>IF(ISNUMBER($K56),INDEX('Protokół zawodów'!$B$9:$BC$88,$K56,6),"")</f>
        <v/>
      </c>
      <c r="C56" s="221" t="str">
        <f>IF(ISNUMBER($K56),INDEX('Protokół zawodów'!$B$9:$BC$88,$K56,7),"")</f>
        <v/>
      </c>
      <c r="D56" s="222" t="str">
        <f>IF(ISNUMBER($K56),INDEX('Protokół zawodów'!$B$9:$BC$88,$K56,8),"")</f>
        <v/>
      </c>
      <c r="E56" s="239" t="str">
        <f>IF(ISNUMBER($K56),INDEX('Protokół zawodów'!$B$9:$BC$88,$K56,2),"")</f>
        <v/>
      </c>
      <c r="F56" s="239" t="str">
        <f>IF(ISNUMBER($K56),INDEX('Protokół zawodów'!$B$9:$BC$88,$K56,10),"")</f>
        <v/>
      </c>
      <c r="G56" s="240" t="str">
        <f>IF(ISNUMBER($K56),INDEX('Protokół zawodów'!$B$9:$BC$88,$K56,35),"")</f>
        <v/>
      </c>
      <c r="H56" s="240" t="str">
        <f>IF(ISNUMBER($K56),INDEX('Protokół zawodów'!$B$9:$BC$88,$K56,39),"")</f>
        <v/>
      </c>
      <c r="I56" s="236" t="str">
        <f>IF(ISNUMBER($K56),INDEX('Protokół zawodów'!$B$9:$BC$88,$K56,23),"")</f>
        <v/>
      </c>
      <c r="J56" s="233" t="str">
        <f>IF(ISNUMBER(LARGE('Protokół zawodów'!$Z$9:$Z$88,A56)),LARGE('Protokół zawodów'!$Z$9:$Z$88,A56),"")</f>
        <v/>
      </c>
      <c r="K56" s="229" t="str">
        <f>IF(ISNUMBER(J56),MATCH(J56,'Protokół zawodów'!$Z$9:$Z$88,0),"")</f>
        <v/>
      </c>
      <c r="M56" s="171" t="str">
        <f t="shared" si="0"/>
        <v/>
      </c>
    </row>
    <row r="57" spans="1:13" hidden="1">
      <c r="A57" s="249">
        <v>50</v>
      </c>
      <c r="B57" s="246" t="str">
        <f>IF(ISNUMBER($K57),INDEX('Protokół zawodów'!$B$9:$BC$88,$K57,6),"")</f>
        <v/>
      </c>
      <c r="C57" s="221" t="str">
        <f>IF(ISNUMBER($K57),INDEX('Protokół zawodów'!$B$9:$BC$88,$K57,7),"")</f>
        <v/>
      </c>
      <c r="D57" s="222" t="str">
        <f>IF(ISNUMBER($K57),INDEX('Protokół zawodów'!$B$9:$BC$88,$K57,8),"")</f>
        <v/>
      </c>
      <c r="E57" s="239" t="str">
        <f>IF(ISNUMBER($K57),INDEX('Protokół zawodów'!$B$9:$BC$88,$K57,2),"")</f>
        <v/>
      </c>
      <c r="F57" s="239" t="str">
        <f>IF(ISNUMBER($K57),INDEX('Protokół zawodów'!$B$9:$BC$88,$K57,10),"")</f>
        <v/>
      </c>
      <c r="G57" s="240" t="str">
        <f>IF(ISNUMBER($K57),INDEX('Protokół zawodów'!$B$9:$BC$88,$K57,35),"")</f>
        <v/>
      </c>
      <c r="H57" s="240" t="str">
        <f>IF(ISNUMBER($K57),INDEX('Protokół zawodów'!$B$9:$BC$88,$K57,39),"")</f>
        <v/>
      </c>
      <c r="I57" s="236" t="str">
        <f>IF(ISNUMBER($K57),INDEX('Protokół zawodów'!$B$9:$BC$88,$K57,23),"")</f>
        <v/>
      </c>
      <c r="J57" s="233" t="str">
        <f>IF(ISNUMBER(LARGE('Protokół zawodów'!$Z$9:$Z$88,A57)),LARGE('Protokół zawodów'!$Z$9:$Z$88,A57),"")</f>
        <v/>
      </c>
      <c r="K57" s="229" t="str">
        <f>IF(ISNUMBER(J57),MATCH(J57,'Protokół zawodów'!$Z$9:$Z$88,0),"")</f>
        <v/>
      </c>
      <c r="M57" s="171" t="str">
        <f t="shared" si="0"/>
        <v/>
      </c>
    </row>
    <row r="58" spans="1:13" hidden="1">
      <c r="A58" s="249">
        <v>51</v>
      </c>
      <c r="B58" s="246" t="str">
        <f>IF(ISNUMBER($K58),INDEX('Protokół zawodów'!$B$9:$BC$88,$K58,6),"")</f>
        <v/>
      </c>
      <c r="C58" s="221" t="str">
        <f>IF(ISNUMBER($K58),INDEX('Protokół zawodów'!$B$9:$BC$88,$K58,7),"")</f>
        <v/>
      </c>
      <c r="D58" s="222" t="str">
        <f>IF(ISNUMBER($K58),INDEX('Protokół zawodów'!$B$9:$BC$88,$K58,8),"")</f>
        <v/>
      </c>
      <c r="E58" s="239" t="str">
        <f>IF(ISNUMBER($K58),INDEX('Protokół zawodów'!$B$9:$BC$88,$K58,2),"")</f>
        <v/>
      </c>
      <c r="F58" s="239" t="str">
        <f>IF(ISNUMBER($K58),INDEX('Protokół zawodów'!$B$9:$BC$88,$K58,10),"")</f>
        <v/>
      </c>
      <c r="G58" s="240" t="str">
        <f>IF(ISNUMBER($K58),INDEX('Protokół zawodów'!$B$9:$BC$88,$K58,35),"")</f>
        <v/>
      </c>
      <c r="H58" s="240" t="str">
        <f>IF(ISNUMBER($K58),INDEX('Protokół zawodów'!$B$9:$BC$88,$K58,39),"")</f>
        <v/>
      </c>
      <c r="I58" s="236" t="str">
        <f>IF(ISNUMBER($K58),INDEX('Protokół zawodów'!$B$9:$BC$88,$K58,23),"")</f>
        <v/>
      </c>
      <c r="J58" s="233" t="str">
        <f>IF(ISNUMBER(LARGE('Protokół zawodów'!$Z$9:$Z$88,A58)),LARGE('Protokół zawodów'!$Z$9:$Z$88,A58),"")</f>
        <v/>
      </c>
      <c r="K58" s="229" t="str">
        <f>IF(ISNUMBER(J58),MATCH(J58,'Protokół zawodów'!$Z$9:$Z$88,0),"")</f>
        <v/>
      </c>
      <c r="M58" s="171" t="str">
        <f t="shared" si="0"/>
        <v/>
      </c>
    </row>
    <row r="59" spans="1:13" hidden="1">
      <c r="A59" s="249">
        <v>52</v>
      </c>
      <c r="B59" s="246" t="str">
        <f>IF(ISNUMBER($K59),INDEX('Protokół zawodów'!$B$9:$BC$88,$K59,6),"")</f>
        <v/>
      </c>
      <c r="C59" s="221" t="str">
        <f>IF(ISNUMBER($K59),INDEX('Protokół zawodów'!$B$9:$BC$88,$K59,7),"")</f>
        <v/>
      </c>
      <c r="D59" s="222" t="str">
        <f>IF(ISNUMBER($K59),INDEX('Protokół zawodów'!$B$9:$BC$88,$K59,8),"")</f>
        <v/>
      </c>
      <c r="E59" s="239" t="str">
        <f>IF(ISNUMBER($K59),INDEX('Protokół zawodów'!$B$9:$BC$88,$K59,2),"")</f>
        <v/>
      </c>
      <c r="F59" s="239" t="str">
        <f>IF(ISNUMBER($K59),INDEX('Protokół zawodów'!$B$9:$BC$88,$K59,10),"")</f>
        <v/>
      </c>
      <c r="G59" s="240" t="str">
        <f>IF(ISNUMBER($K59),INDEX('Protokół zawodów'!$B$9:$BC$88,$K59,35),"")</f>
        <v/>
      </c>
      <c r="H59" s="240" t="str">
        <f>IF(ISNUMBER($K59),INDEX('Protokół zawodów'!$B$9:$BC$88,$K59,39),"")</f>
        <v/>
      </c>
      <c r="I59" s="236" t="str">
        <f>IF(ISNUMBER($K59),INDEX('Protokół zawodów'!$B$9:$BC$88,$K59,23),"")</f>
        <v/>
      </c>
      <c r="J59" s="233" t="str">
        <f>IF(ISNUMBER(LARGE('Protokół zawodów'!$Z$9:$Z$88,A59)),LARGE('Protokół zawodów'!$Z$9:$Z$88,A59),"")</f>
        <v/>
      </c>
      <c r="K59" s="229" t="str">
        <f>IF(ISNUMBER(J59),MATCH(J59,'Protokół zawodów'!$Z$9:$Z$88,0),"")</f>
        <v/>
      </c>
      <c r="M59" s="171" t="str">
        <f t="shared" si="0"/>
        <v/>
      </c>
    </row>
    <row r="60" spans="1:13" hidden="1">
      <c r="A60" s="249">
        <v>53</v>
      </c>
      <c r="B60" s="246" t="str">
        <f>IF(ISNUMBER($K60),INDEX('Protokół zawodów'!$B$9:$BC$88,$K60,6),"")</f>
        <v/>
      </c>
      <c r="C60" s="221" t="str">
        <f>IF(ISNUMBER($K60),INDEX('Protokół zawodów'!$B$9:$BC$88,$K60,7),"")</f>
        <v/>
      </c>
      <c r="D60" s="222" t="str">
        <f>IF(ISNUMBER($K60),INDEX('Protokół zawodów'!$B$9:$BC$88,$K60,8),"")</f>
        <v/>
      </c>
      <c r="E60" s="239" t="str">
        <f>IF(ISNUMBER($K60),INDEX('Protokół zawodów'!$B$9:$BC$88,$K60,2),"")</f>
        <v/>
      </c>
      <c r="F60" s="239" t="str">
        <f>IF(ISNUMBER($K60),INDEX('Protokół zawodów'!$B$9:$BC$88,$K60,10),"")</f>
        <v/>
      </c>
      <c r="G60" s="240" t="str">
        <f>IF(ISNUMBER($K60),INDEX('Protokół zawodów'!$B$9:$BC$88,$K60,35),"")</f>
        <v/>
      </c>
      <c r="H60" s="240" t="str">
        <f>IF(ISNUMBER($K60),INDEX('Protokół zawodów'!$B$9:$BC$88,$K60,39),"")</f>
        <v/>
      </c>
      <c r="I60" s="236" t="str">
        <f>IF(ISNUMBER($K60),INDEX('Protokół zawodów'!$B$9:$BC$88,$K60,23),"")</f>
        <v/>
      </c>
      <c r="J60" s="233" t="str">
        <f>IF(ISNUMBER(LARGE('Protokół zawodów'!$Z$9:$Z$88,A60)),LARGE('Protokół zawodów'!$Z$9:$Z$88,A60),"")</f>
        <v/>
      </c>
      <c r="K60" s="229" t="str">
        <f>IF(ISNUMBER(J60),MATCH(J60,'Protokół zawodów'!$Z$9:$Z$88,0),"")</f>
        <v/>
      </c>
      <c r="M60" s="171" t="str">
        <f t="shared" si="0"/>
        <v/>
      </c>
    </row>
    <row r="61" spans="1:13" hidden="1">
      <c r="A61" s="249">
        <v>54</v>
      </c>
      <c r="B61" s="246" t="str">
        <f>IF(ISNUMBER($K61),INDEX('Protokół zawodów'!$B$9:$BC$88,$K61,6),"")</f>
        <v/>
      </c>
      <c r="C61" s="221" t="str">
        <f>IF(ISNUMBER($K61),INDEX('Protokół zawodów'!$B$9:$BC$88,$K61,7),"")</f>
        <v/>
      </c>
      <c r="D61" s="222" t="str">
        <f>IF(ISNUMBER($K61),INDEX('Protokół zawodów'!$B$9:$BC$88,$K61,8),"")</f>
        <v/>
      </c>
      <c r="E61" s="239" t="str">
        <f>IF(ISNUMBER($K61),INDEX('Protokół zawodów'!$B$9:$BC$88,$K61,2),"")</f>
        <v/>
      </c>
      <c r="F61" s="239" t="str">
        <f>IF(ISNUMBER($K61),INDEX('Protokół zawodów'!$B$9:$BC$88,$K61,10),"")</f>
        <v/>
      </c>
      <c r="G61" s="240" t="str">
        <f>IF(ISNUMBER($K61),INDEX('Protokół zawodów'!$B$9:$BC$88,$K61,35),"")</f>
        <v/>
      </c>
      <c r="H61" s="240" t="str">
        <f>IF(ISNUMBER($K61),INDEX('Protokół zawodów'!$B$9:$BC$88,$K61,39),"")</f>
        <v/>
      </c>
      <c r="I61" s="236" t="str">
        <f>IF(ISNUMBER($K61),INDEX('Protokół zawodów'!$B$9:$BC$88,$K61,23),"")</f>
        <v/>
      </c>
      <c r="J61" s="233" t="str">
        <f>IF(ISNUMBER(LARGE('Protokół zawodów'!$Z$9:$Z$88,A61)),LARGE('Protokół zawodów'!$Z$9:$Z$88,A61),"")</f>
        <v/>
      </c>
      <c r="K61" s="229" t="str">
        <f>IF(ISNUMBER(J61),MATCH(J61,'Protokół zawodów'!$Z$9:$Z$88,0),"")</f>
        <v/>
      </c>
      <c r="M61" s="171" t="str">
        <f t="shared" si="0"/>
        <v/>
      </c>
    </row>
    <row r="62" spans="1:13" hidden="1">
      <c r="A62" s="249">
        <v>55</v>
      </c>
      <c r="B62" s="246" t="str">
        <f>IF(ISNUMBER($K62),INDEX('Protokół zawodów'!$B$9:$BC$88,$K62,6),"")</f>
        <v/>
      </c>
      <c r="C62" s="221" t="str">
        <f>IF(ISNUMBER($K62),INDEX('Protokół zawodów'!$B$9:$BC$88,$K62,7),"")</f>
        <v/>
      </c>
      <c r="D62" s="222" t="str">
        <f>IF(ISNUMBER($K62),INDEX('Protokół zawodów'!$B$9:$BC$88,$K62,8),"")</f>
        <v/>
      </c>
      <c r="E62" s="239" t="str">
        <f>IF(ISNUMBER($K62),INDEX('Protokół zawodów'!$B$9:$BC$88,$K62,2),"")</f>
        <v/>
      </c>
      <c r="F62" s="239" t="str">
        <f>IF(ISNUMBER($K62),INDEX('Protokół zawodów'!$B$9:$BC$88,$K62,10),"")</f>
        <v/>
      </c>
      <c r="G62" s="240" t="str">
        <f>IF(ISNUMBER($K62),INDEX('Protokół zawodów'!$B$9:$BC$88,$K62,35),"")</f>
        <v/>
      </c>
      <c r="H62" s="240" t="str">
        <f>IF(ISNUMBER($K62),INDEX('Protokół zawodów'!$B$9:$BC$88,$K62,39),"")</f>
        <v/>
      </c>
      <c r="I62" s="236" t="str">
        <f>IF(ISNUMBER($K62),INDEX('Protokół zawodów'!$B$9:$BC$88,$K62,23),"")</f>
        <v/>
      </c>
      <c r="J62" s="233" t="str">
        <f>IF(ISNUMBER(LARGE('Protokół zawodów'!$Z$9:$Z$88,A62)),LARGE('Protokół zawodów'!$Z$9:$Z$88,A62),"")</f>
        <v/>
      </c>
      <c r="K62" s="229" t="str">
        <f>IF(ISNUMBER(J62),MATCH(J62,'Protokół zawodów'!$Z$9:$Z$88,0),"")</f>
        <v/>
      </c>
      <c r="M62" s="171" t="str">
        <f t="shared" si="0"/>
        <v/>
      </c>
    </row>
    <row r="63" spans="1:13" hidden="1">
      <c r="A63" s="249">
        <v>56</v>
      </c>
      <c r="B63" s="246" t="str">
        <f>IF(ISNUMBER($K63),INDEX('Protokół zawodów'!$B$9:$BC$88,$K63,6),"")</f>
        <v/>
      </c>
      <c r="C63" s="221" t="str">
        <f>IF(ISNUMBER($K63),INDEX('Protokół zawodów'!$B$9:$BC$88,$K63,7),"")</f>
        <v/>
      </c>
      <c r="D63" s="222" t="str">
        <f>IF(ISNUMBER($K63),INDEX('Protokół zawodów'!$B$9:$BC$88,$K63,8),"")</f>
        <v/>
      </c>
      <c r="E63" s="239" t="str">
        <f>IF(ISNUMBER($K63),INDEX('Protokół zawodów'!$B$9:$BC$88,$K63,2),"")</f>
        <v/>
      </c>
      <c r="F63" s="239" t="str">
        <f>IF(ISNUMBER($K63),INDEX('Protokół zawodów'!$B$9:$BC$88,$K63,10),"")</f>
        <v/>
      </c>
      <c r="G63" s="240" t="str">
        <f>IF(ISNUMBER($K63),INDEX('Protokół zawodów'!$B$9:$BC$88,$K63,35),"")</f>
        <v/>
      </c>
      <c r="H63" s="240" t="str">
        <f>IF(ISNUMBER($K63),INDEX('Protokół zawodów'!$B$9:$BC$88,$K63,39),"")</f>
        <v/>
      </c>
      <c r="I63" s="236" t="str">
        <f>IF(ISNUMBER($K63),INDEX('Protokół zawodów'!$B$9:$BC$88,$K63,23),"")</f>
        <v/>
      </c>
      <c r="J63" s="233" t="str">
        <f>IF(ISNUMBER(LARGE('Protokół zawodów'!$Z$9:$Z$88,A63)),LARGE('Protokół zawodów'!$Z$9:$Z$88,A63),"")</f>
        <v/>
      </c>
      <c r="K63" s="229" t="str">
        <f>IF(ISNUMBER(J63),MATCH(J63,'Protokół zawodów'!$Z$9:$Z$88,0),"")</f>
        <v/>
      </c>
      <c r="M63" s="171" t="str">
        <f t="shared" si="0"/>
        <v/>
      </c>
    </row>
    <row r="64" spans="1:13" hidden="1">
      <c r="A64" s="249">
        <v>57</v>
      </c>
      <c r="B64" s="246" t="str">
        <f>IF(ISNUMBER($K64),INDEX('Protokół zawodów'!$B$9:$BC$88,$K64,6),"")</f>
        <v/>
      </c>
      <c r="C64" s="221" t="str">
        <f>IF(ISNUMBER($K64),INDEX('Protokół zawodów'!$B$9:$BC$88,$K64,7),"")</f>
        <v/>
      </c>
      <c r="D64" s="222" t="str">
        <f>IF(ISNUMBER($K64),INDEX('Protokół zawodów'!$B$9:$BC$88,$K64,8),"")</f>
        <v/>
      </c>
      <c r="E64" s="239" t="str">
        <f>IF(ISNUMBER($K64),INDEX('Protokół zawodów'!$B$9:$BC$88,$K64,2),"")</f>
        <v/>
      </c>
      <c r="F64" s="239" t="str">
        <f>IF(ISNUMBER($K64),INDEX('Protokół zawodów'!$B$9:$BC$88,$K64,10),"")</f>
        <v/>
      </c>
      <c r="G64" s="240" t="str">
        <f>IF(ISNUMBER($K64),INDEX('Protokół zawodów'!$B$9:$BC$88,$K64,35),"")</f>
        <v/>
      </c>
      <c r="H64" s="240" t="str">
        <f>IF(ISNUMBER($K64),INDEX('Protokół zawodów'!$B$9:$BC$88,$K64,39),"")</f>
        <v/>
      </c>
      <c r="I64" s="236" t="str">
        <f>IF(ISNUMBER($K64),INDEX('Protokół zawodów'!$B$9:$BC$88,$K64,23),"")</f>
        <v/>
      </c>
      <c r="J64" s="233" t="str">
        <f>IF(ISNUMBER(LARGE('Protokół zawodów'!$Z$9:$Z$88,A64)),LARGE('Protokół zawodów'!$Z$9:$Z$88,A64),"")</f>
        <v/>
      </c>
      <c r="K64" s="229" t="str">
        <f>IF(ISNUMBER(J64),MATCH(J64,'Protokół zawodów'!$Z$9:$Z$88,0),"")</f>
        <v/>
      </c>
      <c r="M64" s="171" t="str">
        <f t="shared" si="0"/>
        <v/>
      </c>
    </row>
    <row r="65" spans="1:13" hidden="1">
      <c r="A65" s="249">
        <v>58</v>
      </c>
      <c r="B65" s="246" t="str">
        <f>IF(ISNUMBER($K65),INDEX('Protokół zawodów'!$B$9:$BC$88,$K65,6),"")</f>
        <v/>
      </c>
      <c r="C65" s="221" t="str">
        <f>IF(ISNUMBER($K65),INDEX('Protokół zawodów'!$B$9:$BC$88,$K65,7),"")</f>
        <v/>
      </c>
      <c r="D65" s="222" t="str">
        <f>IF(ISNUMBER($K65),INDEX('Protokół zawodów'!$B$9:$BC$88,$K65,8),"")</f>
        <v/>
      </c>
      <c r="E65" s="239" t="str">
        <f>IF(ISNUMBER($K65),INDEX('Protokół zawodów'!$B$9:$BC$88,$K65,2),"")</f>
        <v/>
      </c>
      <c r="F65" s="239" t="str">
        <f>IF(ISNUMBER($K65),INDEX('Protokół zawodów'!$B$9:$BC$88,$K65,10),"")</f>
        <v/>
      </c>
      <c r="G65" s="240" t="str">
        <f>IF(ISNUMBER($K65),INDEX('Protokół zawodów'!$B$9:$BC$88,$K65,35),"")</f>
        <v/>
      </c>
      <c r="H65" s="240" t="str">
        <f>IF(ISNUMBER($K65),INDEX('Protokół zawodów'!$B$9:$BC$88,$K65,39),"")</f>
        <v/>
      </c>
      <c r="I65" s="236" t="str">
        <f>IF(ISNUMBER($K65),INDEX('Protokół zawodów'!$B$9:$BC$88,$K65,23),"")</f>
        <v/>
      </c>
      <c r="J65" s="233" t="str">
        <f>IF(ISNUMBER(LARGE('Protokół zawodów'!$Z$9:$Z$88,A65)),LARGE('Protokół zawodów'!$Z$9:$Z$88,A65),"")</f>
        <v/>
      </c>
      <c r="K65" s="229" t="str">
        <f>IF(ISNUMBER(J65),MATCH(J65,'Protokół zawodów'!$Z$9:$Z$88,0),"")</f>
        <v/>
      </c>
      <c r="M65" s="171" t="str">
        <f t="shared" si="0"/>
        <v/>
      </c>
    </row>
    <row r="66" spans="1:13" hidden="1">
      <c r="A66" s="249">
        <v>59</v>
      </c>
      <c r="B66" s="246" t="str">
        <f>IF(ISNUMBER($K66),INDEX('Protokół zawodów'!$B$9:$BC$88,$K66,6),"")</f>
        <v/>
      </c>
      <c r="C66" s="221" t="str">
        <f>IF(ISNUMBER($K66),INDEX('Protokół zawodów'!$B$9:$BC$88,$K66,7),"")</f>
        <v/>
      </c>
      <c r="D66" s="222" t="str">
        <f>IF(ISNUMBER($K66),INDEX('Protokół zawodów'!$B$9:$BC$88,$K66,8),"")</f>
        <v/>
      </c>
      <c r="E66" s="239" t="str">
        <f>IF(ISNUMBER($K66),INDEX('Protokół zawodów'!$B$9:$BC$88,$K66,2),"")</f>
        <v/>
      </c>
      <c r="F66" s="239" t="str">
        <f>IF(ISNUMBER($K66),INDEX('Protokół zawodów'!$B$9:$BC$88,$K66,10),"")</f>
        <v/>
      </c>
      <c r="G66" s="240" t="str">
        <f>IF(ISNUMBER($K66),INDEX('Protokół zawodów'!$B$9:$BC$88,$K66,35),"")</f>
        <v/>
      </c>
      <c r="H66" s="240" t="str">
        <f>IF(ISNUMBER($K66),INDEX('Protokół zawodów'!$B$9:$BC$88,$K66,39),"")</f>
        <v/>
      </c>
      <c r="I66" s="236" t="str">
        <f>IF(ISNUMBER($K66),INDEX('Protokół zawodów'!$B$9:$BC$88,$K66,23),"")</f>
        <v/>
      </c>
      <c r="J66" s="233" t="str">
        <f>IF(ISNUMBER(LARGE('Protokół zawodów'!$Z$9:$Z$88,A66)),LARGE('Protokół zawodów'!$Z$9:$Z$88,A66),"")</f>
        <v/>
      </c>
      <c r="K66" s="229" t="str">
        <f>IF(ISNUMBER(J66),MATCH(J66,'Protokół zawodów'!$Z$9:$Z$88,0),"")</f>
        <v/>
      </c>
      <c r="M66" s="171" t="str">
        <f t="shared" si="0"/>
        <v/>
      </c>
    </row>
    <row r="67" spans="1:13" hidden="1">
      <c r="A67" s="249">
        <v>60</v>
      </c>
      <c r="B67" s="246" t="str">
        <f>IF(ISNUMBER($K67),INDEX('Protokół zawodów'!$B$9:$BC$88,$K67,6),"")</f>
        <v/>
      </c>
      <c r="C67" s="221" t="str">
        <f>IF(ISNUMBER($K67),INDEX('Protokół zawodów'!$B$9:$BC$88,$K67,7),"")</f>
        <v/>
      </c>
      <c r="D67" s="222" t="str">
        <f>IF(ISNUMBER($K67),INDEX('Protokół zawodów'!$B$9:$BC$88,$K67,8),"")</f>
        <v/>
      </c>
      <c r="E67" s="239" t="str">
        <f>IF(ISNUMBER($K67),INDEX('Protokół zawodów'!$B$9:$BC$88,$K67,2),"")</f>
        <v/>
      </c>
      <c r="F67" s="239" t="str">
        <f>IF(ISNUMBER($K67),INDEX('Protokół zawodów'!$B$9:$BC$88,$K67,10),"")</f>
        <v/>
      </c>
      <c r="G67" s="240" t="str">
        <f>IF(ISNUMBER($K67),INDEX('Protokół zawodów'!$B$9:$BC$88,$K67,35),"")</f>
        <v/>
      </c>
      <c r="H67" s="240" t="str">
        <f>IF(ISNUMBER($K67),INDEX('Protokół zawodów'!$B$9:$BC$88,$K67,39),"")</f>
        <v/>
      </c>
      <c r="I67" s="236" t="str">
        <f>IF(ISNUMBER($K67),INDEX('Protokół zawodów'!$B$9:$BC$88,$K67,23),"")</f>
        <v/>
      </c>
      <c r="J67" s="233" t="str">
        <f>IF(ISNUMBER(LARGE('Protokół zawodów'!$Z$9:$Z$88,A67)),LARGE('Protokół zawodów'!$Z$9:$Z$88,A67),"")</f>
        <v/>
      </c>
      <c r="K67" s="229" t="str">
        <f>IF(ISNUMBER(J67),MATCH(J67,'Protokół zawodów'!$Z$9:$Z$88,0),"")</f>
        <v/>
      </c>
      <c r="M67" s="171" t="str">
        <f t="shared" si="0"/>
        <v/>
      </c>
    </row>
    <row r="68" spans="1:13" hidden="1">
      <c r="A68" s="249">
        <v>61</v>
      </c>
      <c r="B68" s="246" t="str">
        <f>IF(ISNUMBER($K68),INDEX('Protokół zawodów'!$B$9:$BC$88,$K68,6),"")</f>
        <v/>
      </c>
      <c r="C68" s="221" t="str">
        <f>IF(ISNUMBER($K68),INDEX('Protokół zawodów'!$B$9:$BC$88,$K68,7),"")</f>
        <v/>
      </c>
      <c r="D68" s="222" t="str">
        <f>IF(ISNUMBER($K68),INDEX('Protokół zawodów'!$B$9:$BC$88,$K68,8),"")</f>
        <v/>
      </c>
      <c r="E68" s="239" t="str">
        <f>IF(ISNUMBER($K68),INDEX('Protokół zawodów'!$B$9:$BC$88,$K68,2),"")</f>
        <v/>
      </c>
      <c r="F68" s="239" t="str">
        <f>IF(ISNUMBER($K68),INDEX('Protokół zawodów'!$B$9:$BC$88,$K68,10),"")</f>
        <v/>
      </c>
      <c r="G68" s="240" t="str">
        <f>IF(ISNUMBER($K68),INDEX('Protokół zawodów'!$B$9:$BC$88,$K68,35),"")</f>
        <v/>
      </c>
      <c r="H68" s="240" t="str">
        <f>IF(ISNUMBER($K68),INDEX('Protokół zawodów'!$B$9:$BC$88,$K68,39),"")</f>
        <v/>
      </c>
      <c r="I68" s="236" t="str">
        <f>IF(ISNUMBER($K68),INDEX('Protokół zawodów'!$B$9:$BC$88,$K68,23),"")</f>
        <v/>
      </c>
      <c r="J68" s="233" t="str">
        <f>IF(ISNUMBER(LARGE('Protokół zawodów'!$Z$9:$Z$88,A68)),LARGE('Protokół zawodów'!$Z$9:$Z$88,A68),"")</f>
        <v/>
      </c>
      <c r="K68" s="229" t="str">
        <f>IF(ISNUMBER(J68),MATCH(J68,'Protokół zawodów'!$Z$9:$Z$88,0),"")</f>
        <v/>
      </c>
      <c r="M68" s="171" t="str">
        <f t="shared" si="0"/>
        <v/>
      </c>
    </row>
    <row r="69" spans="1:13" hidden="1">
      <c r="A69" s="249">
        <v>62</v>
      </c>
      <c r="B69" s="246" t="str">
        <f>IF(ISNUMBER($K69),INDEX('Protokół zawodów'!$B$9:$BC$88,$K69,6),"")</f>
        <v/>
      </c>
      <c r="C69" s="221" t="str">
        <f>IF(ISNUMBER($K69),INDEX('Protokół zawodów'!$B$9:$BC$88,$K69,7),"")</f>
        <v/>
      </c>
      <c r="D69" s="222" t="str">
        <f>IF(ISNUMBER($K69),INDEX('Protokół zawodów'!$B$9:$BC$88,$K69,8),"")</f>
        <v/>
      </c>
      <c r="E69" s="239" t="str">
        <f>IF(ISNUMBER($K69),INDEX('Protokół zawodów'!$B$9:$BC$88,$K69,2),"")</f>
        <v/>
      </c>
      <c r="F69" s="239" t="str">
        <f>IF(ISNUMBER($K69),INDEX('Protokół zawodów'!$B$9:$BC$88,$K69,10),"")</f>
        <v/>
      </c>
      <c r="G69" s="240" t="str">
        <f>IF(ISNUMBER($K69),INDEX('Protokół zawodów'!$B$9:$BC$88,$K69,35),"")</f>
        <v/>
      </c>
      <c r="H69" s="240" t="str">
        <f>IF(ISNUMBER($K69),INDEX('Protokół zawodów'!$B$9:$BC$88,$K69,39),"")</f>
        <v/>
      </c>
      <c r="I69" s="236" t="str">
        <f>IF(ISNUMBER($K69),INDEX('Protokół zawodów'!$B$9:$BC$88,$K69,23),"")</f>
        <v/>
      </c>
      <c r="J69" s="233" t="str">
        <f>IF(ISNUMBER(LARGE('Protokół zawodów'!$Z$9:$Z$88,A69)),LARGE('Protokół zawodów'!$Z$9:$Z$88,A69),"")</f>
        <v/>
      </c>
      <c r="K69" s="229" t="str">
        <f>IF(ISNUMBER(J69),MATCH(J69,'Protokół zawodów'!$Z$9:$Z$88,0),"")</f>
        <v/>
      </c>
      <c r="M69" s="171" t="str">
        <f t="shared" si="0"/>
        <v/>
      </c>
    </row>
    <row r="70" spans="1:13" hidden="1">
      <c r="A70" s="249">
        <v>63</v>
      </c>
      <c r="B70" s="246" t="str">
        <f>IF(ISNUMBER($K70),INDEX('Protokół zawodów'!$B$9:$BC$88,$K70,6),"")</f>
        <v/>
      </c>
      <c r="C70" s="221" t="str">
        <f>IF(ISNUMBER($K70),INDEX('Protokół zawodów'!$B$9:$BC$88,$K70,7),"")</f>
        <v/>
      </c>
      <c r="D70" s="222" t="str">
        <f>IF(ISNUMBER($K70),INDEX('Protokół zawodów'!$B$9:$BC$88,$K70,8),"")</f>
        <v/>
      </c>
      <c r="E70" s="239" t="str">
        <f>IF(ISNUMBER($K70),INDEX('Protokół zawodów'!$B$9:$BC$88,$K70,2),"")</f>
        <v/>
      </c>
      <c r="F70" s="239" t="str">
        <f>IF(ISNUMBER($K70),INDEX('Protokół zawodów'!$B$9:$BC$88,$K70,10),"")</f>
        <v/>
      </c>
      <c r="G70" s="240" t="str">
        <f>IF(ISNUMBER($K70),INDEX('Protokół zawodów'!$B$9:$BC$88,$K70,35),"")</f>
        <v/>
      </c>
      <c r="H70" s="240" t="str">
        <f>IF(ISNUMBER($K70),INDEX('Protokół zawodów'!$B$9:$BC$88,$K70,39),"")</f>
        <v/>
      </c>
      <c r="I70" s="236" t="str">
        <f>IF(ISNUMBER($K70),INDEX('Protokół zawodów'!$B$9:$BC$88,$K70,23),"")</f>
        <v/>
      </c>
      <c r="J70" s="233" t="str">
        <f>IF(ISNUMBER(LARGE('Protokół zawodów'!$Z$9:$Z$88,A70)),LARGE('Protokół zawodów'!$Z$9:$Z$88,A70),"")</f>
        <v/>
      </c>
      <c r="K70" s="229" t="str">
        <f>IF(ISNUMBER(J70),MATCH(J70,'Protokół zawodów'!$Z$9:$Z$88,0),"")</f>
        <v/>
      </c>
      <c r="M70" s="171" t="str">
        <f t="shared" si="0"/>
        <v/>
      </c>
    </row>
    <row r="71" spans="1:13" hidden="1">
      <c r="A71" s="249">
        <v>64</v>
      </c>
      <c r="B71" s="246" t="str">
        <f>IF(ISNUMBER($K71),INDEX('Protokół zawodów'!$B$9:$BC$88,$K71,6),"")</f>
        <v/>
      </c>
      <c r="C71" s="221" t="str">
        <f>IF(ISNUMBER($K71),INDEX('Protokół zawodów'!$B$9:$BC$88,$K71,7),"")</f>
        <v/>
      </c>
      <c r="D71" s="222" t="str">
        <f>IF(ISNUMBER($K71),INDEX('Protokół zawodów'!$B$9:$BC$88,$K71,8),"")</f>
        <v/>
      </c>
      <c r="E71" s="239" t="str">
        <f>IF(ISNUMBER($K71),INDEX('Protokół zawodów'!$B$9:$BC$88,$K71,2),"")</f>
        <v/>
      </c>
      <c r="F71" s="239" t="str">
        <f>IF(ISNUMBER($K71),INDEX('Protokół zawodów'!$B$9:$BC$88,$K71,10),"")</f>
        <v/>
      </c>
      <c r="G71" s="240" t="str">
        <f>IF(ISNUMBER($K71),INDEX('Protokół zawodów'!$B$9:$BC$88,$K71,35),"")</f>
        <v/>
      </c>
      <c r="H71" s="240" t="str">
        <f>IF(ISNUMBER($K71),INDEX('Protokół zawodów'!$B$9:$BC$88,$K71,39),"")</f>
        <v/>
      </c>
      <c r="I71" s="236" t="str">
        <f>IF(ISNUMBER($K71),INDEX('Protokół zawodów'!$B$9:$BC$88,$K71,23),"")</f>
        <v/>
      </c>
      <c r="J71" s="233" t="str">
        <f>IF(ISNUMBER(LARGE('Protokół zawodów'!$Z$9:$Z$88,A71)),LARGE('Protokół zawodów'!$Z$9:$Z$88,A71),"")</f>
        <v/>
      </c>
      <c r="K71" s="229" t="str">
        <f>IF(ISNUMBER(J71),MATCH(J71,'Protokół zawodów'!$Z$9:$Z$88,0),"")</f>
        <v/>
      </c>
      <c r="M71" s="171" t="str">
        <f t="shared" si="0"/>
        <v/>
      </c>
    </row>
    <row r="72" spans="1:13" hidden="1">
      <c r="A72" s="249">
        <v>65</v>
      </c>
      <c r="B72" s="246" t="str">
        <f>IF(ISNUMBER($K72),INDEX('Protokół zawodów'!$B$9:$BC$88,$K72,6),"")</f>
        <v/>
      </c>
      <c r="C72" s="221" t="str">
        <f>IF(ISNUMBER($K72),INDEX('Protokół zawodów'!$B$9:$BC$88,$K72,7),"")</f>
        <v/>
      </c>
      <c r="D72" s="222" t="str">
        <f>IF(ISNUMBER($K72),INDEX('Protokół zawodów'!$B$9:$BC$88,$K72,8),"")</f>
        <v/>
      </c>
      <c r="E72" s="239" t="str">
        <f>IF(ISNUMBER($K72),INDEX('Protokół zawodów'!$B$9:$BC$88,$K72,2),"")</f>
        <v/>
      </c>
      <c r="F72" s="239" t="str">
        <f>IF(ISNUMBER($K72),INDEX('Protokół zawodów'!$B$9:$BC$88,$K72,10),"")</f>
        <v/>
      </c>
      <c r="G72" s="240" t="str">
        <f>IF(ISNUMBER($K72),INDEX('Protokół zawodów'!$B$9:$BC$88,$K72,35),"")</f>
        <v/>
      </c>
      <c r="H72" s="240" t="str">
        <f>IF(ISNUMBER($K72),INDEX('Protokół zawodów'!$B$9:$BC$88,$K72,39),"")</f>
        <v/>
      </c>
      <c r="I72" s="236" t="str">
        <f>IF(ISNUMBER($K72),INDEX('Protokół zawodów'!$B$9:$BC$88,$K72,23),"")</f>
        <v/>
      </c>
      <c r="J72" s="233" t="str">
        <f>IF(ISNUMBER(LARGE('Protokół zawodów'!$Z$9:$Z$88,A72)),LARGE('Protokół zawodów'!$Z$9:$Z$88,A72),"")</f>
        <v/>
      </c>
      <c r="K72" s="229" t="str">
        <f>IF(ISNUMBER(J72),MATCH(J72,'Protokół zawodów'!$Z$9:$Z$88,0),"")</f>
        <v/>
      </c>
      <c r="M72" s="171" t="str">
        <f t="shared" si="0"/>
        <v/>
      </c>
    </row>
    <row r="73" spans="1:13" hidden="1">
      <c r="A73" s="249">
        <v>66</v>
      </c>
      <c r="B73" s="246" t="str">
        <f>IF(ISNUMBER($K73),INDEX('Protokół zawodów'!$B$9:$BC$88,$K73,6),"")</f>
        <v/>
      </c>
      <c r="C73" s="221" t="str">
        <f>IF(ISNUMBER($K73),INDEX('Protokół zawodów'!$B$9:$BC$88,$K73,7),"")</f>
        <v/>
      </c>
      <c r="D73" s="222" t="str">
        <f>IF(ISNUMBER($K73),INDEX('Protokół zawodów'!$B$9:$BC$88,$K73,8),"")</f>
        <v/>
      </c>
      <c r="E73" s="239" t="str">
        <f>IF(ISNUMBER($K73),INDEX('Protokół zawodów'!$B$9:$BC$88,$K73,2),"")</f>
        <v/>
      </c>
      <c r="F73" s="239" t="str">
        <f>IF(ISNUMBER($K73),INDEX('Protokół zawodów'!$B$9:$BC$88,$K73,10),"")</f>
        <v/>
      </c>
      <c r="G73" s="240" t="str">
        <f>IF(ISNUMBER($K73),INDEX('Protokół zawodów'!$B$9:$BC$88,$K73,35),"")</f>
        <v/>
      </c>
      <c r="H73" s="240" t="str">
        <f>IF(ISNUMBER($K73),INDEX('Protokół zawodów'!$B$9:$BC$88,$K73,39),"")</f>
        <v/>
      </c>
      <c r="I73" s="236" t="str">
        <f>IF(ISNUMBER($K73),INDEX('Protokół zawodów'!$B$9:$BC$88,$K73,23),"")</f>
        <v/>
      </c>
      <c r="J73" s="233" t="str">
        <f>IF(ISNUMBER(LARGE('Protokół zawodów'!$Z$9:$Z$88,A73)),LARGE('Protokół zawodów'!$Z$9:$Z$88,A73),"")</f>
        <v/>
      </c>
      <c r="K73" s="229" t="str">
        <f>IF(ISNUMBER(J73),MATCH(J73,'Protokół zawodów'!$Z$9:$Z$88,0),"")</f>
        <v/>
      </c>
      <c r="M73" s="171" t="str">
        <f t="shared" ref="M73:M136" si="1">IF(C73="","",$M$6-C73)</f>
        <v/>
      </c>
    </row>
    <row r="74" spans="1:13" hidden="1">
      <c r="A74" s="249">
        <v>67</v>
      </c>
      <c r="B74" s="246" t="str">
        <f>IF(ISNUMBER($K74),INDEX('Protokół zawodów'!$B$9:$BC$88,$K74,6),"")</f>
        <v/>
      </c>
      <c r="C74" s="221" t="str">
        <f>IF(ISNUMBER($K74),INDEX('Protokół zawodów'!$B$9:$BC$88,$K74,7),"")</f>
        <v/>
      </c>
      <c r="D74" s="222" t="str">
        <f>IF(ISNUMBER($K74),INDEX('Protokół zawodów'!$B$9:$BC$88,$K74,8),"")</f>
        <v/>
      </c>
      <c r="E74" s="239" t="str">
        <f>IF(ISNUMBER($K74),INDEX('Protokół zawodów'!$B$9:$BC$88,$K74,2),"")</f>
        <v/>
      </c>
      <c r="F74" s="239" t="str">
        <f>IF(ISNUMBER($K74),INDEX('Protokół zawodów'!$B$9:$BC$88,$K74,10),"")</f>
        <v/>
      </c>
      <c r="G74" s="240" t="str">
        <f>IF(ISNUMBER($K74),INDEX('Protokół zawodów'!$B$9:$BC$88,$K74,35),"")</f>
        <v/>
      </c>
      <c r="H74" s="240" t="str">
        <f>IF(ISNUMBER($K74),INDEX('Protokół zawodów'!$B$9:$BC$88,$K74,39),"")</f>
        <v/>
      </c>
      <c r="I74" s="236" t="str">
        <f>IF(ISNUMBER($K74),INDEX('Protokół zawodów'!$B$9:$BC$88,$K74,23),"")</f>
        <v/>
      </c>
      <c r="J74" s="233" t="str">
        <f>IF(ISNUMBER(LARGE('Protokół zawodów'!$Z$9:$Z$88,A74)),LARGE('Protokół zawodów'!$Z$9:$Z$88,A74),"")</f>
        <v/>
      </c>
      <c r="K74" s="229" t="str">
        <f>IF(ISNUMBER(J74),MATCH(J74,'Protokół zawodów'!$Z$9:$Z$88,0),"")</f>
        <v/>
      </c>
      <c r="M74" s="171" t="str">
        <f t="shared" si="1"/>
        <v/>
      </c>
    </row>
    <row r="75" spans="1:13" hidden="1">
      <c r="A75" s="249">
        <v>68</v>
      </c>
      <c r="B75" s="246" t="str">
        <f>IF(ISNUMBER($K75),INDEX('Protokół zawodów'!$B$9:$BC$88,$K75,6),"")</f>
        <v/>
      </c>
      <c r="C75" s="221" t="str">
        <f>IF(ISNUMBER($K75),INDEX('Protokół zawodów'!$B$9:$BC$88,$K75,7),"")</f>
        <v/>
      </c>
      <c r="D75" s="222" t="str">
        <f>IF(ISNUMBER($K75),INDEX('Protokół zawodów'!$B$9:$BC$88,$K75,8),"")</f>
        <v/>
      </c>
      <c r="E75" s="239" t="str">
        <f>IF(ISNUMBER($K75),INDEX('Protokół zawodów'!$B$9:$BC$88,$K75,2),"")</f>
        <v/>
      </c>
      <c r="F75" s="239" t="str">
        <f>IF(ISNUMBER($K75),INDEX('Protokół zawodów'!$B$9:$BC$88,$K75,10),"")</f>
        <v/>
      </c>
      <c r="G75" s="240" t="str">
        <f>IF(ISNUMBER($K75),INDEX('Protokół zawodów'!$B$9:$BC$88,$K75,35),"")</f>
        <v/>
      </c>
      <c r="H75" s="240" t="str">
        <f>IF(ISNUMBER($K75),INDEX('Protokół zawodów'!$B$9:$BC$88,$K75,39),"")</f>
        <v/>
      </c>
      <c r="I75" s="236" t="str">
        <f>IF(ISNUMBER($K75),INDEX('Protokół zawodów'!$B$9:$BC$88,$K75,23),"")</f>
        <v/>
      </c>
      <c r="J75" s="233" t="str">
        <f>IF(ISNUMBER(LARGE('Protokół zawodów'!$Z$9:$Z$88,A75)),LARGE('Protokół zawodów'!$Z$9:$Z$88,A75),"")</f>
        <v/>
      </c>
      <c r="K75" s="229" t="str">
        <f>IF(ISNUMBER(J75),MATCH(J75,'Protokół zawodów'!$Z$9:$Z$88,0),"")</f>
        <v/>
      </c>
      <c r="M75" s="171" t="str">
        <f t="shared" si="1"/>
        <v/>
      </c>
    </row>
    <row r="76" spans="1:13" hidden="1">
      <c r="A76" s="249">
        <v>69</v>
      </c>
      <c r="B76" s="246" t="str">
        <f>IF(ISNUMBER($K76),INDEX('Protokół zawodów'!$B$9:$BC$88,$K76,6),"")</f>
        <v/>
      </c>
      <c r="C76" s="221" t="str">
        <f>IF(ISNUMBER($K76),INDEX('Protokół zawodów'!$B$9:$BC$88,$K76,7),"")</f>
        <v/>
      </c>
      <c r="D76" s="222" t="str">
        <f>IF(ISNUMBER($K76),INDEX('Protokół zawodów'!$B$9:$BC$88,$K76,8),"")</f>
        <v/>
      </c>
      <c r="E76" s="239" t="str">
        <f>IF(ISNUMBER($K76),INDEX('Protokół zawodów'!$B$9:$BC$88,$K76,2),"")</f>
        <v/>
      </c>
      <c r="F76" s="239" t="str">
        <f>IF(ISNUMBER($K76),INDEX('Protokół zawodów'!$B$9:$BC$88,$K76,10),"")</f>
        <v/>
      </c>
      <c r="G76" s="240" t="str">
        <f>IF(ISNUMBER($K76),INDEX('Protokół zawodów'!$B$9:$BC$88,$K76,35),"")</f>
        <v/>
      </c>
      <c r="H76" s="240" t="str">
        <f>IF(ISNUMBER($K76),INDEX('Protokół zawodów'!$B$9:$BC$88,$K76,39),"")</f>
        <v/>
      </c>
      <c r="I76" s="236" t="str">
        <f>IF(ISNUMBER($K76),INDEX('Protokół zawodów'!$B$9:$BC$88,$K76,23),"")</f>
        <v/>
      </c>
      <c r="J76" s="233" t="str">
        <f>IF(ISNUMBER(LARGE('Protokół zawodów'!$Z$9:$Z$88,A76)),LARGE('Protokół zawodów'!$Z$9:$Z$88,A76),"")</f>
        <v/>
      </c>
      <c r="K76" s="229" t="str">
        <f>IF(ISNUMBER(J76),MATCH(J76,'Protokół zawodów'!$Z$9:$Z$88,0),"")</f>
        <v/>
      </c>
      <c r="M76" s="171" t="str">
        <f t="shared" si="1"/>
        <v/>
      </c>
    </row>
    <row r="77" spans="1:13" hidden="1">
      <c r="A77" s="249">
        <v>70</v>
      </c>
      <c r="B77" s="246" t="str">
        <f>IF(ISNUMBER($K77),INDEX('Protokół zawodów'!$B$9:$BC$88,$K77,6),"")</f>
        <v/>
      </c>
      <c r="C77" s="221" t="str">
        <f>IF(ISNUMBER($K77),INDEX('Protokół zawodów'!$B$9:$BC$88,$K77,7),"")</f>
        <v/>
      </c>
      <c r="D77" s="222" t="str">
        <f>IF(ISNUMBER($K77),INDEX('Protokół zawodów'!$B$9:$BC$88,$K77,8),"")</f>
        <v/>
      </c>
      <c r="E77" s="239" t="str">
        <f>IF(ISNUMBER($K77),INDEX('Protokół zawodów'!$B$9:$BC$88,$K77,2),"")</f>
        <v/>
      </c>
      <c r="F77" s="239" t="str">
        <f>IF(ISNUMBER($K77),INDEX('Protokół zawodów'!$B$9:$BC$88,$K77,10),"")</f>
        <v/>
      </c>
      <c r="G77" s="240" t="str">
        <f>IF(ISNUMBER($K77),INDEX('Protokół zawodów'!$B$9:$BC$88,$K77,35),"")</f>
        <v/>
      </c>
      <c r="H77" s="240" t="str">
        <f>IF(ISNUMBER($K77),INDEX('Protokół zawodów'!$B$9:$BC$88,$K77,39),"")</f>
        <v/>
      </c>
      <c r="I77" s="236" t="str">
        <f>IF(ISNUMBER($K77),INDEX('Protokół zawodów'!$B$9:$BC$88,$K77,23),"")</f>
        <v/>
      </c>
      <c r="J77" s="233" t="str">
        <f>IF(ISNUMBER(LARGE('Protokół zawodów'!$Z$9:$Z$88,A77)),LARGE('Protokół zawodów'!$Z$9:$Z$88,A77),"")</f>
        <v/>
      </c>
      <c r="K77" s="229" t="str">
        <f>IF(ISNUMBER(J77),MATCH(J77,'Protokół zawodów'!$Z$9:$Z$88,0),"")</f>
        <v/>
      </c>
      <c r="M77" s="171" t="str">
        <f t="shared" si="1"/>
        <v/>
      </c>
    </row>
    <row r="78" spans="1:13" hidden="1">
      <c r="A78" s="249">
        <v>71</v>
      </c>
      <c r="B78" s="246" t="str">
        <f>IF(ISNUMBER($K78),INDEX('Protokół zawodów'!$B$9:$BC$88,$K78,6),"")</f>
        <v/>
      </c>
      <c r="C78" s="221" t="str">
        <f>IF(ISNUMBER($K78),INDEX('Protokół zawodów'!$B$9:$BC$88,$K78,7),"")</f>
        <v/>
      </c>
      <c r="D78" s="222" t="str">
        <f>IF(ISNUMBER($K78),INDEX('Protokół zawodów'!$B$9:$BC$88,$K78,8),"")</f>
        <v/>
      </c>
      <c r="E78" s="239" t="str">
        <f>IF(ISNUMBER($K78),INDEX('Protokół zawodów'!$B$9:$BC$88,$K78,2),"")</f>
        <v/>
      </c>
      <c r="F78" s="239" t="str">
        <f>IF(ISNUMBER($K78),INDEX('Protokół zawodów'!$B$9:$BC$88,$K78,10),"")</f>
        <v/>
      </c>
      <c r="G78" s="240" t="str">
        <f>IF(ISNUMBER($K78),INDEX('Protokół zawodów'!$B$9:$BC$88,$K78,35),"")</f>
        <v/>
      </c>
      <c r="H78" s="240" t="str">
        <f>IF(ISNUMBER($K78),INDEX('Protokół zawodów'!$B$9:$BC$88,$K78,39),"")</f>
        <v/>
      </c>
      <c r="I78" s="236" t="str">
        <f>IF(ISNUMBER($K78),INDEX('Protokół zawodów'!$B$9:$BC$88,$K78,23),"")</f>
        <v/>
      </c>
      <c r="J78" s="233" t="str">
        <f>IF(ISNUMBER(LARGE('Protokół zawodów'!$Z$9:$Z$88,A78)),LARGE('Protokół zawodów'!$Z$9:$Z$88,A78),"")</f>
        <v/>
      </c>
      <c r="K78" s="229" t="str">
        <f>IF(ISNUMBER(J78),MATCH(J78,'Protokół zawodów'!$Z$9:$Z$88,0),"")</f>
        <v/>
      </c>
      <c r="M78" s="171" t="str">
        <f t="shared" si="1"/>
        <v/>
      </c>
    </row>
    <row r="79" spans="1:13" hidden="1">
      <c r="A79" s="249">
        <v>72</v>
      </c>
      <c r="B79" s="246" t="str">
        <f>IF(ISNUMBER($K79),INDEX('Protokół zawodów'!$B$9:$BC$88,$K79,6),"")</f>
        <v/>
      </c>
      <c r="C79" s="221" t="str">
        <f>IF(ISNUMBER($K79),INDEX('Protokół zawodów'!$B$9:$BC$88,$K79,7),"")</f>
        <v/>
      </c>
      <c r="D79" s="222" t="str">
        <f>IF(ISNUMBER($K79),INDEX('Protokół zawodów'!$B$9:$BC$88,$K79,8),"")</f>
        <v/>
      </c>
      <c r="E79" s="239" t="str">
        <f>IF(ISNUMBER($K79),INDEX('Protokół zawodów'!$B$9:$BC$88,$K79,2),"")</f>
        <v/>
      </c>
      <c r="F79" s="239" t="str">
        <f>IF(ISNUMBER($K79),INDEX('Protokół zawodów'!$B$9:$BC$88,$K79,10),"")</f>
        <v/>
      </c>
      <c r="G79" s="240" t="str">
        <f>IF(ISNUMBER($K79),INDEX('Protokół zawodów'!$B$9:$BC$88,$K79,35),"")</f>
        <v/>
      </c>
      <c r="H79" s="240" t="str">
        <f>IF(ISNUMBER($K79),INDEX('Protokół zawodów'!$B$9:$BC$88,$K79,39),"")</f>
        <v/>
      </c>
      <c r="I79" s="236" t="str">
        <f>IF(ISNUMBER($K79),INDEX('Protokół zawodów'!$B$9:$BC$88,$K79,23),"")</f>
        <v/>
      </c>
      <c r="J79" s="233" t="str">
        <f>IF(ISNUMBER(LARGE('Protokół zawodów'!$Z$9:$Z$88,A79)),LARGE('Protokół zawodów'!$Z$9:$Z$88,A79),"")</f>
        <v/>
      </c>
      <c r="K79" s="229" t="str">
        <f>IF(ISNUMBER(J79),MATCH(J79,'Protokół zawodów'!$Z$9:$Z$88,0),"")</f>
        <v/>
      </c>
      <c r="M79" s="171" t="str">
        <f t="shared" si="1"/>
        <v/>
      </c>
    </row>
    <row r="80" spans="1:13" hidden="1">
      <c r="A80" s="249">
        <v>73</v>
      </c>
      <c r="B80" s="246" t="str">
        <f>IF(ISNUMBER($K80),INDEX('Protokół zawodów'!$B$9:$BC$88,$K80,6),"")</f>
        <v/>
      </c>
      <c r="C80" s="221" t="str">
        <f>IF(ISNUMBER($K80),INDEX('Protokół zawodów'!$B$9:$BC$88,$K80,7),"")</f>
        <v/>
      </c>
      <c r="D80" s="222" t="str">
        <f>IF(ISNUMBER($K80),INDEX('Protokół zawodów'!$B$9:$BC$88,$K80,8),"")</f>
        <v/>
      </c>
      <c r="E80" s="239" t="str">
        <f>IF(ISNUMBER($K80),INDEX('Protokół zawodów'!$B$9:$BC$88,$K80,2),"")</f>
        <v/>
      </c>
      <c r="F80" s="239" t="str">
        <f>IF(ISNUMBER($K80),INDEX('Protokół zawodów'!$B$9:$BC$88,$K80,10),"")</f>
        <v/>
      </c>
      <c r="G80" s="240" t="str">
        <f>IF(ISNUMBER($K80),INDEX('Protokół zawodów'!$B$9:$BC$88,$K80,35),"")</f>
        <v/>
      </c>
      <c r="H80" s="240" t="str">
        <f>IF(ISNUMBER($K80),INDEX('Protokół zawodów'!$B$9:$BC$88,$K80,39),"")</f>
        <v/>
      </c>
      <c r="I80" s="236" t="str">
        <f>IF(ISNUMBER($K80),INDEX('Protokół zawodów'!$B$9:$BC$88,$K80,23),"")</f>
        <v/>
      </c>
      <c r="J80" s="233" t="str">
        <f>IF(ISNUMBER(LARGE('Protokół zawodów'!$Z$9:$Z$88,A80)),LARGE('Protokół zawodów'!$Z$9:$Z$88,A80),"")</f>
        <v/>
      </c>
      <c r="K80" s="229" t="str">
        <f>IF(ISNUMBER(J80),MATCH(J80,'Protokół zawodów'!$Z$9:$Z$88,0),"")</f>
        <v/>
      </c>
      <c r="M80" s="171" t="str">
        <f t="shared" si="1"/>
        <v/>
      </c>
    </row>
    <row r="81" spans="1:17" hidden="1">
      <c r="A81" s="249">
        <v>74</v>
      </c>
      <c r="B81" s="246" t="str">
        <f>IF(ISNUMBER($K81),INDEX('Protokół zawodów'!$B$9:$BC$88,$K81,6),"")</f>
        <v/>
      </c>
      <c r="C81" s="221" t="str">
        <f>IF(ISNUMBER($K81),INDEX('Protokół zawodów'!$B$9:$BC$88,$K81,7),"")</f>
        <v/>
      </c>
      <c r="D81" s="222" t="str">
        <f>IF(ISNUMBER($K81),INDEX('Protokół zawodów'!$B$9:$BC$88,$K81,8),"")</f>
        <v/>
      </c>
      <c r="E81" s="239" t="str">
        <f>IF(ISNUMBER($K81),INDEX('Protokół zawodów'!$B$9:$BC$88,$K81,2),"")</f>
        <v/>
      </c>
      <c r="F81" s="239" t="str">
        <f>IF(ISNUMBER($K81),INDEX('Protokół zawodów'!$B$9:$BC$88,$K81,10),"")</f>
        <v/>
      </c>
      <c r="G81" s="240" t="str">
        <f>IF(ISNUMBER($K81),INDEX('Protokół zawodów'!$B$9:$BC$88,$K81,35),"")</f>
        <v/>
      </c>
      <c r="H81" s="240" t="str">
        <f>IF(ISNUMBER($K81),INDEX('Protokół zawodów'!$B$9:$BC$88,$K81,39),"")</f>
        <v/>
      </c>
      <c r="I81" s="236" t="str">
        <f>IF(ISNUMBER($K81),INDEX('Protokół zawodów'!$B$9:$BC$88,$K81,23),"")</f>
        <v/>
      </c>
      <c r="J81" s="233" t="str">
        <f>IF(ISNUMBER(LARGE('Protokół zawodów'!$Z$9:$Z$88,A81)),LARGE('Protokół zawodów'!$Z$9:$Z$88,A81),"")</f>
        <v/>
      </c>
      <c r="K81" s="229" t="str">
        <f>IF(ISNUMBER(J81),MATCH(J81,'Protokół zawodów'!$Z$9:$Z$88,0),"")</f>
        <v/>
      </c>
      <c r="M81" s="171" t="str">
        <f t="shared" si="1"/>
        <v/>
      </c>
    </row>
    <row r="82" spans="1:17" hidden="1">
      <c r="A82" s="249">
        <v>75</v>
      </c>
      <c r="B82" s="246" t="str">
        <f>IF(ISNUMBER($K82),INDEX('Protokół zawodów'!$B$9:$BC$88,$K82,6),"")</f>
        <v/>
      </c>
      <c r="C82" s="221" t="str">
        <f>IF(ISNUMBER($K82),INDEX('Protokół zawodów'!$B$9:$BC$88,$K82,7),"")</f>
        <v/>
      </c>
      <c r="D82" s="222" t="str">
        <f>IF(ISNUMBER($K82),INDEX('Protokół zawodów'!$B$9:$BC$88,$K82,8),"")</f>
        <v/>
      </c>
      <c r="E82" s="239" t="str">
        <f>IF(ISNUMBER($K82),INDEX('Protokół zawodów'!$B$9:$BC$88,$K82,2),"")</f>
        <v/>
      </c>
      <c r="F82" s="239" t="str">
        <f>IF(ISNUMBER($K82),INDEX('Protokół zawodów'!$B$9:$BC$88,$K82,10),"")</f>
        <v/>
      </c>
      <c r="G82" s="240" t="str">
        <f>IF(ISNUMBER($K82),INDEX('Protokół zawodów'!$B$9:$BC$88,$K82,35),"")</f>
        <v/>
      </c>
      <c r="H82" s="240" t="str">
        <f>IF(ISNUMBER($K82),INDEX('Protokół zawodów'!$B$9:$BC$88,$K82,39),"")</f>
        <v/>
      </c>
      <c r="I82" s="236" t="str">
        <f>IF(ISNUMBER($K82),INDEX('Protokół zawodów'!$B$9:$BC$88,$K82,23),"")</f>
        <v/>
      </c>
      <c r="J82" s="233" t="str">
        <f>IF(ISNUMBER(LARGE('Protokół zawodów'!$Z$9:$Z$88,A82)),LARGE('Protokół zawodów'!$Z$9:$Z$88,A82),"")</f>
        <v/>
      </c>
      <c r="K82" s="229" t="str">
        <f>IF(ISNUMBER(J82),MATCH(J82,'Protokół zawodów'!$Z$9:$Z$88,0),"")</f>
        <v/>
      </c>
      <c r="M82" s="171" t="str">
        <f t="shared" si="1"/>
        <v/>
      </c>
    </row>
    <row r="83" spans="1:17" hidden="1">
      <c r="A83" s="249">
        <v>76</v>
      </c>
      <c r="B83" s="246" t="str">
        <f>IF(ISNUMBER($K83),INDEX('Protokół zawodów'!$B$9:$BC$88,$K83,6),"")</f>
        <v/>
      </c>
      <c r="C83" s="221" t="str">
        <f>IF(ISNUMBER($K83),INDEX('Protokół zawodów'!$B$9:$BC$88,$K83,7),"")</f>
        <v/>
      </c>
      <c r="D83" s="222" t="str">
        <f>IF(ISNUMBER($K83),INDEX('Protokół zawodów'!$B$9:$BC$88,$K83,8),"")</f>
        <v/>
      </c>
      <c r="E83" s="239" t="str">
        <f>IF(ISNUMBER($K83),INDEX('Protokół zawodów'!$B$9:$BC$88,$K83,2),"")</f>
        <v/>
      </c>
      <c r="F83" s="239" t="str">
        <f>IF(ISNUMBER($K83),INDEX('Protokół zawodów'!$B$9:$BC$88,$K83,10),"")</f>
        <v/>
      </c>
      <c r="G83" s="240" t="str">
        <f>IF(ISNUMBER($K83),INDEX('Protokół zawodów'!$B$9:$BC$88,$K83,35),"")</f>
        <v/>
      </c>
      <c r="H83" s="240" t="str">
        <f>IF(ISNUMBER($K83),INDEX('Protokół zawodów'!$B$9:$BC$88,$K83,39),"")</f>
        <v/>
      </c>
      <c r="I83" s="236" t="str">
        <f>IF(ISNUMBER($K83),INDEX('Protokół zawodów'!$B$9:$BC$88,$K83,23),"")</f>
        <v/>
      </c>
      <c r="J83" s="233" t="str">
        <f>IF(ISNUMBER(LARGE('Protokół zawodów'!$Z$9:$Z$88,A83)),LARGE('Protokół zawodów'!$Z$9:$Z$88,A83),"")</f>
        <v/>
      </c>
      <c r="K83" s="229" t="str">
        <f>IF(ISNUMBER(J83),MATCH(J83,'Protokół zawodów'!$Z$9:$Z$88,0),"")</f>
        <v/>
      </c>
      <c r="M83" s="171" t="str">
        <f t="shared" si="1"/>
        <v/>
      </c>
    </row>
    <row r="84" spans="1:17" hidden="1">
      <c r="A84" s="249">
        <v>77</v>
      </c>
      <c r="B84" s="246" t="str">
        <f>IF(ISNUMBER($K84),INDEX('Protokół zawodów'!$B$9:$BC$88,$K84,6),"")</f>
        <v/>
      </c>
      <c r="C84" s="221" t="str">
        <f>IF(ISNUMBER($K84),INDEX('Protokół zawodów'!$B$9:$BC$88,$K84,7),"")</f>
        <v/>
      </c>
      <c r="D84" s="222" t="str">
        <f>IF(ISNUMBER($K84),INDEX('Protokół zawodów'!$B$9:$BC$88,$K84,8),"")</f>
        <v/>
      </c>
      <c r="E84" s="239" t="str">
        <f>IF(ISNUMBER($K84),INDEX('Protokół zawodów'!$B$9:$BC$88,$K84,2),"")</f>
        <v/>
      </c>
      <c r="F84" s="239" t="str">
        <f>IF(ISNUMBER($K84),INDEX('Protokół zawodów'!$B$9:$BC$88,$K84,10),"")</f>
        <v/>
      </c>
      <c r="G84" s="240" t="str">
        <f>IF(ISNUMBER($K84),INDEX('Protokół zawodów'!$B$9:$BC$88,$K84,35),"")</f>
        <v/>
      </c>
      <c r="H84" s="240" t="str">
        <f>IF(ISNUMBER($K84),INDEX('Protokół zawodów'!$B$9:$BC$88,$K84,39),"")</f>
        <v/>
      </c>
      <c r="I84" s="236" t="str">
        <f>IF(ISNUMBER($K84),INDEX('Protokół zawodów'!$B$9:$BC$88,$K84,23),"")</f>
        <v/>
      </c>
      <c r="J84" s="233" t="str">
        <f>IF(ISNUMBER(LARGE('Protokół zawodów'!$Z$9:$Z$88,A84)),LARGE('Protokół zawodów'!$Z$9:$Z$88,A84),"")</f>
        <v/>
      </c>
      <c r="K84" s="229" t="str">
        <f>IF(ISNUMBER(J84),MATCH(J84,'Protokół zawodów'!$Z$9:$Z$88,0),"")</f>
        <v/>
      </c>
      <c r="M84" s="171" t="str">
        <f t="shared" si="1"/>
        <v/>
      </c>
    </row>
    <row r="85" spans="1:17" hidden="1">
      <c r="A85" s="249">
        <v>78</v>
      </c>
      <c r="B85" s="246" t="str">
        <f>IF(ISNUMBER($K85),INDEX('Protokół zawodów'!$B$9:$BC$88,$K85,6),"")</f>
        <v/>
      </c>
      <c r="C85" s="221" t="str">
        <f>IF(ISNUMBER($K85),INDEX('Protokół zawodów'!$B$9:$BC$88,$K85,7),"")</f>
        <v/>
      </c>
      <c r="D85" s="222" t="str">
        <f>IF(ISNUMBER($K85),INDEX('Protokół zawodów'!$B$9:$BC$88,$K85,8),"")</f>
        <v/>
      </c>
      <c r="E85" s="239" t="str">
        <f>IF(ISNUMBER($K85),INDEX('Protokół zawodów'!$B$9:$BC$88,$K85,2),"")</f>
        <v/>
      </c>
      <c r="F85" s="239" t="str">
        <f>IF(ISNUMBER($K85),INDEX('Protokół zawodów'!$B$9:$BC$88,$K85,10),"")</f>
        <v/>
      </c>
      <c r="G85" s="240" t="str">
        <f>IF(ISNUMBER($K85),INDEX('Protokół zawodów'!$B$9:$BC$88,$K85,35),"")</f>
        <v/>
      </c>
      <c r="H85" s="240" t="str">
        <f>IF(ISNUMBER($K85),INDEX('Protokół zawodów'!$B$9:$BC$88,$K85,39),"")</f>
        <v/>
      </c>
      <c r="I85" s="236" t="str">
        <f>IF(ISNUMBER($K85),INDEX('Protokół zawodów'!$B$9:$BC$88,$K85,23),"")</f>
        <v/>
      </c>
      <c r="J85" s="233" t="str">
        <f>IF(ISNUMBER(LARGE('Protokół zawodów'!$Z$9:$Z$88,A85)),LARGE('Protokół zawodów'!$Z$9:$Z$88,A85),"")</f>
        <v/>
      </c>
      <c r="K85" s="229" t="str">
        <f>IF(ISNUMBER(J85),MATCH(J85,'Protokół zawodów'!$Z$9:$Z$88,0),"")</f>
        <v/>
      </c>
      <c r="M85" s="171" t="str">
        <f t="shared" si="1"/>
        <v/>
      </c>
    </row>
    <row r="86" spans="1:17" hidden="1">
      <c r="A86" s="249">
        <v>79</v>
      </c>
      <c r="B86" s="246" t="str">
        <f>IF(ISNUMBER($K86),INDEX('Protokół zawodów'!$B$9:$BC$88,$K86,6),"")</f>
        <v/>
      </c>
      <c r="C86" s="221" t="str">
        <f>IF(ISNUMBER($K86),INDEX('Protokół zawodów'!$B$9:$BC$88,$K86,7),"")</f>
        <v/>
      </c>
      <c r="D86" s="222" t="str">
        <f>IF(ISNUMBER($K86),INDEX('Protokół zawodów'!$B$9:$BC$88,$K86,8),"")</f>
        <v/>
      </c>
      <c r="E86" s="239" t="str">
        <f>IF(ISNUMBER($K86),INDEX('Protokół zawodów'!$B$9:$BC$88,$K86,2),"")</f>
        <v/>
      </c>
      <c r="F86" s="239" t="str">
        <f>IF(ISNUMBER($K86),INDEX('Protokół zawodów'!$B$9:$BC$88,$K86,10),"")</f>
        <v/>
      </c>
      <c r="G86" s="240" t="str">
        <f>IF(ISNUMBER($K86),INDEX('Protokół zawodów'!$B$9:$BC$88,$K86,35),"")</f>
        <v/>
      </c>
      <c r="H86" s="240" t="str">
        <f>IF(ISNUMBER($K86),INDEX('Protokół zawodów'!$B$9:$BC$88,$K86,39),"")</f>
        <v/>
      </c>
      <c r="I86" s="236" t="str">
        <f>IF(ISNUMBER($K86),INDEX('Protokół zawodów'!$B$9:$BC$88,$K86,23),"")</f>
        <v/>
      </c>
      <c r="J86" s="233" t="str">
        <f>IF(ISNUMBER(LARGE('Protokół zawodów'!$Z$9:$Z$88,A86)),LARGE('Protokół zawodów'!$Z$9:$Z$88,A86),"")</f>
        <v/>
      </c>
      <c r="K86" s="229" t="str">
        <f>IF(ISNUMBER(J86),MATCH(J86,'Protokół zawodów'!$Z$9:$Z$88,0),"")</f>
        <v/>
      </c>
      <c r="M86" s="171" t="str">
        <f t="shared" si="1"/>
        <v/>
      </c>
    </row>
    <row r="87" spans="1:17" hidden="1">
      <c r="A87" s="249">
        <v>80</v>
      </c>
      <c r="B87" s="246" t="str">
        <f>IF(ISNUMBER($K87),INDEX('Protokół zawodów'!$B$9:$BC$88,$K87,6),"")</f>
        <v/>
      </c>
      <c r="C87" s="221" t="str">
        <f>IF(ISNUMBER($K87),INDEX('Protokół zawodów'!$B$9:$BC$88,$K87,7),"")</f>
        <v/>
      </c>
      <c r="D87" s="222" t="str">
        <f>IF(ISNUMBER($K87),INDEX('Protokół zawodów'!$B$9:$BC$88,$K87,8),"")</f>
        <v/>
      </c>
      <c r="E87" s="239" t="str">
        <f>IF(ISNUMBER($K87),INDEX('Protokół zawodów'!$B$9:$BC$88,$K87,2),"")</f>
        <v/>
      </c>
      <c r="F87" s="256" t="str">
        <f>IF(ISNUMBER($K87),INDEX('Protokół zawodów'!$B$9:$BC$88,$K87,10),"")</f>
        <v/>
      </c>
      <c r="G87" s="256" t="str">
        <f>IF(ISNUMBER($K87),INDEX('Protokół zawodów'!$B$9:$BC$88,$K87,35),"")</f>
        <v/>
      </c>
      <c r="H87" s="256" t="str">
        <f>IF(ISNUMBER($K87),INDEX('Protokół zawodów'!$B$9:$BC$88,$K87,39),"")</f>
        <v/>
      </c>
      <c r="I87" s="257" t="str">
        <f>IF(ISNUMBER($K87),INDEX('Protokół zawodów'!$B$9:$BC$88,$K87,23),"")</f>
        <v/>
      </c>
      <c r="J87" s="258" t="str">
        <f>IF(ISNUMBER(LARGE('Protokół zawodów'!$Z$9:$Z$88,A87)),LARGE('Protokół zawodów'!$Z$9:$Z$88,A87),"")</f>
        <v/>
      </c>
      <c r="K87" s="115" t="str">
        <f>IF(ISNUMBER(J87),MATCH(J87,'Protokół zawodów'!$Z$9:$Z$88,0),"")</f>
        <v/>
      </c>
      <c r="M87" s="171" t="str">
        <f t="shared" si="1"/>
        <v/>
      </c>
    </row>
    <row r="88" spans="1:17" ht="14.1" customHeight="1">
      <c r="A88" s="238"/>
      <c r="B88" s="247"/>
      <c r="C88" s="115"/>
      <c r="D88" s="78"/>
      <c r="E88" s="115"/>
      <c r="F88" s="241"/>
      <c r="G88" s="238"/>
      <c r="H88" s="238"/>
      <c r="I88" s="15"/>
      <c r="J88" s="234"/>
      <c r="K88" s="230"/>
      <c r="M88" s="171" t="str">
        <f t="shared" si="1"/>
        <v/>
      </c>
    </row>
    <row r="89" spans="1:17" ht="14.1" customHeight="1">
      <c r="A89" s="238"/>
      <c r="B89" s="410" t="s">
        <v>45</v>
      </c>
      <c r="C89" s="115"/>
      <c r="D89" s="78"/>
      <c r="E89" s="115"/>
      <c r="F89" s="241"/>
      <c r="G89" s="238"/>
      <c r="H89" s="238"/>
      <c r="I89" s="15"/>
      <c r="J89" s="234"/>
      <c r="K89" s="230"/>
      <c r="M89" s="171" t="str">
        <f t="shared" si="1"/>
        <v/>
      </c>
      <c r="O89" s="648" t="s">
        <v>199</v>
      </c>
      <c r="P89" s="648"/>
      <c r="Q89" s="648"/>
    </row>
    <row r="90" spans="1:17" s="253" customFormat="1" ht="22.8">
      <c r="A90" s="254" t="s">
        <v>59</v>
      </c>
      <c r="B90" s="254" t="s">
        <v>6</v>
      </c>
      <c r="C90" s="254" t="s">
        <v>72</v>
      </c>
      <c r="D90" s="254" t="s">
        <v>3</v>
      </c>
      <c r="E90" s="254" t="s">
        <v>73</v>
      </c>
      <c r="F90" s="255" t="s">
        <v>0</v>
      </c>
      <c r="G90" s="254" t="s">
        <v>1</v>
      </c>
      <c r="H90" s="254" t="s">
        <v>2</v>
      </c>
      <c r="I90" s="254" t="s">
        <v>74</v>
      </c>
      <c r="J90" s="254" t="s">
        <v>75</v>
      </c>
      <c r="K90" s="419"/>
      <c r="L90" s="420"/>
      <c r="M90" s="407" t="e">
        <f t="shared" ca="1" si="1"/>
        <v>#VALUE!</v>
      </c>
      <c r="N90" s="420"/>
      <c r="O90" s="425" t="s">
        <v>90</v>
      </c>
      <c r="P90" s="426" t="s">
        <v>89</v>
      </c>
      <c r="Q90" s="427" t="s">
        <v>88</v>
      </c>
    </row>
    <row r="91" spans="1:17">
      <c r="A91" s="249">
        <v>1</v>
      </c>
      <c r="B91" s="243" t="str">
        <f>IF(ISNUMBER($K91),INDEX('Protokół zawodów'!$B$92:$BC$191,$K91,6),"")</f>
        <v>Borkowski Błażej</v>
      </c>
      <c r="C91" s="221">
        <f>IF(ISNUMBER($K91),INDEX('Protokół zawodów'!$B$92:$BC$191,$K91,7),"")</f>
        <v>2007</v>
      </c>
      <c r="D91" s="222" t="str">
        <f>IF(ISNUMBER($K91),INDEX('Protokół zawodów'!$B$92:$BC$191,$K91,8),"")</f>
        <v>Olimpijczyk (Łuków)</v>
      </c>
      <c r="E91" s="239" t="str">
        <f ca="1">IF(ISNUMBER($K91),INDEX('Protokół zawodów'!$B$92:$BC$191,$K91,2),"")</f>
        <v>U20</v>
      </c>
      <c r="F91" s="239">
        <f>IF(ISNUMBER($K91),INDEX('Protokół zawodów'!$B$92:$BC$191,$K91,10),"")</f>
        <v>70.45</v>
      </c>
      <c r="G91" s="240">
        <f>IF(ISNUMBER($K91),INDEX('Protokół zawodów'!$B$92:$BC$191,$K91,35),"")</f>
        <v>1</v>
      </c>
      <c r="H91" s="240">
        <f>IF(ISNUMBER($K91),INDEX('Protokół zawodów'!$B$92:$BC$191,$K91,39),"")</f>
        <v>120</v>
      </c>
      <c r="I91" s="236">
        <f>IF(ISNUMBER($K91),INDEX('Protokół zawodów'!$B$92:$BC$191,$K91,23),"")</f>
        <v>265</v>
      </c>
      <c r="J91" s="233">
        <f>IF(ISNUMBER(LARGE('Protokół zawodów'!$Z$92:$Z$191,A91)),LARGE('Protokół zawodów'!$Z$92:$Z$191,A91),"")</f>
        <v>370.46</v>
      </c>
      <c r="K91" s="421">
        <f>IF(ISNUMBER(J91),MATCH(J91,'Protokół zawodów'!$Z$92:$Z$191,0),"")</f>
        <v>32</v>
      </c>
      <c r="L91" s="407"/>
      <c r="M91" s="407">
        <f t="shared" ca="1" si="1"/>
        <v>19</v>
      </c>
      <c r="N91" s="407"/>
      <c r="O91" s="422"/>
      <c r="P91" s="423"/>
      <c r="Q91" s="424"/>
    </row>
    <row r="92" spans="1:17" hidden="1">
      <c r="A92" s="249">
        <v>2</v>
      </c>
      <c r="B92" s="244" t="str">
        <f>IF(ISNUMBER($K92),INDEX('Protokół zawodów'!$B$92:$BC$191,$K92,6),"")</f>
        <v>Tchurz Jan</v>
      </c>
      <c r="C92" s="221">
        <f>IF(ISNUMBER($K92),INDEX('Protokół zawodów'!$B$92:$BC$191,$K92,7),"")</f>
        <v>2007</v>
      </c>
      <c r="D92" s="222" t="str">
        <f>IF(ISNUMBER($K92),INDEX('Protokół zawodów'!$B$92:$BC$191,$K92,8),"")</f>
        <v>SKV Bonatrans Bohumín Czechy</v>
      </c>
      <c r="E92" s="239" t="str">
        <f ca="1">IF(ISNUMBER($K92),INDEX('Protokół zawodów'!$B$92:$BC$191,$K92,2),"")</f>
        <v>U20</v>
      </c>
      <c r="F92" s="239">
        <f>IF(ISNUMBER($K92),INDEX('Protokół zawodów'!$B$92:$BC$191,$K92,10),"")</f>
        <v>79.05</v>
      </c>
      <c r="G92" s="240">
        <f>IF(ISNUMBER($K92),INDEX('Protokół zawodów'!$B$92:$BC$191,$K92,35),"")</f>
        <v>1</v>
      </c>
      <c r="H92" s="240">
        <f>IF(ISNUMBER($K92),INDEX('Protokół zawodów'!$B$92:$BC$191,$K92,39),"")</f>
        <v>121</v>
      </c>
      <c r="I92" s="236">
        <f>IF(ISNUMBER($K92),INDEX('Protokół zawodów'!$B$92:$BC$191,$K92,23),"")</f>
        <v>273</v>
      </c>
      <c r="J92" s="233">
        <f>IF(ISNUMBER(LARGE('Protokół zawodów'!$Z$92:$Z$191,A92)),LARGE('Protokół zawodów'!$Z$92:$Z$191,A92),"")</f>
        <v>356.01</v>
      </c>
      <c r="K92" s="421">
        <f>IF(ISNUMBER(J92),MATCH(J92,'Protokół zawodów'!$Z$92:$Z$191,0),"")</f>
        <v>10</v>
      </c>
      <c r="L92" s="407"/>
      <c r="M92" s="407">
        <f t="shared" ca="1" si="1"/>
        <v>19</v>
      </c>
      <c r="N92" s="407"/>
      <c r="O92" s="422"/>
      <c r="P92" s="423"/>
      <c r="Q92" s="424"/>
    </row>
    <row r="93" spans="1:17" hidden="1">
      <c r="A93" s="249">
        <v>3</v>
      </c>
      <c r="B93" s="248" t="str">
        <f>IF(ISNUMBER($K93),INDEX('Protokół zawodów'!$B$92:$BC$191,$K93,6),"")</f>
        <v>Navahran Tsimafei</v>
      </c>
      <c r="C93" s="221">
        <f>IF(ISNUMBER($K93),INDEX('Protokół zawodów'!$B$92:$BC$191,$K93,7),"")</f>
        <v>2002</v>
      </c>
      <c r="D93" s="222" t="str">
        <f>IF(ISNUMBER($K93),INDEX('Protokół zawodów'!$B$92:$BC$191,$K93,8),"")</f>
        <v>KS Klimat (Łapy)</v>
      </c>
      <c r="E93" s="239">
        <f ca="1">IF(ISNUMBER($K93),INDEX('Protokół zawodów'!$B$92:$BC$191,$K93,2),"")</f>
        <v>0</v>
      </c>
      <c r="F93" s="239">
        <f>IF(ISNUMBER($K93),INDEX('Protokół zawodów'!$B$92:$BC$191,$K93,10),"")</f>
        <v>101.75</v>
      </c>
      <c r="G93" s="240">
        <f>IF(ISNUMBER($K93),INDEX('Protokół zawodów'!$B$92:$BC$191,$K93,35),"")</f>
        <v>1</v>
      </c>
      <c r="H93" s="240">
        <f>IF(ISNUMBER($K93),INDEX('Protokół zawodów'!$B$92:$BC$191,$K93,39),"")</f>
        <v>-140</v>
      </c>
      <c r="I93" s="236">
        <f>IF(ISNUMBER($K93),INDEX('Protokół zawodów'!$B$92:$BC$191,$K93,23),"")</f>
        <v>290</v>
      </c>
      <c r="J93" s="233">
        <f>IF(ISNUMBER(LARGE('Protokół zawodów'!$Z$92:$Z$191,A93)),LARGE('Protokół zawodów'!$Z$92:$Z$191,A93),"")</f>
        <v>334.04</v>
      </c>
      <c r="K93" s="421">
        <f>IF(ISNUMBER(J93),MATCH(J93,'Protokół zawodów'!$Z$92:$Z$191,0),"")</f>
        <v>31</v>
      </c>
      <c r="L93" s="407"/>
      <c r="M93" s="407">
        <f t="shared" ca="1" si="1"/>
        <v>24</v>
      </c>
      <c r="N93" s="407"/>
      <c r="O93" s="422"/>
      <c r="P93" s="423"/>
      <c r="Q93" s="424"/>
    </row>
    <row r="94" spans="1:17">
      <c r="A94" s="249">
        <v>4</v>
      </c>
      <c r="B94" s="246" t="str">
        <f>IF(ISNUMBER($K94),INDEX('Protokół zawodów'!$B$92:$BC$191,$K94,6),"")</f>
        <v>Wójcik Oskar</v>
      </c>
      <c r="C94" s="221">
        <f>IF(ISNUMBER($K94),INDEX('Protokół zawodów'!$B$92:$BC$191,$K94,7),"")</f>
        <v>2009</v>
      </c>
      <c r="D94" s="222" t="str">
        <f>IF(ISNUMBER($K94),INDEX('Protokół zawodów'!$B$92:$BC$191,$K94,8),"")</f>
        <v>GLKS POM-ISKRA (Piotrowice)</v>
      </c>
      <c r="E94" s="239" t="str">
        <f ca="1">IF(ISNUMBER($K94),INDEX('Protokół zawodów'!$B$92:$BC$191,$K94,2),"")</f>
        <v>U17</v>
      </c>
      <c r="F94" s="239">
        <f>IF(ISNUMBER($K94),INDEX('Protokół zawodów'!$B$92:$BC$191,$K94,10),"")</f>
        <v>71.55</v>
      </c>
      <c r="G94" s="240">
        <f>IF(ISNUMBER($K94),INDEX('Protokół zawodów'!$B$92:$BC$191,$K94,35),"")</f>
        <v>1</v>
      </c>
      <c r="H94" s="240">
        <f>IF(ISNUMBER($K94),INDEX('Protokół zawodów'!$B$92:$BC$191,$K94,39),"")</f>
        <v>103</v>
      </c>
      <c r="I94" s="236">
        <f>IF(ISNUMBER($K94),INDEX('Protokół zawodów'!$B$92:$BC$191,$K94,23),"")</f>
        <v>241</v>
      </c>
      <c r="J94" s="233">
        <f>IF(ISNUMBER(LARGE('Protokół zawodów'!$Z$92:$Z$191,A94)),LARGE('Protokół zawodów'!$Z$92:$Z$191,A94),"")</f>
        <v>333.62</v>
      </c>
      <c r="K94" s="421">
        <f>IF(ISNUMBER(J94),MATCH(J94,'Protokół zawodów'!$Z$92:$Z$191,0),"")</f>
        <v>14</v>
      </c>
      <c r="L94" s="407"/>
      <c r="M94" s="407">
        <f t="shared" ca="1" si="1"/>
        <v>17</v>
      </c>
      <c r="N94" s="407"/>
      <c r="O94" s="422"/>
      <c r="P94" s="423"/>
      <c r="Q94" s="424"/>
    </row>
    <row r="95" spans="1:17" hidden="1">
      <c r="A95" s="249">
        <v>5</v>
      </c>
      <c r="B95" s="246" t="str">
        <f>IF(ISNUMBER($K95),INDEX('Protokół zawodów'!$B$92:$BC$191,$K95,6),"")</f>
        <v>Śledź Krystian</v>
      </c>
      <c r="C95" s="221">
        <f>IF(ISNUMBER($K95),INDEX('Protokół zawodów'!$B$92:$BC$191,$K95,7),"")</f>
        <v>2009</v>
      </c>
      <c r="D95" s="222" t="str">
        <f>IF(ISNUMBER($K95),INDEX('Protokół zawodów'!$B$92:$BC$191,$K95,8),"")</f>
        <v>Olimpijczyk (Łuków)</v>
      </c>
      <c r="E95" s="239" t="str">
        <f ca="1">IF(ISNUMBER($K95),INDEX('Protokół zawodów'!$B$92:$BC$191,$K95,2),"")</f>
        <v>U17</v>
      </c>
      <c r="F95" s="239">
        <f>IF(ISNUMBER($K95),INDEX('Protokół zawodów'!$B$92:$BC$191,$K95,10),"")</f>
        <v>67.95</v>
      </c>
      <c r="G95" s="240">
        <f>IF(ISNUMBER($K95),INDEX('Protokół zawodów'!$B$92:$BC$191,$K95,35),"")</f>
        <v>1</v>
      </c>
      <c r="H95" s="240">
        <f>IF(ISNUMBER($K95),INDEX('Protokół zawodów'!$B$92:$BC$191,$K95,39),"")</f>
        <v>-100</v>
      </c>
      <c r="I95" s="236">
        <f>IF(ISNUMBER($K95),INDEX('Protokół zawodów'!$B$92:$BC$191,$K95,23),"")</f>
        <v>213</v>
      </c>
      <c r="J95" s="233">
        <f>IF(ISNUMBER(LARGE('Protokół zawodów'!$Z$92:$Z$191,A95)),LARGE('Protokół zawodów'!$Z$92:$Z$191,A95),"")</f>
        <v>304.83999999999997</v>
      </c>
      <c r="K95" s="421">
        <f>IF(ISNUMBER(J95),MATCH(J95,'Protokół zawodów'!$Z$92:$Z$191,0),"")</f>
        <v>33</v>
      </c>
      <c r="L95" s="407"/>
      <c r="M95" s="407">
        <f t="shared" ca="1" si="1"/>
        <v>17</v>
      </c>
      <c r="N95" s="407"/>
      <c r="O95" s="422"/>
      <c r="P95" s="423"/>
      <c r="Q95" s="424"/>
    </row>
    <row r="96" spans="1:17" hidden="1">
      <c r="A96" s="249">
        <v>6</v>
      </c>
      <c r="B96" s="246" t="str">
        <f>IF(ISNUMBER($K96),INDEX('Protokół zawodów'!$B$92:$BC$191,$K96,6),"")</f>
        <v>Chudek Adrian</v>
      </c>
      <c r="C96" s="221">
        <f>IF(ISNUMBER($K96),INDEX('Protokół zawodów'!$B$92:$BC$191,$K96,7),"")</f>
        <v>2007</v>
      </c>
      <c r="D96" s="222" t="str">
        <f>IF(ISNUMBER($K96),INDEX('Protokół zawodów'!$B$92:$BC$191,$K96,8),"")</f>
        <v>Olimpijczyk (Łuków)</v>
      </c>
      <c r="E96" s="239" t="str">
        <f ca="1">IF(ISNUMBER($K96),INDEX('Protokół zawodów'!$B$92:$BC$191,$K96,2),"")</f>
        <v>U20</v>
      </c>
      <c r="F96" s="239">
        <f>IF(ISNUMBER($K96),INDEX('Protokół zawodów'!$B$92:$BC$191,$K96,10),"")</f>
        <v>80.55</v>
      </c>
      <c r="G96" s="240">
        <f>IF(ISNUMBER($K96),INDEX('Protokół zawodów'!$B$92:$BC$191,$K96,35),"")</f>
        <v>1</v>
      </c>
      <c r="H96" s="240">
        <f>IF(ISNUMBER($K96),INDEX('Protokół zawodów'!$B$92:$BC$191,$K96,39),"")</f>
        <v>100</v>
      </c>
      <c r="I96" s="236">
        <f>IF(ISNUMBER($K96),INDEX('Protokół zawodów'!$B$92:$BC$191,$K96,23),"")</f>
        <v>223</v>
      </c>
      <c r="J96" s="233">
        <f>IF(ISNUMBER(LARGE('Protokół zawodów'!$Z$92:$Z$191,A96)),LARGE('Protokół zawodów'!$Z$92:$Z$191,A96),"")</f>
        <v>287.75</v>
      </c>
      <c r="K96" s="421">
        <f>IF(ISNUMBER(J96),MATCH(J96,'Protokół zawodów'!$Z$92:$Z$191,0),"")</f>
        <v>3</v>
      </c>
      <c r="L96" s="407"/>
      <c r="M96" s="407">
        <f t="shared" ca="1" si="1"/>
        <v>19</v>
      </c>
      <c r="N96" s="407"/>
      <c r="O96" s="422"/>
      <c r="P96" s="423"/>
      <c r="Q96" s="424"/>
    </row>
    <row r="97" spans="1:17" hidden="1">
      <c r="A97" s="249">
        <v>7</v>
      </c>
      <c r="B97" s="246" t="str">
        <f>IF(ISNUMBER($K97),INDEX('Protokół zawodów'!$B$92:$BC$191,$K97,6),"")</f>
        <v>Drechna Norbert</v>
      </c>
      <c r="C97" s="221">
        <f>IF(ISNUMBER($K97),INDEX('Protokół zawodów'!$B$92:$BC$191,$K97,7),"")</f>
        <v>2007</v>
      </c>
      <c r="D97" s="222" t="str">
        <f>IF(ISNUMBER($K97),INDEX('Protokół zawodów'!$B$92:$BC$191,$K97,8),"")</f>
        <v>LKS Omega (Kleszczów)</v>
      </c>
      <c r="E97" s="239" t="str">
        <f ca="1">IF(ISNUMBER($K97),INDEX('Protokół zawodów'!$B$92:$BC$191,$K97,2),"")</f>
        <v>U20</v>
      </c>
      <c r="F97" s="239">
        <f>IF(ISNUMBER($K97),INDEX('Protokół zawodów'!$B$92:$BC$191,$K97,10),"")</f>
        <v>77.849999999999994</v>
      </c>
      <c r="G97" s="240">
        <f>IF(ISNUMBER($K97),INDEX('Protokół zawodów'!$B$92:$BC$191,$K97,35),"")</f>
        <v>1</v>
      </c>
      <c r="H97" s="240">
        <f>IF(ISNUMBER($K97),INDEX('Protokół zawodów'!$B$92:$BC$191,$K97,39),"")</f>
        <v>92</v>
      </c>
      <c r="I97" s="236">
        <f>IF(ISNUMBER($K97),INDEX('Protokół zawodów'!$B$92:$BC$191,$K97,23),"")</f>
        <v>217</v>
      </c>
      <c r="J97" s="233">
        <f>IF(ISNUMBER(LARGE('Protokół zawodów'!$Z$92:$Z$191,A97)),LARGE('Protokół zawodów'!$Z$92:$Z$191,A97),"")</f>
        <v>285.48</v>
      </c>
      <c r="K97" s="421">
        <f>IF(ISNUMBER(J97),MATCH(J97,'Protokół zawodów'!$Z$92:$Z$191,0),"")</f>
        <v>4</v>
      </c>
      <c r="L97" s="407"/>
      <c r="M97" s="407">
        <f t="shared" ca="1" si="1"/>
        <v>19</v>
      </c>
      <c r="N97" s="407"/>
      <c r="O97" s="422"/>
      <c r="P97" s="423"/>
      <c r="Q97" s="424"/>
    </row>
    <row r="98" spans="1:17">
      <c r="A98" s="249">
        <v>8</v>
      </c>
      <c r="B98" s="246" t="str">
        <f>IF(ISNUMBER($K98),INDEX('Protokół zawodów'!$B$92:$BC$191,$K98,6),"")</f>
        <v>Bakuła Wojciech</v>
      </c>
      <c r="C98" s="221">
        <f>IF(ISNUMBER($K98),INDEX('Protokół zawodów'!$B$92:$BC$191,$K98,7),"")</f>
        <v>2011</v>
      </c>
      <c r="D98" s="222" t="str">
        <f>IF(ISNUMBER($K98),INDEX('Protokół zawodów'!$B$92:$BC$191,$K98,8),"")</f>
        <v>UKS Atleta (Ostrołęka)</v>
      </c>
      <c r="E98" s="239" t="str">
        <f ca="1">IF(ISNUMBER($K98),INDEX('Protokół zawodów'!$B$92:$BC$191,$K98,2),"")</f>
        <v>U15</v>
      </c>
      <c r="F98" s="239">
        <f>IF(ISNUMBER($K98),INDEX('Protokół zawodów'!$B$92:$BC$191,$K98,10),"")</f>
        <v>72.650000000000006</v>
      </c>
      <c r="G98" s="240">
        <f>IF(ISNUMBER($K98),INDEX('Protokół zawodów'!$B$92:$BC$191,$K98,35),"")</f>
        <v>1</v>
      </c>
      <c r="H98" s="240">
        <f>IF(ISNUMBER($K98),INDEX('Protokół zawodów'!$B$92:$BC$191,$K98,39),"")</f>
        <v>92</v>
      </c>
      <c r="I98" s="236">
        <f>IF(ISNUMBER($K98),INDEX('Protokół zawodów'!$B$92:$BC$191,$K98,23),"")</f>
        <v>206</v>
      </c>
      <c r="J98" s="233">
        <f>IF(ISNUMBER(LARGE('Protokół zawodów'!$Z$92:$Z$191,A98)),LARGE('Protokół zawodów'!$Z$92:$Z$191,A98),"")</f>
        <v>282.45999999999998</v>
      </c>
      <c r="K98" s="421">
        <f>IF(ISNUMBER(J98),MATCH(J98,'Protokół zawodów'!$Z$92:$Z$191,0),"")</f>
        <v>23</v>
      </c>
      <c r="L98" s="407"/>
      <c r="M98" s="407">
        <f t="shared" ca="1" si="1"/>
        <v>15</v>
      </c>
      <c r="N98" s="407"/>
      <c r="O98" s="422"/>
      <c r="P98" s="423"/>
      <c r="Q98" s="424"/>
    </row>
    <row r="99" spans="1:17">
      <c r="A99" s="249">
        <v>9</v>
      </c>
      <c r="B99" s="246" t="str">
        <f>IF(ISNUMBER($K99),INDEX('Protokół zawodów'!$B$92:$BC$191,$K99,6),"")</f>
        <v>Dądela Jakub</v>
      </c>
      <c r="C99" s="221">
        <f>IF(ISNUMBER($K99),INDEX('Protokół zawodów'!$B$92:$BC$191,$K99,7),"")</f>
        <v>2006</v>
      </c>
      <c r="D99" s="222" t="str">
        <f>IF(ISNUMBER($K99),INDEX('Protokół zawodów'!$B$92:$BC$191,$K99,8),"")</f>
        <v>LKS Omega (Kleszczów)</v>
      </c>
      <c r="E99" s="239" t="str">
        <f ca="1">IF(ISNUMBER($K99),INDEX('Protokół zawodów'!$B$92:$BC$191,$K99,2),"")</f>
        <v>U20</v>
      </c>
      <c r="F99" s="239">
        <f>IF(ISNUMBER($K99),INDEX('Protokół zawodów'!$B$92:$BC$191,$K99,10),"")</f>
        <v>88.05</v>
      </c>
      <c r="G99" s="240">
        <f>IF(ISNUMBER($K99),INDEX('Protokół zawodów'!$B$92:$BC$191,$K99,35),"")</f>
        <v>1</v>
      </c>
      <c r="H99" s="240">
        <f>IF(ISNUMBER($K99),INDEX('Protokół zawodów'!$B$92:$BC$191,$K99,39),"")</f>
        <v>-96</v>
      </c>
      <c r="I99" s="236">
        <f>IF(ISNUMBER($K99),INDEX('Protokół zawodów'!$B$92:$BC$191,$K99,23),"")</f>
        <v>220</v>
      </c>
      <c r="J99" s="233">
        <f>IF(ISNUMBER(LARGE('Protokół zawodów'!$Z$92:$Z$191,A99)),LARGE('Protokół zawodów'!$Z$92:$Z$191,A99),"")</f>
        <v>270.8</v>
      </c>
      <c r="K99" s="421">
        <f>IF(ISNUMBER(J99),MATCH(J99,'Protokół zawodów'!$Z$92:$Z$191,0),"")</f>
        <v>1</v>
      </c>
      <c r="L99" s="407"/>
      <c r="M99" s="407">
        <f t="shared" ca="1" si="1"/>
        <v>20</v>
      </c>
      <c r="N99" s="407"/>
      <c r="O99" s="422"/>
      <c r="P99" s="423"/>
      <c r="Q99" s="424"/>
    </row>
    <row r="100" spans="1:17">
      <c r="A100" s="249">
        <v>10</v>
      </c>
      <c r="B100" s="246" t="str">
        <f>IF(ISNUMBER($K100),INDEX('Protokół zawodów'!$B$92:$BC$191,$K100,6),"")</f>
        <v>Długoszewski Daniel</v>
      </c>
      <c r="C100" s="221">
        <f>IF(ISNUMBER($K100),INDEX('Protokół zawodów'!$B$92:$BC$191,$K100,7),"")</f>
        <v>2007</v>
      </c>
      <c r="D100" s="222" t="str">
        <f>IF(ISNUMBER($K100),INDEX('Protokół zawodów'!$B$92:$BC$191,$K100,8),"")</f>
        <v>LKS (Dobryszyce)</v>
      </c>
      <c r="E100" s="239" t="str">
        <f ca="1">IF(ISNUMBER($K100),INDEX('Protokół zawodów'!$B$92:$BC$191,$K100,2),"")</f>
        <v>U20</v>
      </c>
      <c r="F100" s="239">
        <f>IF(ISNUMBER($K100),INDEX('Protokół zawodów'!$B$92:$BC$191,$K100,10),"")</f>
        <v>66.25</v>
      </c>
      <c r="G100" s="240">
        <f>IF(ISNUMBER($K100),INDEX('Protokół zawodów'!$B$92:$BC$191,$K100,35),"")</f>
        <v>1</v>
      </c>
      <c r="H100" s="240">
        <f>IF(ISNUMBER($K100),INDEX('Protokół zawodów'!$B$92:$BC$191,$K100,39),"")</f>
        <v>83</v>
      </c>
      <c r="I100" s="236">
        <f>IF(ISNUMBER($K100),INDEX('Protokół zawodów'!$B$92:$BC$191,$K100,23),"")</f>
        <v>186</v>
      </c>
      <c r="J100" s="233">
        <f>IF(ISNUMBER(LARGE('Protokół zawodów'!$Z$92:$Z$191,A100)),LARGE('Protokół zawodów'!$Z$92:$Z$191,A100),"")</f>
        <v>270.74</v>
      </c>
      <c r="K100" s="421">
        <f>IF(ISNUMBER(J100),MATCH(J100,'Protokół zawodów'!$Z$92:$Z$191,0),"")</f>
        <v>2</v>
      </c>
      <c r="L100" s="407"/>
      <c r="M100" s="407">
        <f t="shared" ca="1" si="1"/>
        <v>19</v>
      </c>
      <c r="N100" s="407"/>
      <c r="O100" s="422"/>
      <c r="P100" s="423"/>
      <c r="Q100" s="424"/>
    </row>
    <row r="101" spans="1:17">
      <c r="A101" s="249">
        <v>11</v>
      </c>
      <c r="B101" s="246" t="str">
        <f>IF(ISNUMBER($K101),INDEX('Protokół zawodów'!$B$92:$BC$191,$K101,6),"")</f>
        <v>Padzik Szymon</v>
      </c>
      <c r="C101" s="221">
        <f>IF(ISNUMBER($K101),INDEX('Protokół zawodów'!$B$92:$BC$191,$K101,7),"")</f>
        <v>2011</v>
      </c>
      <c r="D101" s="222" t="str">
        <f>IF(ISNUMBER($K101),INDEX('Protokół zawodów'!$B$92:$BC$191,$K101,8),"")</f>
        <v>UKS Atleta (Ostrołęka)</v>
      </c>
      <c r="E101" s="239" t="str">
        <f ca="1">IF(ISNUMBER($K101),INDEX('Protokół zawodów'!$B$92:$BC$191,$K101,2),"")</f>
        <v>U15</v>
      </c>
      <c r="F101" s="239">
        <f>IF(ISNUMBER($K101),INDEX('Protokół zawodów'!$B$92:$BC$191,$K101,10),"")</f>
        <v>66.05</v>
      </c>
      <c r="G101" s="240">
        <f>IF(ISNUMBER($K101),INDEX('Protokół zawodów'!$B$92:$BC$191,$K101,35),"")</f>
        <v>1</v>
      </c>
      <c r="H101" s="240">
        <f>IF(ISNUMBER($K101),INDEX('Protokół zawodów'!$B$92:$BC$191,$K101,39),"")</f>
        <v>83</v>
      </c>
      <c r="I101" s="236">
        <f>IF(ISNUMBER($K101),INDEX('Protokół zawodów'!$B$92:$BC$191,$K101,23),"")</f>
        <v>183</v>
      </c>
      <c r="J101" s="233">
        <f>IF(ISNUMBER(LARGE('Protokół zawodów'!$Z$92:$Z$191,A101)),LARGE('Protokół zawodów'!$Z$92:$Z$191,A101),"")</f>
        <v>266.92</v>
      </c>
      <c r="K101" s="421">
        <f>IF(ISNUMBER(J101),MATCH(J101,'Protokół zawodów'!$Z$92:$Z$191,0),"")</f>
        <v>24</v>
      </c>
      <c r="L101" s="407"/>
      <c r="M101" s="407">
        <f t="shared" ca="1" si="1"/>
        <v>15</v>
      </c>
      <c r="N101" s="407"/>
      <c r="O101" s="422"/>
      <c r="P101" s="423"/>
      <c r="Q101" s="424"/>
    </row>
    <row r="102" spans="1:17">
      <c r="A102" s="249">
        <v>12</v>
      </c>
      <c r="B102" s="246" t="str">
        <f>IF(ISNUMBER($K102),INDEX('Protokół zawodów'!$B$92:$BC$191,$K102,6),"")</f>
        <v>Łobejko Rafał</v>
      </c>
      <c r="C102" s="221">
        <f>IF(ISNUMBER($K102),INDEX('Protokół zawodów'!$B$92:$BC$191,$K102,7),"")</f>
        <v>2009</v>
      </c>
      <c r="D102" s="222" t="str">
        <f>IF(ISNUMBER($K102),INDEX('Protokół zawodów'!$B$92:$BC$191,$K102,8),"")</f>
        <v>Olimpijczyk (Łuków)</v>
      </c>
      <c r="E102" s="239" t="str">
        <f ca="1">IF(ISNUMBER($K102),INDEX('Protokół zawodów'!$B$92:$BC$191,$K102,2),"")</f>
        <v>U17</v>
      </c>
      <c r="F102" s="239">
        <f>IF(ISNUMBER($K102),INDEX('Protokół zawodów'!$B$92:$BC$191,$K102,10),"")</f>
        <v>109.35</v>
      </c>
      <c r="G102" s="240">
        <f>IF(ISNUMBER($K102),INDEX('Protokół zawodów'!$B$92:$BC$191,$K102,35),"")</f>
        <v>1</v>
      </c>
      <c r="H102" s="240">
        <f>IF(ISNUMBER($K102),INDEX('Protokół zawodów'!$B$92:$BC$191,$K102,39),"")</f>
        <v>103</v>
      </c>
      <c r="I102" s="236">
        <f>IF(ISNUMBER($K102),INDEX('Protokół zawodów'!$B$92:$BC$191,$K102,23),"")</f>
        <v>237</v>
      </c>
      <c r="J102" s="233">
        <f>IF(ISNUMBER(LARGE('Protokół zawodów'!$Z$92:$Z$191,A102)),LARGE('Protokół zawodów'!$Z$92:$Z$191,A102),"")</f>
        <v>265.37</v>
      </c>
      <c r="K102" s="421">
        <f>IF(ISNUMBER(J102),MATCH(J102,'Protokół zawodów'!$Z$92:$Z$191,0),"")</f>
        <v>8</v>
      </c>
      <c r="L102" s="407"/>
      <c r="M102" s="407">
        <f t="shared" ca="1" si="1"/>
        <v>17</v>
      </c>
      <c r="N102" s="407"/>
      <c r="O102" s="422"/>
      <c r="P102" s="423"/>
      <c r="Q102" s="424"/>
    </row>
    <row r="103" spans="1:17">
      <c r="A103" s="249">
        <v>13</v>
      </c>
      <c r="B103" s="246" t="str">
        <f>IF(ISNUMBER($K103),INDEX('Protokół zawodów'!$B$92:$BC$191,$K103,6),"")</f>
        <v>Wardziak-Mąka Marcel</v>
      </c>
      <c r="C103" s="221">
        <f>IF(ISNUMBER($K103),INDEX('Protokół zawodów'!$B$92:$BC$191,$K103,7),"")</f>
        <v>2010</v>
      </c>
      <c r="D103" s="222" t="str">
        <f>IF(ISNUMBER($K103),INDEX('Protokół zawodów'!$B$92:$BC$191,$K103,8),"")</f>
        <v>Olimpijczyk (Łuków)</v>
      </c>
      <c r="E103" s="239" t="str">
        <f ca="1">IF(ISNUMBER($K103),INDEX('Protokół zawodów'!$B$92:$BC$191,$K103,2),"")</f>
        <v>U17</v>
      </c>
      <c r="F103" s="239">
        <f>IF(ISNUMBER($K103),INDEX('Protokół zawodów'!$B$92:$BC$191,$K103,10),"")</f>
        <v>93.25</v>
      </c>
      <c r="G103" s="240">
        <f>IF(ISNUMBER($K103),INDEX('Protokół zawodów'!$B$92:$BC$191,$K103,35),"")</f>
        <v>1</v>
      </c>
      <c r="H103" s="240">
        <f>IF(ISNUMBER($K103),INDEX('Protokół zawodów'!$B$92:$BC$191,$K103,39),"")</f>
        <v>95</v>
      </c>
      <c r="I103" s="236">
        <f>IF(ISNUMBER($K103),INDEX('Protokół zawodów'!$B$92:$BC$191,$K103,23),"")</f>
        <v>220</v>
      </c>
      <c r="J103" s="233">
        <f>IF(ISNUMBER(LARGE('Protokół zawodów'!$Z$92:$Z$191,A103)),LARGE('Protokół zawodów'!$Z$92:$Z$191,A103),"")</f>
        <v>263.36</v>
      </c>
      <c r="K103" s="421">
        <f>IF(ISNUMBER(J103),MATCH(J103,'Protokół zawodów'!$Z$92:$Z$191,0),"")</f>
        <v>9</v>
      </c>
      <c r="L103" s="407"/>
      <c r="M103" s="407">
        <f t="shared" ca="1" si="1"/>
        <v>16</v>
      </c>
      <c r="N103" s="407"/>
      <c r="O103" s="422"/>
      <c r="P103" s="423"/>
      <c r="Q103" s="424"/>
    </row>
    <row r="104" spans="1:17">
      <c r="A104" s="249">
        <v>14</v>
      </c>
      <c r="B104" s="246" t="str">
        <f>IF(ISNUMBER($K104),INDEX('Protokół zawodów'!$B$92:$BC$191,$K104,6),"")</f>
        <v>Wysocki Konrad</v>
      </c>
      <c r="C104" s="221">
        <f>IF(ISNUMBER($K104),INDEX('Protokół zawodów'!$B$92:$BC$191,$K104,7),"")</f>
        <v>2009</v>
      </c>
      <c r="D104" s="222" t="str">
        <f>IF(ISNUMBER($K104),INDEX('Protokół zawodów'!$B$92:$BC$191,$K104,8),"")</f>
        <v>GLKS POM-ISKRA (Piotrowice)</v>
      </c>
      <c r="E104" s="239" t="str">
        <f ca="1">IF(ISNUMBER($K104),INDEX('Protokół zawodów'!$B$92:$BC$191,$K104,2),"")</f>
        <v>U17</v>
      </c>
      <c r="F104" s="239">
        <f>IF(ISNUMBER($K104),INDEX('Protokół zawodów'!$B$92:$BC$191,$K104,10),"")</f>
        <v>70.75</v>
      </c>
      <c r="G104" s="240">
        <f>IF(ISNUMBER($K104),INDEX('Protokół zawodów'!$B$92:$BC$191,$K104,35),"")</f>
        <v>1</v>
      </c>
      <c r="H104" s="240">
        <f>IF(ISNUMBER($K104),INDEX('Protokół zawodów'!$B$92:$BC$191,$K104,39),"")</f>
        <v>80</v>
      </c>
      <c r="I104" s="236">
        <f>IF(ISNUMBER($K104),INDEX('Protokół zawodów'!$B$92:$BC$191,$K104,23),"")</f>
        <v>186</v>
      </c>
      <c r="J104" s="233">
        <f>IF(ISNUMBER(LARGE('Protokół zawodów'!$Z$92:$Z$191,A104)),LARGE('Protokół zawodów'!$Z$92:$Z$191,A104),"")</f>
        <v>259.32</v>
      </c>
      <c r="K104" s="421">
        <f>IF(ISNUMBER(J104),MATCH(J104,'Protokół zawodów'!$Z$92:$Z$191,0),"")</f>
        <v>13</v>
      </c>
      <c r="L104" s="407"/>
      <c r="M104" s="407">
        <f t="shared" ca="1" si="1"/>
        <v>17</v>
      </c>
      <c r="N104" s="407"/>
      <c r="O104" s="422"/>
      <c r="P104" s="423"/>
      <c r="Q104" s="424"/>
    </row>
    <row r="105" spans="1:17">
      <c r="A105" s="249">
        <v>15</v>
      </c>
      <c r="B105" s="246" t="str">
        <f>IF(ISNUMBER($K105),INDEX('Protokół zawodów'!$B$92:$BC$191,$K105,6),"")</f>
        <v>Elkashef Adam</v>
      </c>
      <c r="C105" s="221">
        <f>IF(ISNUMBER($K105),INDEX('Protokół zawodów'!$B$92:$BC$191,$K105,7),"")</f>
        <v>2011</v>
      </c>
      <c r="D105" s="222" t="str">
        <f>IF(ISNUMBER($K105),INDEX('Protokół zawodów'!$B$92:$BC$191,$K105,8),"")</f>
        <v>LKS Znicz (Biłgoraj)</v>
      </c>
      <c r="E105" s="239" t="str">
        <f ca="1">IF(ISNUMBER($K105),INDEX('Protokół zawodów'!$B$92:$BC$191,$K105,2),"")</f>
        <v>U15</v>
      </c>
      <c r="F105" s="239">
        <f>IF(ISNUMBER($K105),INDEX('Protokół zawodów'!$B$92:$BC$191,$K105,10),"")</f>
        <v>62.45</v>
      </c>
      <c r="G105" s="240">
        <f>IF(ISNUMBER($K105),INDEX('Protokół zawodów'!$B$92:$BC$191,$K105,35),"")</f>
        <v>1</v>
      </c>
      <c r="H105" s="240">
        <f>IF(ISNUMBER($K105),INDEX('Protokół zawodów'!$B$92:$BC$191,$K105,39),"")</f>
        <v>-75</v>
      </c>
      <c r="I105" s="236">
        <f>IF(ISNUMBER($K105),INDEX('Protokół zawodów'!$B$92:$BC$191,$K105,23),"")</f>
        <v>160</v>
      </c>
      <c r="J105" s="233">
        <f>IF(ISNUMBER(LARGE('Protokół zawodów'!$Z$92:$Z$191,A105)),LARGE('Protokół zawodów'!$Z$92:$Z$191,A105),"")</f>
        <v>242.64</v>
      </c>
      <c r="K105" s="421">
        <f>IF(ISNUMBER(J105),MATCH(J105,'Protokół zawodów'!$Z$92:$Z$191,0),"")</f>
        <v>22</v>
      </c>
      <c r="L105" s="407"/>
      <c r="M105" s="407">
        <f t="shared" ca="1" si="1"/>
        <v>15</v>
      </c>
      <c r="N105" s="407"/>
      <c r="O105" s="422"/>
      <c r="P105" s="423"/>
      <c r="Q105" s="424"/>
    </row>
    <row r="106" spans="1:17">
      <c r="A106" s="249">
        <v>16</v>
      </c>
      <c r="B106" s="246" t="str">
        <f>IF(ISNUMBER($K106),INDEX('Protokół zawodów'!$B$92:$BC$191,$K106,6),"")</f>
        <v>Basista Vaclav</v>
      </c>
      <c r="C106" s="221">
        <f>IF(ISNUMBER($K106),INDEX('Protokół zawodów'!$B$92:$BC$191,$K106,7),"")</f>
        <v>2009</v>
      </c>
      <c r="D106" s="222" t="str">
        <f>IF(ISNUMBER($K106),INDEX('Protokół zawodów'!$B$92:$BC$191,$K106,8),"")</f>
        <v>SKV Bonatrans Bohumín Czechy</v>
      </c>
      <c r="E106" s="239" t="str">
        <f ca="1">IF(ISNUMBER($K106),INDEX('Protokół zawodów'!$B$92:$BC$191,$K106,2),"")</f>
        <v>U17</v>
      </c>
      <c r="F106" s="239">
        <f>IF(ISNUMBER($K106),INDEX('Protokół zawodów'!$B$92:$BC$191,$K106,10),"")</f>
        <v>81.25</v>
      </c>
      <c r="G106" s="240">
        <f>IF(ISNUMBER($K106),INDEX('Protokół zawodów'!$B$92:$BC$191,$K106,35),"")</f>
        <v>1</v>
      </c>
      <c r="H106" s="240">
        <f>IF(ISNUMBER($K106),INDEX('Protokół zawodów'!$B$92:$BC$191,$K106,39),"")</f>
        <v>-89</v>
      </c>
      <c r="I106" s="236">
        <f>IF(ISNUMBER($K106),INDEX('Protokół zawodów'!$B$92:$BC$191,$K106,23),"")</f>
        <v>184</v>
      </c>
      <c r="J106" s="233">
        <f>IF(ISNUMBER(LARGE('Protokół zawodów'!$Z$92:$Z$191,A106)),LARGE('Protokół zawodów'!$Z$92:$Z$191,A106),"")</f>
        <v>236.29</v>
      </c>
      <c r="K106" s="421">
        <f>IF(ISNUMBER(J106),MATCH(J106,'Protokół zawodów'!$Z$92:$Z$191,0),"")</f>
        <v>12</v>
      </c>
      <c r="L106" s="407"/>
      <c r="M106" s="407">
        <f t="shared" ca="1" si="1"/>
        <v>17</v>
      </c>
      <c r="N106" s="407"/>
      <c r="O106" s="422"/>
      <c r="P106" s="423"/>
      <c r="Q106" s="424"/>
    </row>
    <row r="107" spans="1:17">
      <c r="A107" s="249">
        <v>17</v>
      </c>
      <c r="B107" s="246" t="str">
        <f>IF(ISNUMBER($K107),INDEX('Protokół zawodów'!$B$92:$BC$191,$K107,6),"")</f>
        <v>Chlebiecki Leon</v>
      </c>
      <c r="C107" s="221">
        <f>IF(ISNUMBER($K107),INDEX('Protokół zawodów'!$B$92:$BC$191,$K107,7),"")</f>
        <v>2012</v>
      </c>
      <c r="D107" s="222" t="str">
        <f>IF(ISNUMBER($K107),INDEX('Protokół zawodów'!$B$92:$BC$191,$K107,8),"")</f>
        <v>Olimpijczyk (Łuków)</v>
      </c>
      <c r="E107" s="239" t="str">
        <f ca="1">IF(ISNUMBER($K107),INDEX('Protokół zawodów'!$B$92:$BC$191,$K107,2),"")</f>
        <v>U15</v>
      </c>
      <c r="F107" s="239">
        <f>IF(ISNUMBER($K107),INDEX('Protokół zawodów'!$B$92:$BC$191,$K107,10),"")</f>
        <v>51.85</v>
      </c>
      <c r="G107" s="240">
        <f>IF(ISNUMBER($K107),INDEX('Protokół zawodów'!$B$92:$BC$191,$K107,35),"")</f>
        <v>1</v>
      </c>
      <c r="H107" s="240">
        <f>IF(ISNUMBER($K107),INDEX('Protokół zawodów'!$B$92:$BC$191,$K107,39),"")</f>
        <v>60</v>
      </c>
      <c r="I107" s="236">
        <f>IF(ISNUMBER($K107),INDEX('Protokół zawodów'!$B$92:$BC$191,$K107,23),"")</f>
        <v>133</v>
      </c>
      <c r="J107" s="233">
        <f>IF(ISNUMBER(LARGE('Protokół zawodów'!$Z$92:$Z$191,A107)),LARGE('Protokół zawodów'!$Z$92:$Z$191,A107),"")</f>
        <v>232.7</v>
      </c>
      <c r="K107" s="421">
        <f>IF(ISNUMBER(J107),MATCH(J107,'Protokół zawodów'!$Z$92:$Z$191,0),"")</f>
        <v>17</v>
      </c>
      <c r="L107" s="407"/>
      <c r="M107" s="407">
        <f t="shared" ca="1" si="1"/>
        <v>14</v>
      </c>
      <c r="N107" s="407"/>
      <c r="O107" s="422"/>
      <c r="P107" s="423"/>
      <c r="Q107" s="424"/>
    </row>
    <row r="108" spans="1:17">
      <c r="A108" s="249">
        <v>18</v>
      </c>
      <c r="B108" s="246" t="str">
        <f>IF(ISNUMBER($K108),INDEX('Protokół zawodów'!$B$92:$BC$191,$K108,6),"")</f>
        <v>Sycz Witold</v>
      </c>
      <c r="C108" s="221">
        <f>IF(ISNUMBER($K108),INDEX('Protokół zawodów'!$B$92:$BC$191,$K108,7),"")</f>
        <v>2010</v>
      </c>
      <c r="D108" s="222" t="str">
        <f>IF(ISNUMBER($K108),INDEX('Protokół zawodów'!$B$92:$BC$191,$K108,8),"")</f>
        <v>LKS (Dobryszyce)</v>
      </c>
      <c r="E108" s="239" t="str">
        <f ca="1">IF(ISNUMBER($K108),INDEX('Protokół zawodów'!$B$92:$BC$191,$K108,2),"")</f>
        <v>U17</v>
      </c>
      <c r="F108" s="239">
        <f>IF(ISNUMBER($K108),INDEX('Protokół zawodów'!$B$92:$BC$191,$K108,10),"")</f>
        <v>74.45</v>
      </c>
      <c r="G108" s="240">
        <f>IF(ISNUMBER($K108),INDEX('Protokół zawodów'!$B$92:$BC$191,$K108,35),"")</f>
        <v>1</v>
      </c>
      <c r="H108" s="240">
        <f>IF(ISNUMBER($K108),INDEX('Protokół zawodów'!$B$92:$BC$191,$K108,39),"")</f>
        <v>74</v>
      </c>
      <c r="I108" s="236">
        <f>IF(ISNUMBER($K108),INDEX('Protokół zawodów'!$B$92:$BC$191,$K108,23),"")</f>
        <v>172</v>
      </c>
      <c r="J108" s="233">
        <f>IF(ISNUMBER(LARGE('Protokół zawodów'!$Z$92:$Z$191,A108)),LARGE('Protokół zawodów'!$Z$92:$Z$191,A108),"")</f>
        <v>232.33</v>
      </c>
      <c r="K108" s="421">
        <f>IF(ISNUMBER(J108),MATCH(J108,'Protokół zawodów'!$Z$92:$Z$191,0),"")</f>
        <v>26</v>
      </c>
      <c r="L108" s="407"/>
      <c r="M108" s="407">
        <f t="shared" ca="1" si="1"/>
        <v>16</v>
      </c>
      <c r="N108" s="407"/>
      <c r="O108" s="422"/>
      <c r="P108" s="423"/>
      <c r="Q108" s="424"/>
    </row>
    <row r="109" spans="1:17">
      <c r="A109" s="249">
        <v>19</v>
      </c>
      <c r="B109" s="246" t="str">
        <f>IF(ISNUMBER($K109),INDEX('Protokół zawodów'!$B$92:$BC$191,$K109,6),"")</f>
        <v>Wasieczko Tomasz</v>
      </c>
      <c r="C109" s="221">
        <f>IF(ISNUMBER($K109),INDEX('Protokół zawodów'!$B$92:$BC$191,$K109,7),"")</f>
        <v>2011</v>
      </c>
      <c r="D109" s="222" t="str">
        <f>IF(ISNUMBER($K109),INDEX('Protokół zawodów'!$B$92:$BC$191,$K109,8),"")</f>
        <v>LKS Znicz (Biłgoraj)</v>
      </c>
      <c r="E109" s="239" t="str">
        <f ca="1">IF(ISNUMBER($K109),INDEX('Protokół zawodów'!$B$92:$BC$191,$K109,2),"")</f>
        <v>U15</v>
      </c>
      <c r="F109" s="239">
        <f>IF(ISNUMBER($K109),INDEX('Protokół zawodów'!$B$92:$BC$191,$K109,10),"")</f>
        <v>49.35</v>
      </c>
      <c r="G109" s="240">
        <f>IF(ISNUMBER($K109),INDEX('Protokół zawodów'!$B$92:$BC$191,$K109,35),"")</f>
        <v>1</v>
      </c>
      <c r="H109" s="240">
        <f>IF(ISNUMBER($K109),INDEX('Protokół zawodów'!$B$92:$BC$191,$K109,39),"")</f>
        <v>52</v>
      </c>
      <c r="I109" s="236">
        <f>IF(ISNUMBER($K109),INDEX('Protokół zawodów'!$B$92:$BC$191,$K109,23),"")</f>
        <v>125</v>
      </c>
      <c r="J109" s="233">
        <f>IF(ISNUMBER(LARGE('Protokół zawodów'!$Z$92:$Z$191,A109)),LARGE('Protokół zawodów'!$Z$92:$Z$191,A109),"")</f>
        <v>227.97</v>
      </c>
      <c r="K109" s="421">
        <f>IF(ISNUMBER(J109),MATCH(J109,'Protokół zawodów'!$Z$92:$Z$191,0),"")</f>
        <v>27</v>
      </c>
      <c r="L109" s="407"/>
      <c r="M109" s="407">
        <f t="shared" ca="1" si="1"/>
        <v>15</v>
      </c>
      <c r="N109" s="407"/>
      <c r="O109" s="422"/>
      <c r="P109" s="423"/>
      <c r="Q109" s="424"/>
    </row>
    <row r="110" spans="1:17">
      <c r="A110" s="249">
        <v>20</v>
      </c>
      <c r="B110" s="246" t="str">
        <f>IF(ISNUMBER($K110),INDEX('Protokół zawodów'!$B$92:$BC$191,$K110,6),"")</f>
        <v>Pawelec Adrian</v>
      </c>
      <c r="C110" s="221">
        <f>IF(ISNUMBER($K110),INDEX('Protokół zawodów'!$B$92:$BC$191,$K110,7),"")</f>
        <v>2010</v>
      </c>
      <c r="D110" s="222" t="str">
        <f>IF(ISNUMBER($K110),INDEX('Protokół zawodów'!$B$92:$BC$191,$K110,8),"")</f>
        <v>GLKS POM-ISKRA (Piotrowice)</v>
      </c>
      <c r="E110" s="239" t="str">
        <f ca="1">IF(ISNUMBER($K110),INDEX('Protokół zawodów'!$B$92:$BC$191,$K110,2),"")</f>
        <v>U17</v>
      </c>
      <c r="F110" s="239">
        <f>IF(ISNUMBER($K110),INDEX('Protokół zawodów'!$B$92:$BC$191,$K110,10),"")</f>
        <v>64.05</v>
      </c>
      <c r="G110" s="240">
        <f>IF(ISNUMBER($K110),INDEX('Protokół zawodów'!$B$92:$BC$191,$K110,35),"")</f>
        <v>1</v>
      </c>
      <c r="H110" s="240">
        <f>IF(ISNUMBER($K110),INDEX('Protokół zawodów'!$B$92:$BC$191,$K110,39),"")</f>
        <v>-70</v>
      </c>
      <c r="I110" s="236">
        <f>IF(ISNUMBER($K110),INDEX('Protokół zawodów'!$B$92:$BC$191,$K110,23),"")</f>
        <v>152</v>
      </c>
      <c r="J110" s="233">
        <f>IF(ISNUMBER(LARGE('Protokół zawodów'!$Z$92:$Z$191,A110)),LARGE('Protokół zawodów'!$Z$92:$Z$191,A110),"")</f>
        <v>226.44</v>
      </c>
      <c r="K110" s="421">
        <f>IF(ISNUMBER(J110),MATCH(J110,'Protokół zawodów'!$Z$92:$Z$191,0),"")</f>
        <v>15</v>
      </c>
      <c r="L110" s="407"/>
      <c r="M110" s="407">
        <f t="shared" ca="1" si="1"/>
        <v>16</v>
      </c>
      <c r="N110" s="407"/>
      <c r="O110" s="422"/>
      <c r="P110" s="423"/>
      <c r="Q110" s="424"/>
    </row>
    <row r="111" spans="1:17">
      <c r="A111" s="249">
        <v>21</v>
      </c>
      <c r="B111" s="246" t="str">
        <f>IF(ISNUMBER($K111),INDEX('Protokół zawodów'!$B$92:$BC$191,$K111,6),"")</f>
        <v>Jakubik Franciszek</v>
      </c>
      <c r="C111" s="221">
        <f>IF(ISNUMBER($K111),INDEX('Protokół zawodów'!$B$92:$BC$191,$K111,7),"")</f>
        <v>2010</v>
      </c>
      <c r="D111" s="222" t="str">
        <f>IF(ISNUMBER($K111),INDEX('Protokół zawodów'!$B$92:$BC$191,$K111,8),"")</f>
        <v>LKS Omega (Kleszczów)</v>
      </c>
      <c r="E111" s="239" t="str">
        <f ca="1">IF(ISNUMBER($K111),INDEX('Protokół zawodów'!$B$92:$BC$191,$K111,2),"")</f>
        <v>U17</v>
      </c>
      <c r="F111" s="239">
        <f>IF(ISNUMBER($K111),INDEX('Protokół zawodów'!$B$92:$BC$191,$K111,10),"")</f>
        <v>96.65</v>
      </c>
      <c r="G111" s="240">
        <f>IF(ISNUMBER($K111),INDEX('Protokół zawodów'!$B$92:$BC$191,$K111,35),"")</f>
        <v>1</v>
      </c>
      <c r="H111" s="240">
        <f>IF(ISNUMBER($K111),INDEX('Protokół zawodów'!$B$92:$BC$191,$K111,39),"")</f>
        <v>74</v>
      </c>
      <c r="I111" s="236">
        <f>IF(ISNUMBER($K111),INDEX('Protokół zawodów'!$B$92:$BC$191,$K111,23),"")</f>
        <v>187</v>
      </c>
      <c r="J111" s="233">
        <f>IF(ISNUMBER(LARGE('Protokół zawodów'!$Z$92:$Z$191,A111)),LARGE('Protokół zawodów'!$Z$92:$Z$191,A111),"")</f>
        <v>220.22</v>
      </c>
      <c r="K111" s="421">
        <f>IF(ISNUMBER(J111),MATCH(J111,'Protokół zawodów'!$Z$92:$Z$191,0),"")</f>
        <v>20</v>
      </c>
      <c r="L111" s="407"/>
      <c r="M111" s="407">
        <f t="shared" ca="1" si="1"/>
        <v>16</v>
      </c>
      <c r="N111" s="407"/>
      <c r="O111" s="422"/>
      <c r="P111" s="423"/>
      <c r="Q111" s="424"/>
    </row>
    <row r="112" spans="1:17">
      <c r="A112" s="249">
        <v>22</v>
      </c>
      <c r="B112" s="246" t="str">
        <f>IF(ISNUMBER($K112),INDEX('Protokół zawodów'!$B$92:$BC$191,$K112,6),"")</f>
        <v>Krzysztoń Łukasz</v>
      </c>
      <c r="C112" s="221">
        <f>IF(ISNUMBER($K112),INDEX('Protokół zawodów'!$B$92:$BC$191,$K112,7),"")</f>
        <v>2011</v>
      </c>
      <c r="D112" s="222" t="str">
        <f>IF(ISNUMBER($K112),INDEX('Protokół zawodów'!$B$92:$BC$191,$K112,8),"")</f>
        <v>Wysoczanka Wysokie</v>
      </c>
      <c r="E112" s="239" t="str">
        <f ca="1">IF(ISNUMBER($K112),INDEX('Protokół zawodów'!$B$92:$BC$191,$K112,2),"")</f>
        <v>U15</v>
      </c>
      <c r="F112" s="239">
        <f>IF(ISNUMBER($K112),INDEX('Protokół zawodów'!$B$92:$BC$191,$K112,10),"")</f>
        <v>61.45</v>
      </c>
      <c r="G112" s="240">
        <f>IF(ISNUMBER($K112),INDEX('Protokół zawodów'!$B$92:$BC$191,$K112,35),"")</f>
        <v>1</v>
      </c>
      <c r="H112" s="240">
        <f>IF(ISNUMBER($K112),INDEX('Protokół zawodów'!$B$92:$BC$191,$K112,39),"")</f>
        <v>61</v>
      </c>
      <c r="I112" s="236">
        <f>IF(ISNUMBER($K112),INDEX('Protokół zawodów'!$B$92:$BC$191,$K112,23),"")</f>
        <v>142</v>
      </c>
      <c r="J112" s="233">
        <f>IF(ISNUMBER(LARGE('Protokół zawodów'!$Z$92:$Z$191,A112)),LARGE('Protokół zawodów'!$Z$92:$Z$191,A112),"")</f>
        <v>217.85</v>
      </c>
      <c r="K112" s="421">
        <f>IF(ISNUMBER(J112),MATCH(J112,'Protokół zawodów'!$Z$92:$Z$191,0),"")</f>
        <v>25</v>
      </c>
      <c r="L112" s="407"/>
      <c r="M112" s="407">
        <f t="shared" ca="1" si="1"/>
        <v>15</v>
      </c>
      <c r="N112" s="407"/>
      <c r="O112" s="422"/>
      <c r="P112" s="423"/>
      <c r="Q112" s="424"/>
    </row>
    <row r="113" spans="1:17">
      <c r="A113" s="249">
        <v>23</v>
      </c>
      <c r="B113" s="246" t="str">
        <f>IF(ISNUMBER($K113),INDEX('Protokół zawodów'!$B$92:$BC$191,$K113,6),"")</f>
        <v>Kusiak Michał</v>
      </c>
      <c r="C113" s="221">
        <f>IF(ISNUMBER($K113),INDEX('Protokół zawodów'!$B$92:$BC$191,$K113,7),"")</f>
        <v>2008</v>
      </c>
      <c r="D113" s="222" t="str">
        <f>IF(ISNUMBER($K113),INDEX('Protokół zawodów'!$B$92:$BC$191,$K113,8),"")</f>
        <v>LKS Znicz (Biłgoraj)</v>
      </c>
      <c r="E113" s="239" t="str">
        <f ca="1">IF(ISNUMBER($K113),INDEX('Protokół zawodów'!$B$92:$BC$191,$K113,2),"")</f>
        <v>U20</v>
      </c>
      <c r="F113" s="239">
        <f>IF(ISNUMBER($K113),INDEX('Protokół zawodów'!$B$92:$BC$191,$K113,10),"")</f>
        <v>105.75</v>
      </c>
      <c r="G113" s="240">
        <f>IF(ISNUMBER($K113),INDEX('Protokół zawodów'!$B$92:$BC$191,$K113,35),"")</f>
        <v>1</v>
      </c>
      <c r="H113" s="240">
        <f>IF(ISNUMBER($K113),INDEX('Protokół zawodów'!$B$92:$BC$191,$K113,39),"")</f>
        <v>85</v>
      </c>
      <c r="I113" s="236">
        <f>IF(ISNUMBER($K113),INDEX('Protokół zawodów'!$B$92:$BC$191,$K113,23),"")</f>
        <v>190</v>
      </c>
      <c r="J113" s="233">
        <f>IF(ISNUMBER(LARGE('Protokół zawodów'!$Z$92:$Z$191,A113)),LARGE('Protokół zawodów'!$Z$92:$Z$191,A113),"")</f>
        <v>215.48</v>
      </c>
      <c r="K113" s="421">
        <f>IF(ISNUMBER(J113),MATCH(J113,'Protokół zawodów'!$Z$92:$Z$191,0),"")</f>
        <v>21</v>
      </c>
      <c r="L113" s="407"/>
      <c r="M113" s="407">
        <f t="shared" ca="1" si="1"/>
        <v>18</v>
      </c>
      <c r="N113" s="407"/>
      <c r="O113" s="422"/>
      <c r="P113" s="423"/>
      <c r="Q113" s="424"/>
    </row>
    <row r="114" spans="1:17">
      <c r="A114" s="249">
        <v>24</v>
      </c>
      <c r="B114" s="246" t="str">
        <f>IF(ISNUMBER($K114),INDEX('Protokół zawodów'!$B$92:$BC$191,$K114,6),"")</f>
        <v>Kępiński Fabian</v>
      </c>
      <c r="C114" s="221">
        <f>IF(ISNUMBER($K114),INDEX('Protokół zawodów'!$B$92:$BC$191,$K114,7),"")</f>
        <v>2009</v>
      </c>
      <c r="D114" s="222" t="str">
        <f>IF(ISNUMBER($K114),INDEX('Protokół zawodów'!$B$92:$BC$191,$K114,8),"")</f>
        <v>LKS Omega (Kleszczów)</v>
      </c>
      <c r="E114" s="239" t="str">
        <f ca="1">IF(ISNUMBER($K114),INDEX('Protokół zawodów'!$B$92:$BC$191,$K114,2),"")</f>
        <v>U17</v>
      </c>
      <c r="F114" s="239">
        <f>IF(ISNUMBER($K114),INDEX('Protokół zawodów'!$B$92:$BC$191,$K114,10),"")</f>
        <v>82.35</v>
      </c>
      <c r="G114" s="240">
        <f>IF(ISNUMBER($K114),INDEX('Protokół zawodów'!$B$92:$BC$191,$K114,35),"")</f>
        <v>1</v>
      </c>
      <c r="H114" s="240">
        <f>IF(ISNUMBER($K114),INDEX('Protokół zawodów'!$B$92:$BC$191,$K114,39),"")</f>
        <v>74</v>
      </c>
      <c r="I114" s="236">
        <f>IF(ISNUMBER($K114),INDEX('Protokół zawodów'!$B$92:$BC$191,$K114,23),"")</f>
        <v>169</v>
      </c>
      <c r="J114" s="233">
        <f>IF(ISNUMBER(LARGE('Protokół zawodów'!$Z$92:$Z$191,A114)),LARGE('Protokół zawodów'!$Z$92:$Z$191,A114),"")</f>
        <v>215.43</v>
      </c>
      <c r="K114" s="421">
        <f>IF(ISNUMBER(J114),MATCH(J114,'Protokół zawodów'!$Z$92:$Z$191,0),"")</f>
        <v>19</v>
      </c>
      <c r="L114" s="407"/>
      <c r="M114" s="407">
        <f t="shared" ca="1" si="1"/>
        <v>17</v>
      </c>
      <c r="N114" s="407"/>
      <c r="O114" s="422"/>
      <c r="P114" s="423"/>
      <c r="Q114" s="424"/>
    </row>
    <row r="115" spans="1:17">
      <c r="A115" s="249">
        <v>25</v>
      </c>
      <c r="B115" s="246" t="str">
        <f>IF(ISNUMBER($K115),INDEX('Protokół zawodów'!$B$92:$BC$191,$K115,6),"")</f>
        <v>Wojtyła Michał</v>
      </c>
      <c r="C115" s="221">
        <f>IF(ISNUMBER($K115),INDEX('Protokół zawodów'!$B$92:$BC$191,$K115,7),"")</f>
        <v>2011</v>
      </c>
      <c r="D115" s="222" t="str">
        <f>IF(ISNUMBER($K115),INDEX('Protokół zawodów'!$B$92:$BC$191,$K115,8),"")</f>
        <v>GLKS POM-ISKRA (Piotrowice)</v>
      </c>
      <c r="E115" s="239" t="str">
        <f ca="1">IF(ISNUMBER($K115),INDEX('Protokół zawodów'!$B$92:$BC$191,$K115,2),"")</f>
        <v>U15</v>
      </c>
      <c r="F115" s="239">
        <f>IF(ISNUMBER($K115),INDEX('Protokół zawodów'!$B$92:$BC$191,$K115,10),"")</f>
        <v>78.25</v>
      </c>
      <c r="G115" s="240">
        <f>IF(ISNUMBER($K115),INDEX('Protokół zawodów'!$B$92:$BC$191,$K115,35),"")</f>
        <v>1</v>
      </c>
      <c r="H115" s="240">
        <f>IF(ISNUMBER($K115),INDEX('Protokół zawodów'!$B$92:$BC$191,$K115,39),"")</f>
        <v>-73</v>
      </c>
      <c r="I115" s="236">
        <f>IF(ISNUMBER($K115),INDEX('Protokół zawodów'!$B$92:$BC$191,$K115,23),"")</f>
        <v>163</v>
      </c>
      <c r="J115" s="233">
        <f>IF(ISNUMBER(LARGE('Protokół zawodów'!$Z$92:$Z$191,A115)),LARGE('Protokół zawodów'!$Z$92:$Z$191,A115),"")</f>
        <v>213.81</v>
      </c>
      <c r="K115" s="421">
        <f>IF(ISNUMBER(J115),MATCH(J115,'Protokół zawodów'!$Z$92:$Z$191,0),"")</f>
        <v>16</v>
      </c>
      <c r="L115" s="407"/>
      <c r="M115" s="407">
        <f t="shared" ca="1" si="1"/>
        <v>15</v>
      </c>
      <c r="N115" s="407"/>
      <c r="O115" s="422"/>
      <c r="P115" s="423"/>
      <c r="Q115" s="424"/>
    </row>
    <row r="116" spans="1:17">
      <c r="A116" s="249">
        <v>26</v>
      </c>
      <c r="B116" s="246" t="str">
        <f>IF(ISNUMBER($K116),INDEX('Protokół zawodów'!$B$92:$BC$191,$K116,6),"")</f>
        <v>Goduła Maciej</v>
      </c>
      <c r="C116" s="221">
        <f>IF(ISNUMBER($K116),INDEX('Protokół zawodów'!$B$92:$BC$191,$K116,7),"")</f>
        <v>2007</v>
      </c>
      <c r="D116" s="222" t="str">
        <f>IF(ISNUMBER($K116),INDEX('Protokół zawodów'!$B$92:$BC$191,$K116,8),"")</f>
        <v>Wysoczanka Wysokie</v>
      </c>
      <c r="E116" s="239" t="str">
        <f ca="1">IF(ISNUMBER($K116),INDEX('Protokół zawodów'!$B$92:$BC$191,$K116,2),"")</f>
        <v>U20</v>
      </c>
      <c r="F116" s="239">
        <f>IF(ISNUMBER($K116),INDEX('Protokół zawodów'!$B$92:$BC$191,$K116,10),"")</f>
        <v>83.45</v>
      </c>
      <c r="G116" s="240">
        <f>IF(ISNUMBER($K116),INDEX('Protokół zawodów'!$B$92:$BC$191,$K116,35),"")</f>
        <v>1</v>
      </c>
      <c r="H116" s="240">
        <f>IF(ISNUMBER($K116),INDEX('Protokół zawodów'!$B$92:$BC$191,$K116,39),"")</f>
        <v>68</v>
      </c>
      <c r="I116" s="236">
        <f>IF(ISNUMBER($K116),INDEX('Protokół zawodów'!$B$92:$BC$191,$K116,23),"")</f>
        <v>148</v>
      </c>
      <c r="J116" s="233">
        <f>IF(ISNUMBER(LARGE('Protokół zawodów'!$Z$92:$Z$191,A116)),LARGE('Protokół zawodów'!$Z$92:$Z$191,A116),"")</f>
        <v>187.32</v>
      </c>
      <c r="K116" s="421">
        <f>IF(ISNUMBER(J116),MATCH(J116,'Protokół zawodów'!$Z$92:$Z$191,0),"")</f>
        <v>11</v>
      </c>
      <c r="L116" s="407"/>
      <c r="M116" s="407">
        <f t="shared" ca="1" si="1"/>
        <v>19</v>
      </c>
      <c r="N116" s="407"/>
      <c r="O116" s="422"/>
      <c r="P116" s="423"/>
      <c r="Q116" s="424"/>
    </row>
    <row r="117" spans="1:17">
      <c r="A117" s="249">
        <v>27</v>
      </c>
      <c r="B117" s="246" t="str">
        <f>IF(ISNUMBER($K117),INDEX('Protokół zawodów'!$B$92:$BC$191,$K117,6),"")</f>
        <v>Chlebiecki Aleksander</v>
      </c>
      <c r="C117" s="221">
        <f>IF(ISNUMBER($K117),INDEX('Protokół zawodów'!$B$92:$BC$191,$K117,7),"")</f>
        <v>2009</v>
      </c>
      <c r="D117" s="222" t="str">
        <f>IF(ISNUMBER($K117),INDEX('Protokół zawodów'!$B$92:$BC$191,$K117,8),"")</f>
        <v>Olimpijczyk (Łuków)</v>
      </c>
      <c r="E117" s="239" t="str">
        <f ca="1">IF(ISNUMBER($K117),INDEX('Protokół zawodów'!$B$92:$BC$191,$K117,2),"")</f>
        <v>U17</v>
      </c>
      <c r="F117" s="239">
        <f>IF(ISNUMBER($K117),INDEX('Protokół zawodów'!$B$92:$BC$191,$K117,10),"")</f>
        <v>53.05</v>
      </c>
      <c r="G117" s="240">
        <f>IF(ISNUMBER($K117),INDEX('Protokół zawodów'!$B$92:$BC$191,$K117,35),"")</f>
        <v>1</v>
      </c>
      <c r="H117" s="240">
        <f>IF(ISNUMBER($K117),INDEX('Protokół zawodów'!$B$92:$BC$191,$K117,39),"")</f>
        <v>48</v>
      </c>
      <c r="I117" s="236">
        <f>IF(ISNUMBER($K117),INDEX('Protokół zawodów'!$B$92:$BC$191,$K117,23),"")</f>
        <v>106</v>
      </c>
      <c r="J117" s="233">
        <f>IF(ISNUMBER(LARGE('Protokół zawodów'!$Z$92:$Z$191,A117)),LARGE('Protokół zawodów'!$Z$92:$Z$191,A117),"")</f>
        <v>182.02</v>
      </c>
      <c r="K117" s="421">
        <f>IF(ISNUMBER(J117),MATCH(J117,'Protokół zawodów'!$Z$92:$Z$191,0),"")</f>
        <v>5</v>
      </c>
      <c r="L117" s="407"/>
      <c r="M117" s="407">
        <f t="shared" ca="1" si="1"/>
        <v>17</v>
      </c>
      <c r="N117" s="407"/>
      <c r="O117" s="422"/>
      <c r="P117" s="423"/>
      <c r="Q117" s="424"/>
    </row>
    <row r="118" spans="1:17">
      <c r="A118" s="249">
        <v>28</v>
      </c>
      <c r="B118" s="246" t="str">
        <f>IF(ISNUMBER($K118),INDEX('Protokół zawodów'!$B$92:$BC$191,$K118,6),"")</f>
        <v>Flis Dawid</v>
      </c>
      <c r="C118" s="221">
        <f>IF(ISNUMBER($K118),INDEX('Protokół zawodów'!$B$92:$BC$191,$K118,7),"")</f>
        <v>2012</v>
      </c>
      <c r="D118" s="222" t="str">
        <f>IF(ISNUMBER($K118),INDEX('Protokół zawodów'!$B$92:$BC$191,$K118,8),"")</f>
        <v>LKS Znicz (Biłgoraj)</v>
      </c>
      <c r="E118" s="239" t="str">
        <f ca="1">IF(ISNUMBER($K118),INDEX('Protokół zawodów'!$B$92:$BC$191,$K118,2),"")</f>
        <v>U15</v>
      </c>
      <c r="F118" s="239">
        <f>IF(ISNUMBER($K118),INDEX('Protokół zawodów'!$B$92:$BC$191,$K118,10),"")</f>
        <v>46.25</v>
      </c>
      <c r="G118" s="240">
        <f>IF(ISNUMBER($K118),INDEX('Protokół zawodów'!$B$92:$BC$191,$K118,35),"")</f>
        <v>1</v>
      </c>
      <c r="H118" s="240">
        <f>IF(ISNUMBER($K118),INDEX('Protokół zawodów'!$B$92:$BC$191,$K118,39),"")</f>
        <v>40</v>
      </c>
      <c r="I118" s="236">
        <f>IF(ISNUMBER($K118),INDEX('Protokół zawodów'!$B$92:$BC$191,$K118,23),"")</f>
        <v>88</v>
      </c>
      <c r="J118" s="233">
        <f>IF(ISNUMBER(LARGE('Protokół zawodów'!$Z$92:$Z$191,A118)),LARGE('Protokół zawodów'!$Z$92:$Z$191,A118),"")</f>
        <v>169.87</v>
      </c>
      <c r="K118" s="421">
        <f>IF(ISNUMBER(J118),MATCH(J118,'Protokół zawodów'!$Z$92:$Z$191,0),"")</f>
        <v>28</v>
      </c>
      <c r="L118" s="407"/>
      <c r="M118" s="407">
        <f t="shared" ca="1" si="1"/>
        <v>14</v>
      </c>
      <c r="N118" s="407"/>
      <c r="O118" s="422"/>
      <c r="P118" s="423"/>
      <c r="Q118" s="424"/>
    </row>
    <row r="119" spans="1:17">
      <c r="A119" s="249">
        <v>29</v>
      </c>
      <c r="B119" s="246" t="str">
        <f>IF(ISNUMBER($K119),INDEX('Protokół zawodów'!$B$92:$BC$191,$K119,6),"")</f>
        <v>Przeździak Adam</v>
      </c>
      <c r="C119" s="221">
        <f>IF(ISNUMBER($K119),INDEX('Protokół zawodów'!$B$92:$BC$191,$K119,7),"")</f>
        <v>2010</v>
      </c>
      <c r="D119" s="222" t="str">
        <f>IF(ISNUMBER($K119),INDEX('Protokół zawodów'!$B$92:$BC$191,$K119,8),"")</f>
        <v>Olimpijczyk (Łuków)</v>
      </c>
      <c r="E119" s="239" t="str">
        <f ca="1">IF(ISNUMBER($K119),INDEX('Protokół zawodów'!$B$92:$BC$191,$K119,2),"")</f>
        <v>U17</v>
      </c>
      <c r="F119" s="239">
        <f>IF(ISNUMBER($K119),INDEX('Protokół zawodów'!$B$92:$BC$191,$K119,10),"")</f>
        <v>71.400000000000006</v>
      </c>
      <c r="G119" s="240">
        <f>IF(ISNUMBER($K119),INDEX('Protokół zawodów'!$B$92:$BC$191,$K119,35),"")</f>
        <v>1</v>
      </c>
      <c r="H119" s="240">
        <f>IF(ISNUMBER($K119),INDEX('Protokół zawodów'!$B$92:$BC$191,$K119,39),"")</f>
        <v>-45</v>
      </c>
      <c r="I119" s="236">
        <f>IF(ISNUMBER($K119),INDEX('Protokół zawodów'!$B$92:$BC$191,$K119,23),"")</f>
        <v>100</v>
      </c>
      <c r="J119" s="233">
        <f>IF(ISNUMBER(LARGE('Protokół zawodów'!$Z$92:$Z$191,A119)),LARGE('Protokół zawodów'!$Z$92:$Z$191,A119),"")</f>
        <v>138.61000000000001</v>
      </c>
      <c r="K119" s="421">
        <f>IF(ISNUMBER(J119),MATCH(J119,'Protokół zawodów'!$Z$92:$Z$191,0),"")</f>
        <v>7</v>
      </c>
      <c r="L119" s="407"/>
      <c r="M119" s="407">
        <f t="shared" ca="1" si="1"/>
        <v>16</v>
      </c>
      <c r="N119" s="407"/>
      <c r="O119" s="422"/>
      <c r="P119" s="423"/>
      <c r="Q119" s="424"/>
    </row>
    <row r="120" spans="1:17">
      <c r="A120" s="249">
        <v>30</v>
      </c>
      <c r="B120" s="246" t="str">
        <f>IF(ISNUMBER($K120),INDEX('Protokół zawodów'!$B$92:$BC$191,$K120,6),"")</f>
        <v>Młynarczyk Paweł</v>
      </c>
      <c r="C120" s="221">
        <f>IF(ISNUMBER($K120),INDEX('Protokół zawodów'!$B$92:$BC$191,$K120,7),"")</f>
        <v>2010</v>
      </c>
      <c r="D120" s="222" t="str">
        <f>IF(ISNUMBER($K120),INDEX('Protokół zawodów'!$B$92:$BC$191,$K120,8),"")</f>
        <v>Olimpijczyk (Łuków)</v>
      </c>
      <c r="E120" s="239" t="str">
        <f ca="1">IF(ISNUMBER($K120),INDEX('Protokół zawodów'!$B$92:$BC$191,$K120,2),"")</f>
        <v>U17</v>
      </c>
      <c r="F120" s="239">
        <f>IF(ISNUMBER($K120),INDEX('Protokół zawodów'!$B$92:$BC$191,$K120,10),"")</f>
        <v>58.65</v>
      </c>
      <c r="G120" s="240">
        <f>IF(ISNUMBER($K120),INDEX('Protokół zawodów'!$B$92:$BC$191,$K120,35),"")</f>
        <v>1</v>
      </c>
      <c r="H120" s="240">
        <f>IF(ISNUMBER($K120),INDEX('Protokół zawodów'!$B$92:$BC$191,$K120,39),"")</f>
        <v>-60</v>
      </c>
      <c r="I120" s="236">
        <f>IF(ISNUMBER($K120),INDEX('Protokół zawodów'!$B$92:$BC$191,$K120,23),"")</f>
        <v>83</v>
      </c>
      <c r="J120" s="233">
        <f>IF(ISNUMBER(LARGE('Protokół zawodów'!$Z$92:$Z$191,A120)),LARGE('Protokół zawodów'!$Z$92:$Z$191,A120),"")</f>
        <v>131.78</v>
      </c>
      <c r="K120" s="421">
        <f>IF(ISNUMBER(J120),MATCH(J120,'Protokół zawodów'!$Z$92:$Z$191,0),"")</f>
        <v>6</v>
      </c>
      <c r="L120" s="407"/>
      <c r="M120" s="407">
        <f t="shared" ca="1" si="1"/>
        <v>16</v>
      </c>
      <c r="N120" s="407"/>
      <c r="O120" s="422"/>
      <c r="P120" s="423"/>
      <c r="Q120" s="424"/>
    </row>
    <row r="121" spans="1:17">
      <c r="A121" s="249">
        <v>31</v>
      </c>
      <c r="B121" s="246" t="str">
        <f>IF(ISNUMBER($K121),INDEX('Protokół zawodów'!$B$92:$BC$191,$K121,6),"")</f>
        <v>Sztwiertnia Valdemar</v>
      </c>
      <c r="C121" s="221">
        <f>IF(ISNUMBER($K121),INDEX('Protokół zawodów'!$B$92:$BC$191,$K121,7),"")</f>
        <v>2013</v>
      </c>
      <c r="D121" s="222" t="str">
        <f>IF(ISNUMBER($K121),INDEX('Protokół zawodów'!$B$92:$BC$191,$K121,8),"")</f>
        <v>SKV Bonatrans Bohumín Czechy</v>
      </c>
      <c r="E121" s="239" t="str">
        <f ca="1">IF(ISNUMBER($K121),INDEX('Protokół zawodów'!$B$92:$BC$191,$K121,2),"")</f>
        <v>U15</v>
      </c>
      <c r="F121" s="239">
        <f>IF(ISNUMBER($K121),INDEX('Protokół zawodów'!$B$92:$BC$191,$K121,10),"")</f>
        <v>67.349999999999994</v>
      </c>
      <c r="G121" s="240">
        <f>IF(ISNUMBER($K121),INDEX('Protokół zawodów'!$B$92:$BC$191,$K121,35),"")</f>
        <v>1</v>
      </c>
      <c r="H121" s="240">
        <f>IF(ISNUMBER($K121),INDEX('Protokół zawodów'!$B$92:$BC$191,$K121,39),"")</f>
        <v>29</v>
      </c>
      <c r="I121" s="236">
        <f>IF(ISNUMBER($K121),INDEX('Protokół zawodów'!$B$92:$BC$191,$K121,23),"")</f>
        <v>69</v>
      </c>
      <c r="J121" s="233">
        <f>IF(ISNUMBER(LARGE('Protokół zawodów'!$Z$92:$Z$191,A121)),LARGE('Protokół zawodów'!$Z$92:$Z$191,A121),"")</f>
        <v>99.33</v>
      </c>
      <c r="K121" s="421">
        <f>IF(ISNUMBER(J121),MATCH(J121,'Protokół zawodów'!$Z$92:$Z$191,0),"")</f>
        <v>18</v>
      </c>
      <c r="L121" s="407"/>
      <c r="M121" s="407">
        <f t="shared" ca="1" si="1"/>
        <v>13</v>
      </c>
      <c r="N121" s="407"/>
      <c r="O121" s="422"/>
      <c r="P121" s="423"/>
      <c r="Q121" s="424"/>
    </row>
    <row r="122" spans="1:17">
      <c r="A122" s="249">
        <v>32</v>
      </c>
      <c r="B122" s="246" t="str">
        <f>IF(ISNUMBER($K122),INDEX('Protokół zawodów'!$B$92:$BC$191,$K122,6),"")</f>
        <v>Sztwiertnia Valdemar</v>
      </c>
      <c r="C122" s="221">
        <f>IF(ISNUMBER($K122),INDEX('Protokół zawodów'!$B$92:$BC$191,$K122,7),"")</f>
        <v>2013</v>
      </c>
      <c r="D122" s="222" t="str">
        <f>IF(ISNUMBER($K122),INDEX('Protokół zawodów'!$B$92:$BC$191,$K122,8),"")</f>
        <v>SKV Bonatrans Bohumín Czechy</v>
      </c>
      <c r="E122" s="239" t="str">
        <f ca="1">IF(ISNUMBER($K122),INDEX('Protokół zawodów'!$B$92:$BC$191,$K122,2),"")</f>
        <v>U15</v>
      </c>
      <c r="F122" s="239">
        <f>IF(ISNUMBER($K122),INDEX('Protokół zawodów'!$B$92:$BC$191,$K122,10),"")</f>
        <v>67.349999999999994</v>
      </c>
      <c r="G122" s="240">
        <f>IF(ISNUMBER($K122),INDEX('Protokół zawodów'!$B$92:$BC$191,$K122,35),"")</f>
        <v>1</v>
      </c>
      <c r="H122" s="240">
        <f>IF(ISNUMBER($K122),INDEX('Protokół zawodów'!$B$92:$BC$191,$K122,39),"")</f>
        <v>29</v>
      </c>
      <c r="I122" s="236">
        <f>IF(ISNUMBER($K122),INDEX('Protokół zawodów'!$B$92:$BC$191,$K122,23),"")</f>
        <v>69</v>
      </c>
      <c r="J122" s="233">
        <f>IF(ISNUMBER(LARGE('Protokół zawodów'!$Z$92:$Z$191,A122)),LARGE('Protokół zawodów'!$Z$92:$Z$191,A122),"")</f>
        <v>99.33</v>
      </c>
      <c r="K122" s="421">
        <f>IF(ISNUMBER(J122),MATCH(J122,'Protokół zawodów'!$Z$92:$Z$191,0),"")</f>
        <v>18</v>
      </c>
      <c r="L122" s="407"/>
      <c r="M122" s="407">
        <f t="shared" ca="1" si="1"/>
        <v>13</v>
      </c>
      <c r="N122" s="407"/>
      <c r="O122" s="422"/>
      <c r="P122" s="423"/>
      <c r="Q122" s="424"/>
    </row>
    <row r="123" spans="1:17">
      <c r="A123" s="249">
        <v>33</v>
      </c>
      <c r="B123" s="246" t="str">
        <f>IF(ISNUMBER($K123),INDEX('Protokół zawodów'!$B$92:$BC$191,$K123,6),"")</f>
        <v>Sobstyl Alan</v>
      </c>
      <c r="C123" s="221">
        <f>IF(ISNUMBER($K123),INDEX('Protokół zawodów'!$B$92:$BC$191,$K123,7),"")</f>
        <v>2013</v>
      </c>
      <c r="D123" s="222" t="str">
        <f>IF(ISNUMBER($K123),INDEX('Protokół zawodów'!$B$92:$BC$191,$K123,8),"")</f>
        <v>Wysoczanka Wysokie</v>
      </c>
      <c r="E123" s="239" t="str">
        <f ca="1">IF(ISNUMBER($K123),INDEX('Protokół zawodów'!$B$92:$BC$191,$K123,2),"")</f>
        <v>U15</v>
      </c>
      <c r="F123" s="239">
        <f>IF(ISNUMBER($K123),INDEX('Protokół zawodów'!$B$92:$BC$191,$K123,10),"")</f>
        <v>46.25</v>
      </c>
      <c r="G123" s="240">
        <f>IF(ISNUMBER($K123),INDEX('Protokół zawodów'!$B$92:$BC$191,$K123,35),"")</f>
        <v>1</v>
      </c>
      <c r="H123" s="240">
        <f>IF(ISNUMBER($K123),INDEX('Protokół zawodów'!$B$92:$BC$191,$K123,39),"")</f>
        <v>20</v>
      </c>
      <c r="I123" s="236">
        <f>IF(ISNUMBER($K123),INDEX('Protokół zawodów'!$B$92:$BC$191,$K123,23),"")</f>
        <v>45</v>
      </c>
      <c r="J123" s="233">
        <f>IF(ISNUMBER(LARGE('Protokół zawodów'!$Z$92:$Z$191,A123)),LARGE('Protokół zawodów'!$Z$92:$Z$191,A123),"")</f>
        <v>86.86</v>
      </c>
      <c r="K123" s="421">
        <f>IF(ISNUMBER(J123),MATCH(J123,'Protokół zawodów'!$Z$92:$Z$191,0),"")</f>
        <v>30</v>
      </c>
      <c r="L123" s="407"/>
      <c r="M123" s="407">
        <f t="shared" ca="1" si="1"/>
        <v>13</v>
      </c>
      <c r="N123" s="407"/>
      <c r="O123" s="422"/>
      <c r="P123" s="423"/>
      <c r="Q123" s="424"/>
    </row>
    <row r="124" spans="1:17">
      <c r="A124" s="249">
        <v>34</v>
      </c>
      <c r="B124" s="246" t="str">
        <f>IF(ISNUMBER($K124),INDEX('Protokół zawodów'!$B$92:$BC$191,$K124,6),"")</f>
        <v/>
      </c>
      <c r="C124" s="221" t="str">
        <f>IF(ISNUMBER($K124),INDEX('Protokół zawodów'!$B$92:$BC$191,$K124,7),"")</f>
        <v/>
      </c>
      <c r="D124" s="222" t="str">
        <f>IF(ISNUMBER($K124),INDEX('Protokół zawodów'!$B$92:$BC$191,$K124,8),"")</f>
        <v/>
      </c>
      <c r="E124" s="239" t="str">
        <f>IF(ISNUMBER($K124),INDEX('Protokół zawodów'!$B$92:$BC$191,$K124,2),"")</f>
        <v/>
      </c>
      <c r="F124" s="239" t="str">
        <f>IF(ISNUMBER($K124),INDEX('Protokół zawodów'!$B$92:$BC$191,$K124,10),"")</f>
        <v/>
      </c>
      <c r="G124" s="240" t="str">
        <f>IF(ISNUMBER($K124),INDEX('Protokół zawodów'!$B$92:$BC$191,$K124,35),"")</f>
        <v/>
      </c>
      <c r="H124" s="240" t="str">
        <f>IF(ISNUMBER($K124),INDEX('Protokół zawodów'!$B$92:$BC$191,$K124,39),"")</f>
        <v/>
      </c>
      <c r="I124" s="236" t="str">
        <f>IF(ISNUMBER($K124),INDEX('Protokół zawodów'!$B$92:$BC$191,$K124,23),"")</f>
        <v/>
      </c>
      <c r="J124" s="233" t="str">
        <f>IF(ISNUMBER(LARGE('Protokół zawodów'!$Z$92:$Z$191,A124)),LARGE('Protokół zawodów'!$Z$92:$Z$191,A124),"")</f>
        <v/>
      </c>
      <c r="K124" s="421" t="str">
        <f>IF(ISNUMBER(J124),MATCH(J124,'Protokół zawodów'!$Z$92:$Z$191,0),"")</f>
        <v/>
      </c>
      <c r="L124" s="407"/>
      <c r="M124" s="407" t="str">
        <f t="shared" si="1"/>
        <v/>
      </c>
      <c r="N124" s="407"/>
      <c r="O124" s="422"/>
      <c r="P124" s="423"/>
      <c r="Q124" s="424"/>
    </row>
    <row r="125" spans="1:17">
      <c r="A125" s="249">
        <v>35</v>
      </c>
      <c r="B125" s="246" t="str">
        <f>IF(ISNUMBER($K125),INDEX('Protokół zawodów'!$B$92:$BC$191,$K125,6),"")</f>
        <v/>
      </c>
      <c r="C125" s="221" t="str">
        <f>IF(ISNUMBER($K125),INDEX('Protokół zawodów'!$B$92:$BC$191,$K125,7),"")</f>
        <v/>
      </c>
      <c r="D125" s="222" t="str">
        <f>IF(ISNUMBER($K125),INDEX('Protokół zawodów'!$B$92:$BC$191,$K125,8),"")</f>
        <v/>
      </c>
      <c r="E125" s="239" t="str">
        <f>IF(ISNUMBER($K125),INDEX('Protokół zawodów'!$B$92:$BC$191,$K125,2),"")</f>
        <v/>
      </c>
      <c r="F125" s="239" t="str">
        <f>IF(ISNUMBER($K125),INDEX('Protokół zawodów'!$B$92:$BC$191,$K125,10),"")</f>
        <v/>
      </c>
      <c r="G125" s="240" t="str">
        <f>IF(ISNUMBER($K125),INDEX('Protokół zawodów'!$B$92:$BC$191,$K125,35),"")</f>
        <v/>
      </c>
      <c r="H125" s="240" t="str">
        <f>IF(ISNUMBER($K125),INDEX('Protokół zawodów'!$B$92:$BC$191,$K125,39),"")</f>
        <v/>
      </c>
      <c r="I125" s="236" t="str">
        <f>IF(ISNUMBER($K125),INDEX('Protokół zawodów'!$B$92:$BC$191,$K125,23),"")</f>
        <v/>
      </c>
      <c r="J125" s="233" t="str">
        <f>IF(ISNUMBER(LARGE('Protokół zawodów'!$Z$92:$Z$191,A125)),LARGE('Protokół zawodów'!$Z$92:$Z$191,A125),"")</f>
        <v/>
      </c>
      <c r="K125" s="421" t="str">
        <f>IF(ISNUMBER(J125),MATCH(J125,'Protokół zawodów'!$Z$92:$Z$191,0),"")</f>
        <v/>
      </c>
      <c r="L125" s="407"/>
      <c r="M125" s="407" t="str">
        <f t="shared" si="1"/>
        <v/>
      </c>
      <c r="N125" s="407"/>
      <c r="O125" s="422"/>
      <c r="P125" s="423"/>
      <c r="Q125" s="424"/>
    </row>
    <row r="126" spans="1:17">
      <c r="A126" s="249">
        <v>36</v>
      </c>
      <c r="B126" s="246" t="str">
        <f>IF(ISNUMBER($K126),INDEX('Protokół zawodów'!$B$92:$BC$191,$K126,6),"")</f>
        <v/>
      </c>
      <c r="C126" s="221" t="str">
        <f>IF(ISNUMBER($K126),INDEX('Protokół zawodów'!$B$92:$BC$191,$K126,7),"")</f>
        <v/>
      </c>
      <c r="D126" s="222" t="str">
        <f>IF(ISNUMBER($K126),INDEX('Protokół zawodów'!$B$92:$BC$191,$K126,8),"")</f>
        <v/>
      </c>
      <c r="E126" s="239" t="str">
        <f>IF(ISNUMBER($K126),INDEX('Protokół zawodów'!$B$92:$BC$191,$K126,2),"")</f>
        <v/>
      </c>
      <c r="F126" s="239" t="str">
        <f>IF(ISNUMBER($K126),INDEX('Protokół zawodów'!$B$92:$BC$191,$K126,10),"")</f>
        <v/>
      </c>
      <c r="G126" s="240" t="str">
        <f>IF(ISNUMBER($K126),INDEX('Protokół zawodów'!$B$92:$BC$191,$K126,35),"")</f>
        <v/>
      </c>
      <c r="H126" s="240" t="str">
        <f>IF(ISNUMBER($K126),INDEX('Protokół zawodów'!$B$92:$BC$191,$K126,39),"")</f>
        <v/>
      </c>
      <c r="I126" s="236" t="str">
        <f>IF(ISNUMBER($K126),INDEX('Protokół zawodów'!$B$92:$BC$191,$K126,23),"")</f>
        <v/>
      </c>
      <c r="J126" s="233" t="str">
        <f>IF(ISNUMBER(LARGE('Protokół zawodów'!$Z$92:$Z$191,A126)),LARGE('Protokół zawodów'!$Z$92:$Z$191,A126),"")</f>
        <v/>
      </c>
      <c r="K126" s="421" t="str">
        <f>IF(ISNUMBER(J126),MATCH(J126,'Protokół zawodów'!$Z$92:$Z$191,0),"")</f>
        <v/>
      </c>
      <c r="L126" s="407"/>
      <c r="M126" s="407" t="str">
        <f t="shared" si="1"/>
        <v/>
      </c>
      <c r="N126" s="407"/>
      <c r="O126" s="422"/>
      <c r="P126" s="423"/>
      <c r="Q126" s="424"/>
    </row>
    <row r="127" spans="1:17">
      <c r="A127" s="249">
        <v>37</v>
      </c>
      <c r="B127" s="246" t="str">
        <f>IF(ISNUMBER($K127),INDEX('Protokół zawodów'!$B$92:$BC$191,$K127,6),"")</f>
        <v/>
      </c>
      <c r="C127" s="221" t="str">
        <f>IF(ISNUMBER($K127),INDEX('Protokół zawodów'!$B$92:$BC$191,$K127,7),"")</f>
        <v/>
      </c>
      <c r="D127" s="222" t="str">
        <f>IF(ISNUMBER($K127),INDEX('Protokół zawodów'!$B$92:$BC$191,$K127,8),"")</f>
        <v/>
      </c>
      <c r="E127" s="239" t="str">
        <f>IF(ISNUMBER($K127),INDEX('Protokół zawodów'!$B$92:$BC$191,$K127,2),"")</f>
        <v/>
      </c>
      <c r="F127" s="239" t="str">
        <f>IF(ISNUMBER($K127),INDEX('Protokół zawodów'!$B$92:$BC$191,$K127,10),"")</f>
        <v/>
      </c>
      <c r="G127" s="240" t="str">
        <f>IF(ISNUMBER($K127),INDEX('Protokół zawodów'!$B$92:$BC$191,$K127,35),"")</f>
        <v/>
      </c>
      <c r="H127" s="240" t="str">
        <f>IF(ISNUMBER($K127),INDEX('Protokół zawodów'!$B$92:$BC$191,$K127,39),"")</f>
        <v/>
      </c>
      <c r="I127" s="236" t="str">
        <f>IF(ISNUMBER($K127),INDEX('Protokół zawodów'!$B$92:$BC$191,$K127,23),"")</f>
        <v/>
      </c>
      <c r="J127" s="233" t="str">
        <f>IF(ISNUMBER(LARGE('Protokół zawodów'!$Z$92:$Z$191,A127)),LARGE('Protokół zawodów'!$Z$92:$Z$191,A127),"")</f>
        <v/>
      </c>
      <c r="K127" s="421" t="str">
        <f>IF(ISNUMBER(J127),MATCH(J127,'Protokół zawodów'!$Z$92:$Z$191,0),"")</f>
        <v/>
      </c>
      <c r="L127" s="407"/>
      <c r="M127" s="407" t="str">
        <f t="shared" si="1"/>
        <v/>
      </c>
      <c r="N127" s="407"/>
      <c r="O127" s="422"/>
      <c r="P127" s="423"/>
      <c r="Q127" s="424"/>
    </row>
    <row r="128" spans="1:17">
      <c r="A128" s="249">
        <v>38</v>
      </c>
      <c r="B128" s="246" t="str">
        <f>IF(ISNUMBER($K128),INDEX('Protokół zawodów'!$B$92:$BC$191,$K128,6),"")</f>
        <v/>
      </c>
      <c r="C128" s="221" t="str">
        <f>IF(ISNUMBER($K128),INDEX('Protokół zawodów'!$B$92:$BC$191,$K128,7),"")</f>
        <v/>
      </c>
      <c r="D128" s="222" t="str">
        <f>IF(ISNUMBER($K128),INDEX('Protokół zawodów'!$B$92:$BC$191,$K128,8),"")</f>
        <v/>
      </c>
      <c r="E128" s="239" t="str">
        <f>IF(ISNUMBER($K128),INDEX('Protokół zawodów'!$B$92:$BC$191,$K128,2),"")</f>
        <v/>
      </c>
      <c r="F128" s="239" t="str">
        <f>IF(ISNUMBER($K128),INDEX('Protokół zawodów'!$B$92:$BC$191,$K128,10),"")</f>
        <v/>
      </c>
      <c r="G128" s="240" t="str">
        <f>IF(ISNUMBER($K128),INDEX('Protokół zawodów'!$B$92:$BC$191,$K128,35),"")</f>
        <v/>
      </c>
      <c r="H128" s="240" t="str">
        <f>IF(ISNUMBER($K128),INDEX('Protokół zawodów'!$B$92:$BC$191,$K128,39),"")</f>
        <v/>
      </c>
      <c r="I128" s="236" t="str">
        <f>IF(ISNUMBER($K128),INDEX('Protokół zawodów'!$B$92:$BC$191,$K128,23),"")</f>
        <v/>
      </c>
      <c r="J128" s="233" t="str">
        <f>IF(ISNUMBER(LARGE('Protokół zawodów'!$Z$92:$Z$191,A128)),LARGE('Protokół zawodów'!$Z$92:$Z$191,A128),"")</f>
        <v/>
      </c>
      <c r="K128" s="421" t="str">
        <f>IF(ISNUMBER(J128),MATCH(J128,'Protokół zawodów'!$Z$92:$Z$191,0),"")</f>
        <v/>
      </c>
      <c r="L128" s="407"/>
      <c r="M128" s="407" t="str">
        <f t="shared" si="1"/>
        <v/>
      </c>
      <c r="N128" s="407"/>
      <c r="O128" s="422"/>
      <c r="P128" s="423"/>
      <c r="Q128" s="424"/>
    </row>
    <row r="129" spans="1:17">
      <c r="A129" s="249">
        <v>39</v>
      </c>
      <c r="B129" s="246" t="str">
        <f>IF(ISNUMBER($K129),INDEX('Protokół zawodów'!$B$92:$BC$191,$K129,6),"")</f>
        <v/>
      </c>
      <c r="C129" s="221" t="str">
        <f>IF(ISNUMBER($K129),INDEX('Protokół zawodów'!$B$92:$BC$191,$K129,7),"")</f>
        <v/>
      </c>
      <c r="D129" s="222" t="str">
        <f>IF(ISNUMBER($K129),INDEX('Protokół zawodów'!$B$92:$BC$191,$K129,8),"")</f>
        <v/>
      </c>
      <c r="E129" s="239" t="str">
        <f>IF(ISNUMBER($K129),INDEX('Protokół zawodów'!$B$92:$BC$191,$K129,2),"")</f>
        <v/>
      </c>
      <c r="F129" s="239" t="str">
        <f>IF(ISNUMBER($K129),INDEX('Protokół zawodów'!$B$92:$BC$191,$K129,10),"")</f>
        <v/>
      </c>
      <c r="G129" s="240" t="str">
        <f>IF(ISNUMBER($K129),INDEX('Protokół zawodów'!$B$92:$BC$191,$K129,35),"")</f>
        <v/>
      </c>
      <c r="H129" s="240" t="str">
        <f>IF(ISNUMBER($K129),INDEX('Protokół zawodów'!$B$92:$BC$191,$K129,39),"")</f>
        <v/>
      </c>
      <c r="I129" s="236" t="str">
        <f>IF(ISNUMBER($K129),INDEX('Protokół zawodów'!$B$92:$BC$191,$K129,23),"")</f>
        <v/>
      </c>
      <c r="J129" s="233" t="str">
        <f>IF(ISNUMBER(LARGE('Protokół zawodów'!$Z$92:$Z$191,A129)),LARGE('Protokół zawodów'!$Z$92:$Z$191,A129),"")</f>
        <v/>
      </c>
      <c r="K129" s="421" t="str">
        <f>IF(ISNUMBER(J129),MATCH(J129,'Protokół zawodów'!$Z$92:$Z$191,0),"")</f>
        <v/>
      </c>
      <c r="L129" s="407"/>
      <c r="M129" s="407" t="str">
        <f t="shared" si="1"/>
        <v/>
      </c>
      <c r="N129" s="407"/>
      <c r="O129" s="422"/>
      <c r="P129" s="423"/>
      <c r="Q129" s="424"/>
    </row>
    <row r="130" spans="1:17">
      <c r="A130" s="249">
        <v>40</v>
      </c>
      <c r="B130" s="246" t="str">
        <f>IF(ISNUMBER($K130),INDEX('Protokół zawodów'!$B$92:$BC$191,$K130,6),"")</f>
        <v/>
      </c>
      <c r="C130" s="221" t="str">
        <f>IF(ISNUMBER($K130),INDEX('Protokół zawodów'!$B$92:$BC$191,$K130,7),"")</f>
        <v/>
      </c>
      <c r="D130" s="222" t="str">
        <f>IF(ISNUMBER($K130),INDEX('Protokół zawodów'!$B$92:$BC$191,$K130,8),"")</f>
        <v/>
      </c>
      <c r="E130" s="239" t="str">
        <f>IF(ISNUMBER($K130),INDEX('Protokół zawodów'!$B$92:$BC$191,$K130,2),"")</f>
        <v/>
      </c>
      <c r="F130" s="239" t="str">
        <f>IF(ISNUMBER($K130),INDEX('Protokół zawodów'!$B$92:$BC$191,$K130,10),"")</f>
        <v/>
      </c>
      <c r="G130" s="240" t="str">
        <f>IF(ISNUMBER($K130),INDEX('Protokół zawodów'!$B$92:$BC$191,$K130,35),"")</f>
        <v/>
      </c>
      <c r="H130" s="240" t="str">
        <f>IF(ISNUMBER($K130),INDEX('Protokół zawodów'!$B$92:$BC$191,$K130,39),"")</f>
        <v/>
      </c>
      <c r="I130" s="236" t="str">
        <f>IF(ISNUMBER($K130),INDEX('Protokół zawodów'!$B$92:$BC$191,$K130,23),"")</f>
        <v/>
      </c>
      <c r="J130" s="233" t="str">
        <f>IF(ISNUMBER(LARGE('Protokół zawodów'!$Z$92:$Z$191,A130)),LARGE('Protokół zawodów'!$Z$92:$Z$191,A130),"")</f>
        <v/>
      </c>
      <c r="K130" s="421" t="str">
        <f>IF(ISNUMBER(J130),MATCH(J130,'Protokół zawodów'!$Z$92:$Z$191,0),"")</f>
        <v/>
      </c>
      <c r="L130" s="407"/>
      <c r="M130" s="407" t="str">
        <f t="shared" si="1"/>
        <v/>
      </c>
      <c r="N130" s="407"/>
      <c r="O130" s="422"/>
      <c r="P130" s="423"/>
      <c r="Q130" s="424"/>
    </row>
    <row r="131" spans="1:17">
      <c r="A131" s="249">
        <v>41</v>
      </c>
      <c r="B131" s="246" t="str">
        <f>IF(ISNUMBER($K131),INDEX('Protokół zawodów'!$B$92:$BC$191,$K131,6),"")</f>
        <v/>
      </c>
      <c r="C131" s="221" t="str">
        <f>IF(ISNUMBER($K131),INDEX('Protokół zawodów'!$B$92:$BC$191,$K131,7),"")</f>
        <v/>
      </c>
      <c r="D131" s="222" t="str">
        <f>IF(ISNUMBER($K131),INDEX('Protokół zawodów'!$B$92:$BC$191,$K131,8),"")</f>
        <v/>
      </c>
      <c r="E131" s="239" t="str">
        <f>IF(ISNUMBER($K131),INDEX('Protokół zawodów'!$B$92:$BC$191,$K131,2),"")</f>
        <v/>
      </c>
      <c r="F131" s="239" t="str">
        <f>IF(ISNUMBER($K131),INDEX('Protokół zawodów'!$B$92:$BC$191,$K131,10),"")</f>
        <v/>
      </c>
      <c r="G131" s="240" t="str">
        <f>IF(ISNUMBER($K131),INDEX('Protokół zawodów'!$B$92:$BC$191,$K131,35),"")</f>
        <v/>
      </c>
      <c r="H131" s="240" t="str">
        <f>IF(ISNUMBER($K131),INDEX('Protokół zawodów'!$B$92:$BC$191,$K131,39),"")</f>
        <v/>
      </c>
      <c r="I131" s="236" t="str">
        <f>IF(ISNUMBER($K131),INDEX('Protokół zawodów'!$B$92:$BC$191,$K131,23),"")</f>
        <v/>
      </c>
      <c r="J131" s="233" t="str">
        <f>IF(ISNUMBER(LARGE('Protokół zawodów'!$Z$92:$Z$191,A131)),LARGE('Protokół zawodów'!$Z$92:$Z$191,A131),"")</f>
        <v/>
      </c>
      <c r="K131" s="421" t="str">
        <f>IF(ISNUMBER(J131),MATCH(J131,'Protokół zawodów'!$Z$92:$Z$191,0),"")</f>
        <v/>
      </c>
      <c r="L131" s="407"/>
      <c r="M131" s="407" t="str">
        <f t="shared" si="1"/>
        <v/>
      </c>
      <c r="N131" s="407"/>
      <c r="O131" s="422"/>
      <c r="P131" s="423"/>
      <c r="Q131" s="424"/>
    </row>
    <row r="132" spans="1:17">
      <c r="A132" s="249">
        <v>42</v>
      </c>
      <c r="B132" s="246" t="str">
        <f>IF(ISNUMBER($K132),INDEX('Protokół zawodów'!$B$92:$BC$191,$K132,6),"")</f>
        <v/>
      </c>
      <c r="C132" s="221" t="str">
        <f>IF(ISNUMBER($K132),INDEX('Protokół zawodów'!$B$92:$BC$191,$K132,7),"")</f>
        <v/>
      </c>
      <c r="D132" s="222" t="str">
        <f>IF(ISNUMBER($K132),INDEX('Protokół zawodów'!$B$92:$BC$191,$K132,8),"")</f>
        <v/>
      </c>
      <c r="E132" s="239" t="str">
        <f>IF(ISNUMBER($K132),INDEX('Protokół zawodów'!$B$92:$BC$191,$K132,2),"")</f>
        <v/>
      </c>
      <c r="F132" s="239" t="str">
        <f>IF(ISNUMBER($K132),INDEX('Protokół zawodów'!$B$92:$BC$191,$K132,10),"")</f>
        <v/>
      </c>
      <c r="G132" s="240" t="str">
        <f>IF(ISNUMBER($K132),INDEX('Protokół zawodów'!$B$92:$BC$191,$K132,35),"")</f>
        <v/>
      </c>
      <c r="H132" s="240" t="str">
        <f>IF(ISNUMBER($K132),INDEX('Protokół zawodów'!$B$92:$BC$191,$K132,39),"")</f>
        <v/>
      </c>
      <c r="I132" s="236" t="str">
        <f>IF(ISNUMBER($K132),INDEX('Protokół zawodów'!$B$92:$BC$191,$K132,23),"")</f>
        <v/>
      </c>
      <c r="J132" s="233" t="str">
        <f>IF(ISNUMBER(LARGE('Protokół zawodów'!$Z$92:$Z$191,A132)),LARGE('Protokół zawodów'!$Z$92:$Z$191,A132),"")</f>
        <v/>
      </c>
      <c r="K132" s="421" t="str">
        <f>IF(ISNUMBER(J132),MATCH(J132,'Protokół zawodów'!$Z$92:$Z$191,0),"")</f>
        <v/>
      </c>
      <c r="L132" s="407"/>
      <c r="M132" s="407" t="str">
        <f t="shared" si="1"/>
        <v/>
      </c>
      <c r="N132" s="407"/>
      <c r="O132" s="422"/>
      <c r="P132" s="423"/>
      <c r="Q132" s="424"/>
    </row>
    <row r="133" spans="1:17">
      <c r="A133" s="249">
        <v>43</v>
      </c>
      <c r="B133" s="246" t="str">
        <f>IF(ISNUMBER($K133),INDEX('Protokół zawodów'!$B$92:$BC$191,$K133,6),"")</f>
        <v/>
      </c>
      <c r="C133" s="221" t="str">
        <f>IF(ISNUMBER($K133),INDEX('Protokół zawodów'!$B$92:$BC$191,$K133,7),"")</f>
        <v/>
      </c>
      <c r="D133" s="222" t="str">
        <f>IF(ISNUMBER($K133),INDEX('Protokół zawodów'!$B$92:$BC$191,$K133,8),"")</f>
        <v/>
      </c>
      <c r="E133" s="239" t="str">
        <f>IF(ISNUMBER($K133),INDEX('Protokół zawodów'!$B$92:$BC$191,$K133,2),"")</f>
        <v/>
      </c>
      <c r="F133" s="239" t="str">
        <f>IF(ISNUMBER($K133),INDEX('Protokół zawodów'!$B$92:$BC$191,$K133,10),"")</f>
        <v/>
      </c>
      <c r="G133" s="240" t="str">
        <f>IF(ISNUMBER($K133),INDEX('Protokół zawodów'!$B$92:$BC$191,$K133,35),"")</f>
        <v/>
      </c>
      <c r="H133" s="240" t="str">
        <f>IF(ISNUMBER($K133),INDEX('Protokół zawodów'!$B$92:$BC$191,$K133,39),"")</f>
        <v/>
      </c>
      <c r="I133" s="236" t="str">
        <f>IF(ISNUMBER($K133),INDEX('Protokół zawodów'!$B$92:$BC$191,$K133,23),"")</f>
        <v/>
      </c>
      <c r="J133" s="233" t="str">
        <f>IF(ISNUMBER(LARGE('Protokół zawodów'!$Z$92:$Z$191,A133)),LARGE('Protokół zawodów'!$Z$92:$Z$191,A133),"")</f>
        <v/>
      </c>
      <c r="K133" s="421" t="str">
        <f>IF(ISNUMBER(J133),MATCH(J133,'Protokół zawodów'!$Z$92:$Z$191,0),"")</f>
        <v/>
      </c>
      <c r="L133" s="407"/>
      <c r="M133" s="407" t="str">
        <f t="shared" si="1"/>
        <v/>
      </c>
      <c r="N133" s="407"/>
      <c r="O133" s="422"/>
      <c r="P133" s="423"/>
      <c r="Q133" s="424"/>
    </row>
    <row r="134" spans="1:17">
      <c r="A134" s="249">
        <v>44</v>
      </c>
      <c r="B134" s="246" t="str">
        <f>IF(ISNUMBER($K134),INDEX('Protokół zawodów'!$B$92:$BC$191,$K134,6),"")</f>
        <v/>
      </c>
      <c r="C134" s="221" t="str">
        <f>IF(ISNUMBER($K134),INDEX('Protokół zawodów'!$B$92:$BC$191,$K134,7),"")</f>
        <v/>
      </c>
      <c r="D134" s="222" t="str">
        <f>IF(ISNUMBER($K134),INDEX('Protokół zawodów'!$B$92:$BC$191,$K134,8),"")</f>
        <v/>
      </c>
      <c r="E134" s="239" t="str">
        <f>IF(ISNUMBER($K134),INDEX('Protokół zawodów'!$B$92:$BC$191,$K134,2),"")</f>
        <v/>
      </c>
      <c r="F134" s="239" t="str">
        <f>IF(ISNUMBER($K134),INDEX('Protokół zawodów'!$B$92:$BC$191,$K134,10),"")</f>
        <v/>
      </c>
      <c r="G134" s="240" t="str">
        <f>IF(ISNUMBER($K134),INDEX('Protokół zawodów'!$B$92:$BC$191,$K134,35),"")</f>
        <v/>
      </c>
      <c r="H134" s="240" t="str">
        <f>IF(ISNUMBER($K134),INDEX('Protokół zawodów'!$B$92:$BC$191,$K134,39),"")</f>
        <v/>
      </c>
      <c r="I134" s="236" t="str">
        <f>IF(ISNUMBER($K134),INDEX('Protokół zawodów'!$B$92:$BC$191,$K134,23),"")</f>
        <v/>
      </c>
      <c r="J134" s="233" t="str">
        <f>IF(ISNUMBER(LARGE('Protokół zawodów'!$Z$92:$Z$191,A134)),LARGE('Protokół zawodów'!$Z$92:$Z$191,A134),"")</f>
        <v/>
      </c>
      <c r="K134" s="421" t="str">
        <f>IF(ISNUMBER(J134),MATCH(J134,'Protokół zawodów'!$Z$92:$Z$191,0),"")</f>
        <v/>
      </c>
      <c r="L134" s="407"/>
      <c r="M134" s="407" t="str">
        <f t="shared" si="1"/>
        <v/>
      </c>
      <c r="N134" s="407"/>
      <c r="O134" s="422"/>
      <c r="P134" s="423"/>
      <c r="Q134" s="424"/>
    </row>
    <row r="135" spans="1:17">
      <c r="A135" s="249">
        <v>45</v>
      </c>
      <c r="B135" s="246" t="str">
        <f>IF(ISNUMBER($K135),INDEX('Protokół zawodów'!$B$92:$BC$191,$K135,6),"")</f>
        <v/>
      </c>
      <c r="C135" s="221" t="str">
        <f>IF(ISNUMBER($K135),INDEX('Protokół zawodów'!$B$92:$BC$191,$K135,7),"")</f>
        <v/>
      </c>
      <c r="D135" s="222" t="str">
        <f>IF(ISNUMBER($K135),INDEX('Protokół zawodów'!$B$92:$BC$191,$K135,8),"")</f>
        <v/>
      </c>
      <c r="E135" s="239" t="str">
        <f>IF(ISNUMBER($K135),INDEX('Protokół zawodów'!$B$92:$BC$191,$K135,2),"")</f>
        <v/>
      </c>
      <c r="F135" s="239" t="str">
        <f>IF(ISNUMBER($K135),INDEX('Protokół zawodów'!$B$92:$BC$191,$K135,10),"")</f>
        <v/>
      </c>
      <c r="G135" s="240" t="str">
        <f>IF(ISNUMBER($K135),INDEX('Protokół zawodów'!$B$92:$BC$191,$K135,35),"")</f>
        <v/>
      </c>
      <c r="H135" s="240" t="str">
        <f>IF(ISNUMBER($K135),INDEX('Protokół zawodów'!$B$92:$BC$191,$K135,39),"")</f>
        <v/>
      </c>
      <c r="I135" s="236" t="str">
        <f>IF(ISNUMBER($K135),INDEX('Protokół zawodów'!$B$92:$BC$191,$K135,23),"")</f>
        <v/>
      </c>
      <c r="J135" s="233" t="str">
        <f>IF(ISNUMBER(LARGE('Protokół zawodów'!$Z$92:$Z$191,A135)),LARGE('Protokół zawodów'!$Z$92:$Z$191,A135),"")</f>
        <v/>
      </c>
      <c r="K135" s="421" t="str">
        <f>IF(ISNUMBER(J135),MATCH(J135,'Protokół zawodów'!$Z$92:$Z$191,0),"")</f>
        <v/>
      </c>
      <c r="L135" s="407"/>
      <c r="M135" s="407" t="str">
        <f t="shared" si="1"/>
        <v/>
      </c>
      <c r="N135" s="407"/>
      <c r="O135" s="422"/>
      <c r="P135" s="423"/>
      <c r="Q135" s="424"/>
    </row>
    <row r="136" spans="1:17">
      <c r="A136" s="249">
        <v>46</v>
      </c>
      <c r="B136" s="246" t="str">
        <f>IF(ISNUMBER($K136),INDEX('Protokół zawodów'!$B$92:$BC$191,$K136,6),"")</f>
        <v/>
      </c>
      <c r="C136" s="221" t="str">
        <f>IF(ISNUMBER($K136),INDEX('Protokół zawodów'!$B$92:$BC$191,$K136,7),"")</f>
        <v/>
      </c>
      <c r="D136" s="222" t="str">
        <f>IF(ISNUMBER($K136),INDEX('Protokół zawodów'!$B$92:$BC$191,$K136,8),"")</f>
        <v/>
      </c>
      <c r="E136" s="239" t="str">
        <f>IF(ISNUMBER($K136),INDEX('Protokół zawodów'!$B$92:$BC$191,$K136,2),"")</f>
        <v/>
      </c>
      <c r="F136" s="239" t="str">
        <f>IF(ISNUMBER($K136),INDEX('Protokół zawodów'!$B$92:$BC$191,$K136,10),"")</f>
        <v/>
      </c>
      <c r="G136" s="240" t="str">
        <f>IF(ISNUMBER($K136),INDEX('Protokół zawodów'!$B$92:$BC$191,$K136,35),"")</f>
        <v/>
      </c>
      <c r="H136" s="240" t="str">
        <f>IF(ISNUMBER($K136),INDEX('Protokół zawodów'!$B$92:$BC$191,$K136,39),"")</f>
        <v/>
      </c>
      <c r="I136" s="236" t="str">
        <f>IF(ISNUMBER($K136),INDEX('Protokół zawodów'!$B$92:$BC$191,$K136,23),"")</f>
        <v/>
      </c>
      <c r="J136" s="233" t="str">
        <f>IF(ISNUMBER(LARGE('Protokół zawodów'!$Z$92:$Z$191,A136)),LARGE('Protokół zawodów'!$Z$92:$Z$191,A136),"")</f>
        <v/>
      </c>
      <c r="K136" s="421" t="str">
        <f>IF(ISNUMBER(J136),MATCH(J136,'Protokół zawodów'!$Z$92:$Z$191,0),"")</f>
        <v/>
      </c>
      <c r="L136" s="407"/>
      <c r="M136" s="407" t="str">
        <f t="shared" si="1"/>
        <v/>
      </c>
      <c r="N136" s="407"/>
      <c r="O136" s="422"/>
      <c r="P136" s="423"/>
      <c r="Q136" s="424"/>
    </row>
    <row r="137" spans="1:17">
      <c r="A137" s="249">
        <v>47</v>
      </c>
      <c r="B137" s="246" t="str">
        <f>IF(ISNUMBER($K137),INDEX('Protokół zawodów'!$B$92:$BC$191,$K137,6),"")</f>
        <v/>
      </c>
      <c r="C137" s="221" t="str">
        <f>IF(ISNUMBER($K137),INDEX('Protokół zawodów'!$B$92:$BC$191,$K137,7),"")</f>
        <v/>
      </c>
      <c r="D137" s="222" t="str">
        <f>IF(ISNUMBER($K137),INDEX('Protokół zawodów'!$B$92:$BC$191,$K137,8),"")</f>
        <v/>
      </c>
      <c r="E137" s="239" t="str">
        <f>IF(ISNUMBER($K137),INDEX('Protokół zawodów'!$B$92:$BC$191,$K137,2),"")</f>
        <v/>
      </c>
      <c r="F137" s="239" t="str">
        <f>IF(ISNUMBER($K137),INDEX('Protokół zawodów'!$B$92:$BC$191,$K137,10),"")</f>
        <v/>
      </c>
      <c r="G137" s="240" t="str">
        <f>IF(ISNUMBER($K137),INDEX('Protokół zawodów'!$B$92:$BC$191,$K137,35),"")</f>
        <v/>
      </c>
      <c r="H137" s="240" t="str">
        <f>IF(ISNUMBER($K137),INDEX('Protokół zawodów'!$B$92:$BC$191,$K137,39),"")</f>
        <v/>
      </c>
      <c r="I137" s="236" t="str">
        <f>IF(ISNUMBER($K137),INDEX('Protokół zawodów'!$B$92:$BC$191,$K137,23),"")</f>
        <v/>
      </c>
      <c r="J137" s="233" t="str">
        <f>IF(ISNUMBER(LARGE('Protokół zawodów'!$Z$92:$Z$191,A137)),LARGE('Protokół zawodów'!$Z$92:$Z$191,A137),"")</f>
        <v/>
      </c>
      <c r="K137" s="421" t="str">
        <f>IF(ISNUMBER(J137),MATCH(J137,'Protokół zawodów'!$Z$92:$Z$191,0),"")</f>
        <v/>
      </c>
      <c r="L137" s="407"/>
      <c r="M137" s="407" t="str">
        <f t="shared" ref="M137:M190" si="2">IF(C137="","",$M$6-C137)</f>
        <v/>
      </c>
      <c r="N137" s="407"/>
      <c r="O137" s="422"/>
      <c r="P137" s="423"/>
      <c r="Q137" s="424"/>
    </row>
    <row r="138" spans="1:17">
      <c r="A138" s="249">
        <v>48</v>
      </c>
      <c r="B138" s="246" t="str">
        <f>IF(ISNUMBER($K138),INDEX('Protokół zawodów'!$B$92:$BC$191,$K138,6),"")</f>
        <v/>
      </c>
      <c r="C138" s="221" t="str">
        <f>IF(ISNUMBER($K138),INDEX('Protokół zawodów'!$B$92:$BC$191,$K138,7),"")</f>
        <v/>
      </c>
      <c r="D138" s="222" t="str">
        <f>IF(ISNUMBER($K138),INDEX('Protokół zawodów'!$B$92:$BC$191,$K138,8),"")</f>
        <v/>
      </c>
      <c r="E138" s="239" t="str">
        <f>IF(ISNUMBER($K138),INDEX('Protokół zawodów'!$B$92:$BC$191,$K138,2),"")</f>
        <v/>
      </c>
      <c r="F138" s="239" t="str">
        <f>IF(ISNUMBER($K138),INDEX('Protokół zawodów'!$B$92:$BC$191,$K138,10),"")</f>
        <v/>
      </c>
      <c r="G138" s="240" t="str">
        <f>IF(ISNUMBER($K138),INDEX('Protokół zawodów'!$B$92:$BC$191,$K138,35),"")</f>
        <v/>
      </c>
      <c r="H138" s="240" t="str">
        <f>IF(ISNUMBER($K138),INDEX('Protokół zawodów'!$B$92:$BC$191,$K138,39),"")</f>
        <v/>
      </c>
      <c r="I138" s="236" t="str">
        <f>IF(ISNUMBER($K138),INDEX('Protokół zawodów'!$B$92:$BC$191,$K138,23),"")</f>
        <v/>
      </c>
      <c r="J138" s="233" t="str">
        <f>IF(ISNUMBER(LARGE('Protokół zawodów'!$Z$92:$Z$191,A138)),LARGE('Protokół zawodów'!$Z$92:$Z$191,A138),"")</f>
        <v/>
      </c>
      <c r="K138" s="421" t="str">
        <f>IF(ISNUMBER(J138),MATCH(J138,'Protokół zawodów'!$Z$92:$Z$191,0),"")</f>
        <v/>
      </c>
      <c r="L138" s="407"/>
      <c r="M138" s="407" t="str">
        <f t="shared" si="2"/>
        <v/>
      </c>
      <c r="N138" s="407"/>
      <c r="O138" s="422"/>
      <c r="P138" s="423"/>
      <c r="Q138" s="424"/>
    </row>
    <row r="139" spans="1:17">
      <c r="A139" s="249">
        <v>49</v>
      </c>
      <c r="B139" s="246" t="str">
        <f>IF(ISNUMBER($K139),INDEX('Protokół zawodów'!$B$92:$BC$191,$K139,6),"")</f>
        <v/>
      </c>
      <c r="C139" s="221" t="str">
        <f>IF(ISNUMBER($K139),INDEX('Protokół zawodów'!$B$92:$BC$191,$K139,7),"")</f>
        <v/>
      </c>
      <c r="D139" s="222" t="str">
        <f>IF(ISNUMBER($K139),INDEX('Protokół zawodów'!$B$92:$BC$191,$K139,8),"")</f>
        <v/>
      </c>
      <c r="E139" s="239" t="str">
        <f>IF(ISNUMBER($K139),INDEX('Protokół zawodów'!$B$92:$BC$191,$K139,2),"")</f>
        <v/>
      </c>
      <c r="F139" s="239" t="str">
        <f>IF(ISNUMBER($K139),INDEX('Protokół zawodów'!$B$92:$BC$191,$K139,10),"")</f>
        <v/>
      </c>
      <c r="G139" s="240" t="str">
        <f>IF(ISNUMBER($K139),INDEX('Protokół zawodów'!$B$92:$BC$191,$K139,35),"")</f>
        <v/>
      </c>
      <c r="H139" s="240" t="str">
        <f>IF(ISNUMBER($K139),INDEX('Protokół zawodów'!$B$92:$BC$191,$K139,39),"")</f>
        <v/>
      </c>
      <c r="I139" s="236" t="str">
        <f>IF(ISNUMBER($K139),INDEX('Protokół zawodów'!$B$92:$BC$191,$K139,23),"")</f>
        <v/>
      </c>
      <c r="J139" s="233" t="str">
        <f>IF(ISNUMBER(LARGE('Protokół zawodów'!$Z$92:$Z$191,A139)),LARGE('Protokół zawodów'!$Z$92:$Z$191,A139),"")</f>
        <v/>
      </c>
      <c r="K139" s="421" t="str">
        <f>IF(ISNUMBER(J139),MATCH(J139,'Protokół zawodów'!$Z$92:$Z$191,0),"")</f>
        <v/>
      </c>
      <c r="L139" s="407"/>
      <c r="M139" s="407" t="str">
        <f t="shared" si="2"/>
        <v/>
      </c>
      <c r="N139" s="407"/>
      <c r="O139" s="422"/>
      <c r="P139" s="423"/>
      <c r="Q139" s="424"/>
    </row>
    <row r="140" spans="1:17">
      <c r="A140" s="249">
        <v>50</v>
      </c>
      <c r="B140" s="246" t="str">
        <f>IF(ISNUMBER($K140),INDEX('Protokół zawodów'!$B$92:$BC$191,$K140,6),"")</f>
        <v/>
      </c>
      <c r="C140" s="221" t="str">
        <f>IF(ISNUMBER($K140),INDEX('Protokół zawodów'!$B$92:$BC$191,$K140,7),"")</f>
        <v/>
      </c>
      <c r="D140" s="222" t="str">
        <f>IF(ISNUMBER($K140),INDEX('Protokół zawodów'!$B$92:$BC$191,$K140,8),"")</f>
        <v/>
      </c>
      <c r="E140" s="239" t="str">
        <f>IF(ISNUMBER($K140),INDEX('Protokół zawodów'!$B$92:$BC$191,$K140,2),"")</f>
        <v/>
      </c>
      <c r="F140" s="239" t="str">
        <f>IF(ISNUMBER($K140),INDEX('Protokół zawodów'!$B$92:$BC$191,$K140,10),"")</f>
        <v/>
      </c>
      <c r="G140" s="240" t="str">
        <f>IF(ISNUMBER($K140),INDEX('Protokół zawodów'!$B$92:$BC$191,$K140,35),"")</f>
        <v/>
      </c>
      <c r="H140" s="240" t="str">
        <f>IF(ISNUMBER($K140),INDEX('Protokół zawodów'!$B$92:$BC$191,$K140,39),"")</f>
        <v/>
      </c>
      <c r="I140" s="236" t="str">
        <f>IF(ISNUMBER($K140),INDEX('Protokół zawodów'!$B$92:$BC$191,$K140,23),"")</f>
        <v/>
      </c>
      <c r="J140" s="233" t="str">
        <f>IF(ISNUMBER(LARGE('Protokół zawodów'!$Z$92:$Z$191,A140)),LARGE('Protokół zawodów'!$Z$92:$Z$191,A140),"")</f>
        <v/>
      </c>
      <c r="K140" s="421" t="str">
        <f>IF(ISNUMBER(J140),MATCH(J140,'Protokół zawodów'!$Z$92:$Z$191,0),"")</f>
        <v/>
      </c>
      <c r="L140" s="407"/>
      <c r="M140" s="407" t="str">
        <f t="shared" si="2"/>
        <v/>
      </c>
      <c r="N140" s="407"/>
      <c r="O140" s="422"/>
      <c r="P140" s="423"/>
      <c r="Q140" s="424"/>
    </row>
    <row r="141" spans="1:17">
      <c r="A141" s="249">
        <v>51</v>
      </c>
      <c r="B141" s="246" t="str">
        <f>IF(ISNUMBER($K141),INDEX('Protokół zawodów'!$B$92:$BC$191,$K141,6),"")</f>
        <v/>
      </c>
      <c r="C141" s="221" t="str">
        <f>IF(ISNUMBER($K141),INDEX('Protokół zawodów'!$B$92:$BC$191,$K141,7),"")</f>
        <v/>
      </c>
      <c r="D141" s="222" t="str">
        <f>IF(ISNUMBER($K141),INDEX('Protokół zawodów'!$B$92:$BC$191,$K141,8),"")</f>
        <v/>
      </c>
      <c r="E141" s="239" t="str">
        <f>IF(ISNUMBER($K141),INDEX('Protokół zawodów'!$B$92:$BC$191,$K141,2),"")</f>
        <v/>
      </c>
      <c r="F141" s="239" t="str">
        <f>IF(ISNUMBER($K141),INDEX('Protokół zawodów'!$B$92:$BC$191,$K141,10),"")</f>
        <v/>
      </c>
      <c r="G141" s="240" t="str">
        <f>IF(ISNUMBER($K141),INDEX('Protokół zawodów'!$B$92:$BC$191,$K141,35),"")</f>
        <v/>
      </c>
      <c r="H141" s="240" t="str">
        <f>IF(ISNUMBER($K141),INDEX('Protokół zawodów'!$B$92:$BC$191,$K141,39),"")</f>
        <v/>
      </c>
      <c r="I141" s="236" t="str">
        <f>IF(ISNUMBER($K141),INDEX('Protokół zawodów'!$B$92:$BC$191,$K141,23),"")</f>
        <v/>
      </c>
      <c r="J141" s="233" t="str">
        <f>IF(ISNUMBER(LARGE('Protokół zawodów'!$Z$92:$Z$191,A141)),LARGE('Protokół zawodów'!$Z$92:$Z$191,A141),"")</f>
        <v/>
      </c>
      <c r="K141" s="421" t="str">
        <f>IF(ISNUMBER(J141),MATCH(J141,'Protokół zawodów'!$Z$92:$Z$191,0),"")</f>
        <v/>
      </c>
      <c r="L141" s="407"/>
      <c r="M141" s="407" t="str">
        <f t="shared" si="2"/>
        <v/>
      </c>
      <c r="N141" s="407"/>
      <c r="O141" s="422"/>
      <c r="P141" s="423"/>
      <c r="Q141" s="424"/>
    </row>
    <row r="142" spans="1:17">
      <c r="A142" s="249">
        <v>52</v>
      </c>
      <c r="B142" s="246" t="str">
        <f>IF(ISNUMBER($K142),INDEX('Protokół zawodów'!$B$92:$BC$191,$K142,6),"")</f>
        <v/>
      </c>
      <c r="C142" s="221" t="str">
        <f>IF(ISNUMBER($K142),INDEX('Protokół zawodów'!$B$92:$BC$191,$K142,7),"")</f>
        <v/>
      </c>
      <c r="D142" s="222" t="str">
        <f>IF(ISNUMBER($K142),INDEX('Protokół zawodów'!$B$92:$BC$191,$K142,8),"")</f>
        <v/>
      </c>
      <c r="E142" s="239" t="str">
        <f>IF(ISNUMBER($K142),INDEX('Protokół zawodów'!$B$92:$BC$191,$K142,2),"")</f>
        <v/>
      </c>
      <c r="F142" s="239" t="str">
        <f>IF(ISNUMBER($K142),INDEX('Protokół zawodów'!$B$92:$BC$191,$K142,10),"")</f>
        <v/>
      </c>
      <c r="G142" s="240" t="str">
        <f>IF(ISNUMBER($K142),INDEX('Protokół zawodów'!$B$92:$BC$191,$K142,35),"")</f>
        <v/>
      </c>
      <c r="H142" s="240" t="str">
        <f>IF(ISNUMBER($K142),INDEX('Protokół zawodów'!$B$92:$BC$191,$K142,39),"")</f>
        <v/>
      </c>
      <c r="I142" s="236" t="str">
        <f>IF(ISNUMBER($K142),INDEX('Protokół zawodów'!$B$92:$BC$191,$K142,23),"")</f>
        <v/>
      </c>
      <c r="J142" s="233" t="str">
        <f>IF(ISNUMBER(LARGE('Protokół zawodów'!$Z$92:$Z$191,A142)),LARGE('Protokół zawodów'!$Z$92:$Z$191,A142),"")</f>
        <v/>
      </c>
      <c r="K142" s="421" t="str">
        <f>IF(ISNUMBER(J142),MATCH(J142,'Protokół zawodów'!$Z$92:$Z$191,0),"")</f>
        <v/>
      </c>
      <c r="L142" s="407"/>
      <c r="M142" s="407" t="str">
        <f t="shared" si="2"/>
        <v/>
      </c>
      <c r="N142" s="407"/>
      <c r="O142" s="422"/>
      <c r="P142" s="423"/>
      <c r="Q142" s="424"/>
    </row>
    <row r="143" spans="1:17">
      <c r="A143" s="249">
        <v>53</v>
      </c>
      <c r="B143" s="246" t="str">
        <f>IF(ISNUMBER($K143),INDEX('Protokół zawodów'!$B$92:$BC$191,$K143,6),"")</f>
        <v/>
      </c>
      <c r="C143" s="221" t="str">
        <f>IF(ISNUMBER($K143),INDEX('Protokół zawodów'!$B$92:$BC$191,$K143,7),"")</f>
        <v/>
      </c>
      <c r="D143" s="222" t="str">
        <f>IF(ISNUMBER($K143),INDEX('Protokół zawodów'!$B$92:$BC$191,$K143,8),"")</f>
        <v/>
      </c>
      <c r="E143" s="239" t="str">
        <f>IF(ISNUMBER($K143),INDEX('Protokół zawodów'!$B$92:$BC$191,$K143,2),"")</f>
        <v/>
      </c>
      <c r="F143" s="239" t="str">
        <f>IF(ISNUMBER($K143),INDEX('Protokół zawodów'!$B$92:$BC$191,$K143,10),"")</f>
        <v/>
      </c>
      <c r="G143" s="240" t="str">
        <f>IF(ISNUMBER($K143),INDEX('Protokół zawodów'!$B$92:$BC$191,$K143,35),"")</f>
        <v/>
      </c>
      <c r="H143" s="240" t="str">
        <f>IF(ISNUMBER($K143),INDEX('Protokół zawodów'!$B$92:$BC$191,$K143,39),"")</f>
        <v/>
      </c>
      <c r="I143" s="236" t="str">
        <f>IF(ISNUMBER($K143),INDEX('Protokół zawodów'!$B$92:$BC$191,$K143,23),"")</f>
        <v/>
      </c>
      <c r="J143" s="233" t="str">
        <f>IF(ISNUMBER(LARGE('Protokół zawodów'!$Z$92:$Z$191,A143)),LARGE('Protokół zawodów'!$Z$92:$Z$191,A143),"")</f>
        <v/>
      </c>
      <c r="K143" s="421" t="str">
        <f>IF(ISNUMBER(J143),MATCH(J143,'Protokół zawodów'!$Z$92:$Z$191,0),"")</f>
        <v/>
      </c>
      <c r="L143" s="407"/>
      <c r="M143" s="407" t="str">
        <f t="shared" si="2"/>
        <v/>
      </c>
      <c r="N143" s="407"/>
      <c r="O143" s="422"/>
      <c r="P143" s="423"/>
      <c r="Q143" s="424"/>
    </row>
    <row r="144" spans="1:17">
      <c r="A144" s="249">
        <v>54</v>
      </c>
      <c r="B144" s="246" t="str">
        <f>IF(ISNUMBER($K144),INDEX('Protokół zawodów'!$B$92:$BC$191,$K144,6),"")</f>
        <v/>
      </c>
      <c r="C144" s="221" t="str">
        <f>IF(ISNUMBER($K144),INDEX('Protokół zawodów'!$B$92:$BC$191,$K144,7),"")</f>
        <v/>
      </c>
      <c r="D144" s="222" t="str">
        <f>IF(ISNUMBER($K144),INDEX('Protokół zawodów'!$B$92:$BC$191,$K144,8),"")</f>
        <v/>
      </c>
      <c r="E144" s="239" t="str">
        <f>IF(ISNUMBER($K144),INDEX('Protokół zawodów'!$B$92:$BC$191,$K144,2),"")</f>
        <v/>
      </c>
      <c r="F144" s="239" t="str">
        <f>IF(ISNUMBER($K144),INDEX('Protokół zawodów'!$B$92:$BC$191,$K144,10),"")</f>
        <v/>
      </c>
      <c r="G144" s="240" t="str">
        <f>IF(ISNUMBER($K144),INDEX('Protokół zawodów'!$B$92:$BC$191,$K144,35),"")</f>
        <v/>
      </c>
      <c r="H144" s="240" t="str">
        <f>IF(ISNUMBER($K144),INDEX('Protokół zawodów'!$B$92:$BC$191,$K144,39),"")</f>
        <v/>
      </c>
      <c r="I144" s="236" t="str">
        <f>IF(ISNUMBER($K144),INDEX('Protokół zawodów'!$B$92:$BC$191,$K144,23),"")</f>
        <v/>
      </c>
      <c r="J144" s="233" t="str">
        <f>IF(ISNUMBER(LARGE('Protokół zawodów'!$Z$92:$Z$191,A144)),LARGE('Protokół zawodów'!$Z$92:$Z$191,A144),"")</f>
        <v/>
      </c>
      <c r="K144" s="421" t="str">
        <f>IF(ISNUMBER(J144),MATCH(J144,'Protokół zawodów'!$Z$92:$Z$191,0),"")</f>
        <v/>
      </c>
      <c r="L144" s="407"/>
      <c r="M144" s="407" t="str">
        <f t="shared" si="2"/>
        <v/>
      </c>
      <c r="N144" s="407"/>
      <c r="O144" s="422"/>
      <c r="P144" s="423"/>
      <c r="Q144" s="424"/>
    </row>
    <row r="145" spans="1:17">
      <c r="A145" s="249">
        <v>55</v>
      </c>
      <c r="B145" s="246" t="str">
        <f>IF(ISNUMBER($K145),INDEX('Protokół zawodów'!$B$92:$BC$191,$K145,6),"")</f>
        <v/>
      </c>
      <c r="C145" s="221" t="str">
        <f>IF(ISNUMBER($K145),INDEX('Protokół zawodów'!$B$92:$BC$191,$K145,7),"")</f>
        <v/>
      </c>
      <c r="D145" s="222" t="str">
        <f>IF(ISNUMBER($K145),INDEX('Protokół zawodów'!$B$92:$BC$191,$K145,8),"")</f>
        <v/>
      </c>
      <c r="E145" s="239" t="str">
        <f>IF(ISNUMBER($K145),INDEX('Protokół zawodów'!$B$92:$BC$191,$K145,2),"")</f>
        <v/>
      </c>
      <c r="F145" s="239" t="str">
        <f>IF(ISNUMBER($K145),INDEX('Protokół zawodów'!$B$92:$BC$191,$K145,10),"")</f>
        <v/>
      </c>
      <c r="G145" s="240" t="str">
        <f>IF(ISNUMBER($K145),INDEX('Protokół zawodów'!$B$92:$BC$191,$K145,35),"")</f>
        <v/>
      </c>
      <c r="H145" s="240" t="str">
        <f>IF(ISNUMBER($K145),INDEX('Protokół zawodów'!$B$92:$BC$191,$K145,39),"")</f>
        <v/>
      </c>
      <c r="I145" s="236" t="str">
        <f>IF(ISNUMBER($K145),INDEX('Protokół zawodów'!$B$92:$BC$191,$K145,23),"")</f>
        <v/>
      </c>
      <c r="J145" s="233" t="str">
        <f>IF(ISNUMBER(LARGE('Protokół zawodów'!$Z$92:$Z$191,A145)),LARGE('Protokół zawodów'!$Z$92:$Z$191,A145),"")</f>
        <v/>
      </c>
      <c r="K145" s="421" t="str">
        <f>IF(ISNUMBER(J145),MATCH(J145,'Protokół zawodów'!$Z$92:$Z$191,0),"")</f>
        <v/>
      </c>
      <c r="L145" s="407"/>
      <c r="M145" s="407" t="str">
        <f t="shared" si="2"/>
        <v/>
      </c>
      <c r="N145" s="407"/>
      <c r="O145" s="422"/>
      <c r="P145" s="423"/>
      <c r="Q145" s="424"/>
    </row>
    <row r="146" spans="1:17" hidden="1">
      <c r="A146" s="411">
        <v>56</v>
      </c>
      <c r="B146" s="412" t="str">
        <f>IF(ISNUMBER($K146),INDEX('Protokół zawodów'!$B$92:$BC$191,$K146,6),"")</f>
        <v/>
      </c>
      <c r="C146" s="413" t="str">
        <f>IF(ISNUMBER($K146),INDEX('Protokół zawodów'!$B$92:$BC$191,$K146,7),"")</f>
        <v/>
      </c>
      <c r="D146" s="414" t="str">
        <f>IF(ISNUMBER($K146),INDEX('Protokół zawodów'!$B$92:$BC$191,$K146,8),"")</f>
        <v/>
      </c>
      <c r="E146" s="415" t="str">
        <f>IF(ISNUMBER($K146),INDEX('Protokół zawodów'!$B$92:$BC$191,$K146,2),"")</f>
        <v/>
      </c>
      <c r="F146" s="415" t="str">
        <f>IF(ISNUMBER($K146),INDEX('Protokół zawodów'!$B$92:$BC$191,$K146,10),"")</f>
        <v/>
      </c>
      <c r="G146" s="416" t="str">
        <f>IF(ISNUMBER($K146),INDEX('Protokół zawodów'!$B$92:$BC$191,$K146,35),"")</f>
        <v/>
      </c>
      <c r="H146" s="416" t="str">
        <f>IF(ISNUMBER($K146),INDEX('Protokół zawodów'!$B$92:$BC$191,$K146,39),"")</f>
        <v/>
      </c>
      <c r="I146" s="417" t="str">
        <f>IF(ISNUMBER($K146),INDEX('Protokół zawodów'!$B$92:$BC$191,$K146,23),"")</f>
        <v/>
      </c>
      <c r="J146" s="418" t="str">
        <f>IF(ISNUMBER(LARGE('Protokół zawodów'!$Z$92:$Z$191,A146)),LARGE('Protokół zawodów'!$Z$92:$Z$191,A146),"")</f>
        <v/>
      </c>
      <c r="K146" s="229" t="str">
        <f>IF(ISNUMBER(J146),MATCH(J146,'Protokół zawodów'!$Z$92:$Z$191,0),"")</f>
        <v/>
      </c>
      <c r="M146" s="171" t="str">
        <f t="shared" si="2"/>
        <v/>
      </c>
    </row>
    <row r="147" spans="1:17" hidden="1">
      <c r="A147" s="249">
        <v>57</v>
      </c>
      <c r="B147" s="246" t="str">
        <f>IF(ISNUMBER($K147),INDEX('Protokół zawodów'!$B$92:$BC$191,$K147,6),"")</f>
        <v/>
      </c>
      <c r="C147" s="221" t="str">
        <f>IF(ISNUMBER($K147),INDEX('Protokół zawodów'!$B$92:$BC$191,$K147,7),"")</f>
        <v/>
      </c>
      <c r="D147" s="222" t="str">
        <f>IF(ISNUMBER($K147),INDEX('Protokół zawodów'!$B$92:$BC$191,$K147,8),"")</f>
        <v/>
      </c>
      <c r="E147" s="239" t="str">
        <f>IF(ISNUMBER($K147),INDEX('Protokół zawodów'!$B$92:$BC$191,$K147,2),"")</f>
        <v/>
      </c>
      <c r="F147" s="239" t="str">
        <f>IF(ISNUMBER($K147),INDEX('Protokół zawodów'!$B$92:$BC$191,$K147,10),"")</f>
        <v/>
      </c>
      <c r="G147" s="240" t="str">
        <f>IF(ISNUMBER($K147),INDEX('Protokół zawodów'!$B$92:$BC$191,$K147,35),"")</f>
        <v/>
      </c>
      <c r="H147" s="240" t="str">
        <f>IF(ISNUMBER($K147),INDEX('Protokół zawodów'!$B$92:$BC$191,$K147,39),"")</f>
        <v/>
      </c>
      <c r="I147" s="236" t="str">
        <f>IF(ISNUMBER($K147),INDEX('Protokół zawodów'!$B$92:$BC$191,$K147,23),"")</f>
        <v/>
      </c>
      <c r="J147" s="233" t="str">
        <f>IF(ISNUMBER(LARGE('Protokół zawodów'!$Z$92:$Z$191,A147)),LARGE('Protokół zawodów'!$Z$92:$Z$191,A147),"")</f>
        <v/>
      </c>
      <c r="K147" s="229" t="str">
        <f>IF(ISNUMBER(J147),MATCH(J147,'Protokół zawodów'!$Z$92:$Z$191,0),"")</f>
        <v/>
      </c>
      <c r="M147" s="171" t="str">
        <f t="shared" si="2"/>
        <v/>
      </c>
    </row>
    <row r="148" spans="1:17" hidden="1">
      <c r="A148" s="249">
        <v>58</v>
      </c>
      <c r="B148" s="246" t="str">
        <f>IF(ISNUMBER($K148),INDEX('Protokół zawodów'!$B$92:$BC$191,$K148,6),"")</f>
        <v/>
      </c>
      <c r="C148" s="221" t="str">
        <f>IF(ISNUMBER($K148),INDEX('Protokół zawodów'!$B$92:$BC$191,$K148,7),"")</f>
        <v/>
      </c>
      <c r="D148" s="222" t="str">
        <f>IF(ISNUMBER($K148),INDEX('Protokół zawodów'!$B$92:$BC$191,$K148,8),"")</f>
        <v/>
      </c>
      <c r="E148" s="239" t="str">
        <f>IF(ISNUMBER($K148),INDEX('Protokół zawodów'!$B$92:$BC$191,$K148,2),"")</f>
        <v/>
      </c>
      <c r="F148" s="239" t="str">
        <f>IF(ISNUMBER($K148),INDEX('Protokół zawodów'!$B$92:$BC$191,$K148,10),"")</f>
        <v/>
      </c>
      <c r="G148" s="240" t="str">
        <f>IF(ISNUMBER($K148),INDEX('Protokół zawodów'!$B$92:$BC$191,$K148,35),"")</f>
        <v/>
      </c>
      <c r="H148" s="240" t="str">
        <f>IF(ISNUMBER($K148),INDEX('Protokół zawodów'!$B$92:$BC$191,$K148,39),"")</f>
        <v/>
      </c>
      <c r="I148" s="236" t="str">
        <f>IF(ISNUMBER($K148),INDEX('Protokół zawodów'!$B$92:$BC$191,$K148,23),"")</f>
        <v/>
      </c>
      <c r="J148" s="233" t="str">
        <f>IF(ISNUMBER(LARGE('Protokół zawodów'!$Z$92:$Z$191,A148)),LARGE('Protokół zawodów'!$Z$92:$Z$191,A148),"")</f>
        <v/>
      </c>
      <c r="K148" s="229" t="str">
        <f>IF(ISNUMBER(J148),MATCH(J148,'Protokół zawodów'!$Z$92:$Z$191,0),"")</f>
        <v/>
      </c>
      <c r="M148" s="171" t="str">
        <f t="shared" si="2"/>
        <v/>
      </c>
    </row>
    <row r="149" spans="1:17" hidden="1">
      <c r="A149" s="249">
        <v>59</v>
      </c>
      <c r="B149" s="246" t="str">
        <f>IF(ISNUMBER($K149),INDEX('Protokół zawodów'!$B$92:$BC$191,$K149,6),"")</f>
        <v/>
      </c>
      <c r="C149" s="221" t="str">
        <f>IF(ISNUMBER($K149),INDEX('Protokół zawodów'!$B$92:$BC$191,$K149,7),"")</f>
        <v/>
      </c>
      <c r="D149" s="222" t="str">
        <f>IF(ISNUMBER($K149),INDEX('Protokół zawodów'!$B$92:$BC$191,$K149,8),"")</f>
        <v/>
      </c>
      <c r="E149" s="239" t="str">
        <f>IF(ISNUMBER($K149),INDEX('Protokół zawodów'!$B$92:$BC$191,$K149,2),"")</f>
        <v/>
      </c>
      <c r="F149" s="239" t="str">
        <f>IF(ISNUMBER($K149),INDEX('Protokół zawodów'!$B$92:$BC$191,$K149,10),"")</f>
        <v/>
      </c>
      <c r="G149" s="240" t="str">
        <f>IF(ISNUMBER($K149),INDEX('Protokół zawodów'!$B$92:$BC$191,$K149,35),"")</f>
        <v/>
      </c>
      <c r="H149" s="240" t="str">
        <f>IF(ISNUMBER($K149),INDEX('Protokół zawodów'!$B$92:$BC$191,$K149,39),"")</f>
        <v/>
      </c>
      <c r="I149" s="236" t="str">
        <f>IF(ISNUMBER($K149),INDEX('Protokół zawodów'!$B$92:$BC$191,$K149,23),"")</f>
        <v/>
      </c>
      <c r="J149" s="233" t="str">
        <f>IF(ISNUMBER(LARGE('Protokół zawodów'!$Z$92:$Z$191,A149)),LARGE('Protokół zawodów'!$Z$92:$Z$191,A149),"")</f>
        <v/>
      </c>
      <c r="K149" s="229" t="str">
        <f>IF(ISNUMBER(J149),MATCH(J149,'Protokół zawodów'!$Z$92:$Z$191,0),"")</f>
        <v/>
      </c>
      <c r="M149" s="171" t="str">
        <f t="shared" si="2"/>
        <v/>
      </c>
    </row>
    <row r="150" spans="1:17" hidden="1">
      <c r="A150" s="249">
        <v>60</v>
      </c>
      <c r="B150" s="246" t="str">
        <f>IF(ISNUMBER($K150),INDEX('Protokół zawodów'!$B$92:$BC$191,$K150,6),"")</f>
        <v/>
      </c>
      <c r="C150" s="221" t="str">
        <f>IF(ISNUMBER($K150),INDEX('Protokół zawodów'!$B$92:$BC$191,$K150,7),"")</f>
        <v/>
      </c>
      <c r="D150" s="222" t="str">
        <f>IF(ISNUMBER($K150),INDEX('Protokół zawodów'!$B$92:$BC$191,$K150,8),"")</f>
        <v/>
      </c>
      <c r="E150" s="239" t="str">
        <f>IF(ISNUMBER($K150),INDEX('Protokół zawodów'!$B$92:$BC$191,$K150,2),"")</f>
        <v/>
      </c>
      <c r="F150" s="239" t="str">
        <f>IF(ISNUMBER($K150),INDEX('Protokół zawodów'!$B$92:$BC$191,$K150,10),"")</f>
        <v/>
      </c>
      <c r="G150" s="240" t="str">
        <f>IF(ISNUMBER($K150),INDEX('Protokół zawodów'!$B$92:$BC$191,$K150,35),"")</f>
        <v/>
      </c>
      <c r="H150" s="240" t="str">
        <f>IF(ISNUMBER($K150),INDEX('Protokół zawodów'!$B$92:$BC$191,$K150,39),"")</f>
        <v/>
      </c>
      <c r="I150" s="236" t="str">
        <f>IF(ISNUMBER($K150),INDEX('Protokół zawodów'!$B$92:$BC$191,$K150,23),"")</f>
        <v/>
      </c>
      <c r="J150" s="233" t="str">
        <f>IF(ISNUMBER(LARGE('Protokół zawodów'!$Z$92:$Z$191,A150)),LARGE('Protokół zawodów'!$Z$92:$Z$191,A150),"")</f>
        <v/>
      </c>
      <c r="K150" s="229" t="str">
        <f>IF(ISNUMBER(J150),MATCH(J150,'Protokół zawodów'!$Z$92:$Z$191,0),"")</f>
        <v/>
      </c>
      <c r="M150" s="171" t="str">
        <f t="shared" si="2"/>
        <v/>
      </c>
    </row>
    <row r="151" spans="1:17" hidden="1">
      <c r="A151" s="249">
        <v>61</v>
      </c>
      <c r="B151" s="246" t="str">
        <f>IF(ISNUMBER($K151),INDEX('Protokół zawodów'!$B$92:$BC$191,$K151,6),"")</f>
        <v/>
      </c>
      <c r="C151" s="221" t="str">
        <f>IF(ISNUMBER($K151),INDEX('Protokół zawodów'!$B$92:$BC$191,$K151,7),"")</f>
        <v/>
      </c>
      <c r="D151" s="222" t="str">
        <f>IF(ISNUMBER($K151),INDEX('Protokół zawodów'!$B$92:$BC$191,$K151,8),"")</f>
        <v/>
      </c>
      <c r="E151" s="239" t="str">
        <f>IF(ISNUMBER($K151),INDEX('Protokół zawodów'!$B$92:$BC$191,$K151,2),"")</f>
        <v/>
      </c>
      <c r="F151" s="239" t="str">
        <f>IF(ISNUMBER($K151),INDEX('Protokół zawodów'!$B$92:$BC$191,$K151,10),"")</f>
        <v/>
      </c>
      <c r="G151" s="240" t="str">
        <f>IF(ISNUMBER($K151),INDEX('Protokół zawodów'!$B$92:$BC$191,$K151,35),"")</f>
        <v/>
      </c>
      <c r="H151" s="240" t="str">
        <f>IF(ISNUMBER($K151),INDEX('Protokół zawodów'!$B$92:$BC$191,$K151,39),"")</f>
        <v/>
      </c>
      <c r="I151" s="236" t="str">
        <f>IF(ISNUMBER($K151),INDEX('Protokół zawodów'!$B$92:$BC$191,$K151,23),"")</f>
        <v/>
      </c>
      <c r="J151" s="233" t="str">
        <f>IF(ISNUMBER(LARGE('Protokół zawodów'!$Z$92:$Z$191,A151)),LARGE('Protokół zawodów'!$Z$92:$Z$191,A151),"")</f>
        <v/>
      </c>
      <c r="K151" s="229" t="str">
        <f>IF(ISNUMBER(J151),MATCH(J151,'Protokół zawodów'!$Z$92:$Z$191,0),"")</f>
        <v/>
      </c>
      <c r="M151" s="171" t="str">
        <f t="shared" si="2"/>
        <v/>
      </c>
    </row>
    <row r="152" spans="1:17" hidden="1">
      <c r="A152" s="249">
        <v>62</v>
      </c>
      <c r="B152" s="246" t="str">
        <f>IF(ISNUMBER($K152),INDEX('Protokół zawodów'!$B$92:$BC$191,$K152,6),"")</f>
        <v/>
      </c>
      <c r="C152" s="221" t="str">
        <f>IF(ISNUMBER($K152),INDEX('Protokół zawodów'!$B$92:$BC$191,$K152,7),"")</f>
        <v/>
      </c>
      <c r="D152" s="222" t="str">
        <f>IF(ISNUMBER($K152),INDEX('Protokół zawodów'!$B$92:$BC$191,$K152,8),"")</f>
        <v/>
      </c>
      <c r="E152" s="239" t="str">
        <f>IF(ISNUMBER($K152),INDEX('Protokół zawodów'!$B$92:$BC$191,$K152,2),"")</f>
        <v/>
      </c>
      <c r="F152" s="239" t="str">
        <f>IF(ISNUMBER($K152),INDEX('Protokół zawodów'!$B$92:$BC$191,$K152,10),"")</f>
        <v/>
      </c>
      <c r="G152" s="240" t="str">
        <f>IF(ISNUMBER($K152),INDEX('Protokół zawodów'!$B$92:$BC$191,$K152,35),"")</f>
        <v/>
      </c>
      <c r="H152" s="240" t="str">
        <f>IF(ISNUMBER($K152),INDEX('Protokół zawodów'!$B$92:$BC$191,$K152,39),"")</f>
        <v/>
      </c>
      <c r="I152" s="236" t="str">
        <f>IF(ISNUMBER($K152),INDEX('Protokół zawodów'!$B$92:$BC$191,$K152,23),"")</f>
        <v/>
      </c>
      <c r="J152" s="233" t="str">
        <f>IF(ISNUMBER(LARGE('Protokół zawodów'!$Z$92:$Z$191,A152)),LARGE('Protokół zawodów'!$Z$92:$Z$191,A152),"")</f>
        <v/>
      </c>
      <c r="K152" s="229" t="str">
        <f>IF(ISNUMBER(J152),MATCH(J152,'Protokół zawodów'!$Z$92:$Z$191,0),"")</f>
        <v/>
      </c>
      <c r="M152" s="171" t="str">
        <f t="shared" si="2"/>
        <v/>
      </c>
    </row>
    <row r="153" spans="1:17" hidden="1">
      <c r="A153" s="249">
        <v>63</v>
      </c>
      <c r="B153" s="246" t="str">
        <f>IF(ISNUMBER($K153),INDEX('Protokół zawodów'!$B$92:$BC$191,$K153,6),"")</f>
        <v/>
      </c>
      <c r="C153" s="221" t="str">
        <f>IF(ISNUMBER($K153),INDEX('Protokół zawodów'!$B$92:$BC$191,$K153,7),"")</f>
        <v/>
      </c>
      <c r="D153" s="222" t="str">
        <f>IF(ISNUMBER($K153),INDEX('Protokół zawodów'!$B$92:$BC$191,$K153,8),"")</f>
        <v/>
      </c>
      <c r="E153" s="239" t="str">
        <f>IF(ISNUMBER($K153),INDEX('Protokół zawodów'!$B$92:$BC$191,$K153,2),"")</f>
        <v/>
      </c>
      <c r="F153" s="239" t="str">
        <f>IF(ISNUMBER($K153),INDEX('Protokół zawodów'!$B$92:$BC$191,$K153,10),"")</f>
        <v/>
      </c>
      <c r="G153" s="240" t="str">
        <f>IF(ISNUMBER($K153),INDEX('Protokół zawodów'!$B$92:$BC$191,$K153,35),"")</f>
        <v/>
      </c>
      <c r="H153" s="240" t="str">
        <f>IF(ISNUMBER($K153),INDEX('Protokół zawodów'!$B$92:$BC$191,$K153,39),"")</f>
        <v/>
      </c>
      <c r="I153" s="236" t="str">
        <f>IF(ISNUMBER($K153),INDEX('Protokół zawodów'!$B$92:$BC$191,$K153,23),"")</f>
        <v/>
      </c>
      <c r="J153" s="233" t="str">
        <f>IF(ISNUMBER(LARGE('Protokół zawodów'!$Z$92:$Z$191,A153)),LARGE('Protokół zawodów'!$Z$92:$Z$191,A153),"")</f>
        <v/>
      </c>
      <c r="K153" s="229" t="str">
        <f>IF(ISNUMBER(J153),MATCH(J153,'Protokół zawodów'!$Z$92:$Z$191,0),"")</f>
        <v/>
      </c>
      <c r="M153" s="171" t="str">
        <f t="shared" si="2"/>
        <v/>
      </c>
    </row>
    <row r="154" spans="1:17" hidden="1">
      <c r="A154" s="249">
        <v>64</v>
      </c>
      <c r="B154" s="246" t="str">
        <f>IF(ISNUMBER($K154),INDEX('Protokół zawodów'!$B$92:$BC$191,$K154,6),"")</f>
        <v/>
      </c>
      <c r="C154" s="221" t="str">
        <f>IF(ISNUMBER($K154),INDEX('Protokół zawodów'!$B$92:$BC$191,$K154,7),"")</f>
        <v/>
      </c>
      <c r="D154" s="222" t="str">
        <f>IF(ISNUMBER($K154),INDEX('Protokół zawodów'!$B$92:$BC$191,$K154,8),"")</f>
        <v/>
      </c>
      <c r="E154" s="239" t="str">
        <f>IF(ISNUMBER($K154),INDEX('Protokół zawodów'!$B$92:$BC$191,$K154,2),"")</f>
        <v/>
      </c>
      <c r="F154" s="239" t="str">
        <f>IF(ISNUMBER($K154),INDEX('Protokół zawodów'!$B$92:$BC$191,$K154,10),"")</f>
        <v/>
      </c>
      <c r="G154" s="240" t="str">
        <f>IF(ISNUMBER($K154),INDEX('Protokół zawodów'!$B$92:$BC$191,$K154,35),"")</f>
        <v/>
      </c>
      <c r="H154" s="240" t="str">
        <f>IF(ISNUMBER($K154),INDEX('Protokół zawodów'!$B$92:$BC$191,$K154,39),"")</f>
        <v/>
      </c>
      <c r="I154" s="236" t="str">
        <f>IF(ISNUMBER($K154),INDEX('Protokół zawodów'!$B$92:$BC$191,$K154,23),"")</f>
        <v/>
      </c>
      <c r="J154" s="233" t="str">
        <f>IF(ISNUMBER(LARGE('Protokół zawodów'!$Z$92:$Z$191,A154)),LARGE('Protokół zawodów'!$Z$92:$Z$191,A154),"")</f>
        <v/>
      </c>
      <c r="K154" s="229" t="str">
        <f>IF(ISNUMBER(J154),MATCH(J154,'Protokół zawodów'!$Z$92:$Z$191,0),"")</f>
        <v/>
      </c>
      <c r="M154" s="171" t="str">
        <f t="shared" si="2"/>
        <v/>
      </c>
    </row>
    <row r="155" spans="1:17" hidden="1">
      <c r="A155" s="249">
        <v>65</v>
      </c>
      <c r="B155" s="246" t="str">
        <f>IF(ISNUMBER($K155),INDEX('Protokół zawodów'!$B$92:$BC$191,$K155,6),"")</f>
        <v/>
      </c>
      <c r="C155" s="221" t="str">
        <f>IF(ISNUMBER($K155),INDEX('Protokół zawodów'!$B$92:$BC$191,$K155,7),"")</f>
        <v/>
      </c>
      <c r="D155" s="222" t="str">
        <f>IF(ISNUMBER($K155),INDEX('Protokół zawodów'!$B$92:$BC$191,$K155,8),"")</f>
        <v/>
      </c>
      <c r="E155" s="239" t="str">
        <f>IF(ISNUMBER($K155),INDEX('Protokół zawodów'!$B$92:$BC$191,$K155,2),"")</f>
        <v/>
      </c>
      <c r="F155" s="239" t="str">
        <f>IF(ISNUMBER($K155),INDEX('Protokół zawodów'!$B$92:$BC$191,$K155,10),"")</f>
        <v/>
      </c>
      <c r="G155" s="240" t="str">
        <f>IF(ISNUMBER($K155),INDEX('Protokół zawodów'!$B$92:$BC$191,$K155,35),"")</f>
        <v/>
      </c>
      <c r="H155" s="240" t="str">
        <f>IF(ISNUMBER($K155),INDEX('Protokół zawodów'!$B$92:$BC$191,$K155,39),"")</f>
        <v/>
      </c>
      <c r="I155" s="236" t="str">
        <f>IF(ISNUMBER($K155),INDEX('Protokół zawodów'!$B$92:$BC$191,$K155,23),"")</f>
        <v/>
      </c>
      <c r="J155" s="233" t="str">
        <f>IF(ISNUMBER(LARGE('Protokół zawodów'!$Z$92:$Z$191,A155)),LARGE('Protokół zawodów'!$Z$92:$Z$191,A155),"")</f>
        <v/>
      </c>
      <c r="K155" s="229" t="str">
        <f>IF(ISNUMBER(J155),MATCH(J155,'Protokół zawodów'!$Z$92:$Z$191,0),"")</f>
        <v/>
      </c>
      <c r="M155" s="171" t="str">
        <f t="shared" si="2"/>
        <v/>
      </c>
    </row>
    <row r="156" spans="1:17" hidden="1">
      <c r="A156" s="249">
        <v>66</v>
      </c>
      <c r="B156" s="246" t="str">
        <f>IF(ISNUMBER($K156),INDEX('Protokół zawodów'!$B$92:$BC$191,$K156,6),"")</f>
        <v/>
      </c>
      <c r="C156" s="221" t="str">
        <f>IF(ISNUMBER($K156),INDEX('Protokół zawodów'!$B$92:$BC$191,$K156,7),"")</f>
        <v/>
      </c>
      <c r="D156" s="222" t="str">
        <f>IF(ISNUMBER($K156),INDEX('Protokół zawodów'!$B$92:$BC$191,$K156,8),"")</f>
        <v/>
      </c>
      <c r="E156" s="239" t="str">
        <f>IF(ISNUMBER($K156),INDEX('Protokół zawodów'!$B$92:$BC$191,$K156,2),"")</f>
        <v/>
      </c>
      <c r="F156" s="239" t="str">
        <f>IF(ISNUMBER($K156),INDEX('Protokół zawodów'!$B$92:$BC$191,$K156,10),"")</f>
        <v/>
      </c>
      <c r="G156" s="240" t="str">
        <f>IF(ISNUMBER($K156),INDEX('Protokół zawodów'!$B$92:$BC$191,$K156,35),"")</f>
        <v/>
      </c>
      <c r="H156" s="240" t="str">
        <f>IF(ISNUMBER($K156),INDEX('Protokół zawodów'!$B$92:$BC$191,$K156,39),"")</f>
        <v/>
      </c>
      <c r="I156" s="236" t="str">
        <f>IF(ISNUMBER($K156),INDEX('Protokół zawodów'!$B$92:$BC$191,$K156,23),"")</f>
        <v/>
      </c>
      <c r="J156" s="233" t="str">
        <f>IF(ISNUMBER(LARGE('Protokół zawodów'!$Z$92:$Z$191,A156)),LARGE('Protokół zawodów'!$Z$92:$Z$191,A156),"")</f>
        <v/>
      </c>
      <c r="K156" s="229" t="str">
        <f>IF(ISNUMBER(J156),MATCH(J156,'Protokół zawodów'!$Z$92:$Z$191,0),"")</f>
        <v/>
      </c>
      <c r="M156" s="171" t="str">
        <f t="shared" si="2"/>
        <v/>
      </c>
    </row>
    <row r="157" spans="1:17" hidden="1">
      <c r="A157" s="249">
        <v>67</v>
      </c>
      <c r="B157" s="246" t="str">
        <f>IF(ISNUMBER($K157),INDEX('Protokół zawodów'!$B$92:$BC$191,$K157,6),"")</f>
        <v/>
      </c>
      <c r="C157" s="221" t="str">
        <f>IF(ISNUMBER($K157),INDEX('Protokół zawodów'!$B$92:$BC$191,$K157,7),"")</f>
        <v/>
      </c>
      <c r="D157" s="222" t="str">
        <f>IF(ISNUMBER($K157),INDEX('Protokół zawodów'!$B$92:$BC$191,$K157,8),"")</f>
        <v/>
      </c>
      <c r="E157" s="239" t="str">
        <f>IF(ISNUMBER($K157),INDEX('Protokół zawodów'!$B$92:$BC$191,$K157,2),"")</f>
        <v/>
      </c>
      <c r="F157" s="239" t="str">
        <f>IF(ISNUMBER($K157),INDEX('Protokół zawodów'!$B$92:$BC$191,$K157,10),"")</f>
        <v/>
      </c>
      <c r="G157" s="240" t="str">
        <f>IF(ISNUMBER($K157),INDEX('Protokół zawodów'!$B$92:$BC$191,$K157,35),"")</f>
        <v/>
      </c>
      <c r="H157" s="240" t="str">
        <f>IF(ISNUMBER($K157),INDEX('Protokół zawodów'!$B$92:$BC$191,$K157,39),"")</f>
        <v/>
      </c>
      <c r="I157" s="236" t="str">
        <f>IF(ISNUMBER($K157),INDEX('Protokół zawodów'!$B$92:$BC$191,$K157,23),"")</f>
        <v/>
      </c>
      <c r="J157" s="233" t="str">
        <f>IF(ISNUMBER(LARGE('Protokół zawodów'!$Z$92:$Z$191,A157)),LARGE('Protokół zawodów'!$Z$92:$Z$191,A157),"")</f>
        <v/>
      </c>
      <c r="K157" s="229" t="str">
        <f>IF(ISNUMBER(J157),MATCH(J157,'Protokół zawodów'!$Z$92:$Z$191,0),"")</f>
        <v/>
      </c>
      <c r="M157" s="171" t="str">
        <f t="shared" si="2"/>
        <v/>
      </c>
    </row>
    <row r="158" spans="1:17" hidden="1">
      <c r="A158" s="249">
        <v>68</v>
      </c>
      <c r="B158" s="246" t="str">
        <f>IF(ISNUMBER($K158),INDEX('Protokół zawodów'!$B$92:$BC$191,$K158,6),"")</f>
        <v/>
      </c>
      <c r="C158" s="221" t="str">
        <f>IF(ISNUMBER($K158),INDEX('Protokół zawodów'!$B$92:$BC$191,$K158,7),"")</f>
        <v/>
      </c>
      <c r="D158" s="222" t="str">
        <f>IF(ISNUMBER($K158),INDEX('Protokół zawodów'!$B$92:$BC$191,$K158,8),"")</f>
        <v/>
      </c>
      <c r="E158" s="239" t="str">
        <f>IF(ISNUMBER($K158),INDEX('Protokół zawodów'!$B$92:$BC$191,$K158,2),"")</f>
        <v/>
      </c>
      <c r="F158" s="239" t="str">
        <f>IF(ISNUMBER($K158),INDEX('Protokół zawodów'!$B$92:$BC$191,$K158,10),"")</f>
        <v/>
      </c>
      <c r="G158" s="240" t="str">
        <f>IF(ISNUMBER($K158),INDEX('Protokół zawodów'!$B$92:$BC$191,$K158,35),"")</f>
        <v/>
      </c>
      <c r="H158" s="240" t="str">
        <f>IF(ISNUMBER($K158),INDEX('Protokół zawodów'!$B$92:$BC$191,$K158,39),"")</f>
        <v/>
      </c>
      <c r="I158" s="236" t="str">
        <f>IF(ISNUMBER($K158),INDEX('Protokół zawodów'!$B$92:$BC$191,$K158,23),"")</f>
        <v/>
      </c>
      <c r="J158" s="233" t="str">
        <f>IF(ISNUMBER(LARGE('Protokół zawodów'!$Z$92:$Z$191,A158)),LARGE('Protokół zawodów'!$Z$92:$Z$191,A158),"")</f>
        <v/>
      </c>
      <c r="K158" s="229" t="str">
        <f>IF(ISNUMBER(J158),MATCH(J158,'Protokół zawodów'!$Z$92:$Z$191,0),"")</f>
        <v/>
      </c>
      <c r="M158" s="171" t="str">
        <f t="shared" si="2"/>
        <v/>
      </c>
    </row>
    <row r="159" spans="1:17" hidden="1">
      <c r="A159" s="249">
        <v>69</v>
      </c>
      <c r="B159" s="246" t="str">
        <f>IF(ISNUMBER($K159),INDEX('Protokół zawodów'!$B$92:$BC$191,$K159,6),"")</f>
        <v/>
      </c>
      <c r="C159" s="221" t="str">
        <f>IF(ISNUMBER($K159),INDEX('Protokół zawodów'!$B$92:$BC$191,$K159,7),"")</f>
        <v/>
      </c>
      <c r="D159" s="222" t="str">
        <f>IF(ISNUMBER($K159),INDEX('Protokół zawodów'!$B$92:$BC$191,$K159,8),"")</f>
        <v/>
      </c>
      <c r="E159" s="239" t="str">
        <f>IF(ISNUMBER($K159),INDEX('Protokół zawodów'!$B$92:$BC$191,$K159,2),"")</f>
        <v/>
      </c>
      <c r="F159" s="239" t="str">
        <f>IF(ISNUMBER($K159),INDEX('Protokół zawodów'!$B$92:$BC$191,$K159,10),"")</f>
        <v/>
      </c>
      <c r="G159" s="240" t="str">
        <f>IF(ISNUMBER($K159),INDEX('Protokół zawodów'!$B$92:$BC$191,$K159,35),"")</f>
        <v/>
      </c>
      <c r="H159" s="240" t="str">
        <f>IF(ISNUMBER($K159),INDEX('Protokół zawodów'!$B$92:$BC$191,$K159,39),"")</f>
        <v/>
      </c>
      <c r="I159" s="236" t="str">
        <f>IF(ISNUMBER($K159),INDEX('Protokół zawodów'!$B$92:$BC$191,$K159,23),"")</f>
        <v/>
      </c>
      <c r="J159" s="233" t="str">
        <f>IF(ISNUMBER(LARGE('Protokół zawodów'!$Z$92:$Z$191,A159)),LARGE('Protokół zawodów'!$Z$92:$Z$191,A159),"")</f>
        <v/>
      </c>
      <c r="K159" s="229" t="str">
        <f>IF(ISNUMBER(J159),MATCH(J159,'Protokół zawodów'!$Z$92:$Z$191,0),"")</f>
        <v/>
      </c>
      <c r="M159" s="171" t="str">
        <f t="shared" si="2"/>
        <v/>
      </c>
    </row>
    <row r="160" spans="1:17" hidden="1">
      <c r="A160" s="249">
        <v>70</v>
      </c>
      <c r="B160" s="246" t="str">
        <f>IF(ISNUMBER($K160),INDEX('Protokół zawodów'!$B$92:$BC$191,$K160,6),"")</f>
        <v/>
      </c>
      <c r="C160" s="221" t="str">
        <f>IF(ISNUMBER($K160),INDEX('Protokół zawodów'!$B$92:$BC$191,$K160,7),"")</f>
        <v/>
      </c>
      <c r="D160" s="222" t="str">
        <f>IF(ISNUMBER($K160),INDEX('Protokół zawodów'!$B$92:$BC$191,$K160,8),"")</f>
        <v/>
      </c>
      <c r="E160" s="239" t="str">
        <f>IF(ISNUMBER($K160),INDEX('Protokół zawodów'!$B$92:$BC$191,$K160,2),"")</f>
        <v/>
      </c>
      <c r="F160" s="239" t="str">
        <f>IF(ISNUMBER($K160),INDEX('Protokół zawodów'!$B$92:$BC$191,$K160,10),"")</f>
        <v/>
      </c>
      <c r="G160" s="240" t="str">
        <f>IF(ISNUMBER($K160),INDEX('Protokół zawodów'!$B$92:$BC$191,$K160,35),"")</f>
        <v/>
      </c>
      <c r="H160" s="240" t="str">
        <f>IF(ISNUMBER($K160),INDEX('Protokół zawodów'!$B$92:$BC$191,$K160,39),"")</f>
        <v/>
      </c>
      <c r="I160" s="236" t="str">
        <f>IF(ISNUMBER($K160),INDEX('Protokół zawodów'!$B$92:$BC$191,$K160,23),"")</f>
        <v/>
      </c>
      <c r="J160" s="233" t="str">
        <f>IF(ISNUMBER(LARGE('Protokół zawodów'!$Z$92:$Z$191,A160)),LARGE('Protokół zawodów'!$Z$92:$Z$191,A160),"")</f>
        <v/>
      </c>
      <c r="K160" s="229" t="str">
        <f>IF(ISNUMBER(J160),MATCH(J160,'Protokół zawodów'!$Z$92:$Z$191,0),"")</f>
        <v/>
      </c>
      <c r="M160" s="171" t="str">
        <f t="shared" si="2"/>
        <v/>
      </c>
    </row>
    <row r="161" spans="1:13" hidden="1">
      <c r="A161" s="249">
        <v>71</v>
      </c>
      <c r="B161" s="246" t="str">
        <f>IF(ISNUMBER($K161),INDEX('Protokół zawodów'!$B$92:$BC$191,$K161,6),"")</f>
        <v/>
      </c>
      <c r="C161" s="221" t="str">
        <f>IF(ISNUMBER($K161),INDEX('Protokół zawodów'!$B$92:$BC$191,$K161,7),"")</f>
        <v/>
      </c>
      <c r="D161" s="222" t="str">
        <f>IF(ISNUMBER($K161),INDEX('Protokół zawodów'!$B$92:$BC$191,$K161,8),"")</f>
        <v/>
      </c>
      <c r="E161" s="239" t="str">
        <f>IF(ISNUMBER($K161),INDEX('Protokół zawodów'!$B$92:$BC$191,$K161,2),"")</f>
        <v/>
      </c>
      <c r="F161" s="239" t="str">
        <f>IF(ISNUMBER($K161),INDEX('Protokół zawodów'!$B$92:$BC$191,$K161,10),"")</f>
        <v/>
      </c>
      <c r="G161" s="240" t="str">
        <f>IF(ISNUMBER($K161),INDEX('Protokół zawodów'!$B$92:$BC$191,$K161,35),"")</f>
        <v/>
      </c>
      <c r="H161" s="240" t="str">
        <f>IF(ISNUMBER($K161),INDEX('Protokół zawodów'!$B$92:$BC$191,$K161,39),"")</f>
        <v/>
      </c>
      <c r="I161" s="236" t="str">
        <f>IF(ISNUMBER($K161),INDEX('Protokół zawodów'!$B$92:$BC$191,$K161,23),"")</f>
        <v/>
      </c>
      <c r="J161" s="233" t="str">
        <f>IF(ISNUMBER(LARGE('Protokół zawodów'!$Z$92:$Z$191,A161)),LARGE('Protokół zawodów'!$Z$92:$Z$191,A161),"")</f>
        <v/>
      </c>
      <c r="K161" s="229" t="str">
        <f>IF(ISNUMBER(J161),MATCH(J161,'Protokół zawodów'!$Z$92:$Z$191,0),"")</f>
        <v/>
      </c>
      <c r="M161" s="171" t="str">
        <f t="shared" si="2"/>
        <v/>
      </c>
    </row>
    <row r="162" spans="1:13" hidden="1">
      <c r="A162" s="249">
        <v>72</v>
      </c>
      <c r="B162" s="246" t="str">
        <f>IF(ISNUMBER($K162),INDEX('Protokół zawodów'!$B$92:$BC$191,$K162,6),"")</f>
        <v/>
      </c>
      <c r="C162" s="221" t="str">
        <f>IF(ISNUMBER($K162),INDEX('Protokół zawodów'!$B$92:$BC$191,$K162,7),"")</f>
        <v/>
      </c>
      <c r="D162" s="222" t="str">
        <f>IF(ISNUMBER($K162),INDEX('Protokół zawodów'!$B$92:$BC$191,$K162,8),"")</f>
        <v/>
      </c>
      <c r="E162" s="239" t="str">
        <f>IF(ISNUMBER($K162),INDEX('Protokół zawodów'!$B$92:$BC$191,$K162,2),"")</f>
        <v/>
      </c>
      <c r="F162" s="239" t="str">
        <f>IF(ISNUMBER($K162),INDEX('Protokół zawodów'!$B$92:$BC$191,$K162,10),"")</f>
        <v/>
      </c>
      <c r="G162" s="240" t="str">
        <f>IF(ISNUMBER($K162),INDEX('Protokół zawodów'!$B$92:$BC$191,$K162,35),"")</f>
        <v/>
      </c>
      <c r="H162" s="240" t="str">
        <f>IF(ISNUMBER($K162),INDEX('Protokół zawodów'!$B$92:$BC$191,$K162,39),"")</f>
        <v/>
      </c>
      <c r="I162" s="236" t="str">
        <f>IF(ISNUMBER($K162),INDEX('Protokół zawodów'!$B$92:$BC$191,$K162,23),"")</f>
        <v/>
      </c>
      <c r="J162" s="233" t="str">
        <f>IF(ISNUMBER(LARGE('Protokół zawodów'!$Z$92:$Z$191,A162)),LARGE('Protokół zawodów'!$Z$92:$Z$191,A162),"")</f>
        <v/>
      </c>
      <c r="K162" s="229" t="str">
        <f>IF(ISNUMBER(J162),MATCH(J162,'Protokół zawodów'!$Z$92:$Z$191,0),"")</f>
        <v/>
      </c>
      <c r="M162" s="171" t="str">
        <f t="shared" si="2"/>
        <v/>
      </c>
    </row>
    <row r="163" spans="1:13" hidden="1">
      <c r="A163" s="249">
        <v>73</v>
      </c>
      <c r="B163" s="246" t="str">
        <f>IF(ISNUMBER($K163),INDEX('Protokół zawodów'!$B$92:$BC$191,$K163,6),"")</f>
        <v/>
      </c>
      <c r="C163" s="221" t="str">
        <f>IF(ISNUMBER($K163),INDEX('Protokół zawodów'!$B$92:$BC$191,$K163,7),"")</f>
        <v/>
      </c>
      <c r="D163" s="222" t="str">
        <f>IF(ISNUMBER($K163),INDEX('Protokół zawodów'!$B$92:$BC$191,$K163,8),"")</f>
        <v/>
      </c>
      <c r="E163" s="239" t="str">
        <f>IF(ISNUMBER($K163),INDEX('Protokół zawodów'!$B$92:$BC$191,$K163,2),"")</f>
        <v/>
      </c>
      <c r="F163" s="239" t="str">
        <f>IF(ISNUMBER($K163),INDEX('Protokół zawodów'!$B$92:$BC$191,$K163,10),"")</f>
        <v/>
      </c>
      <c r="G163" s="240" t="str">
        <f>IF(ISNUMBER($K163),INDEX('Protokół zawodów'!$B$92:$BC$191,$K163,35),"")</f>
        <v/>
      </c>
      <c r="H163" s="240" t="str">
        <f>IF(ISNUMBER($K163),INDEX('Protokół zawodów'!$B$92:$BC$191,$K163,39),"")</f>
        <v/>
      </c>
      <c r="I163" s="236" t="str">
        <f>IF(ISNUMBER($K163),INDEX('Protokół zawodów'!$B$92:$BC$191,$K163,23),"")</f>
        <v/>
      </c>
      <c r="J163" s="233" t="str">
        <f>IF(ISNUMBER(LARGE('Protokół zawodów'!$Z$92:$Z$191,A163)),LARGE('Protokół zawodów'!$Z$92:$Z$191,A163),"")</f>
        <v/>
      </c>
      <c r="K163" s="229" t="str">
        <f>IF(ISNUMBER(J163),MATCH(J163,'Protokół zawodów'!$Z$92:$Z$191,0),"")</f>
        <v/>
      </c>
      <c r="M163" s="171" t="str">
        <f t="shared" si="2"/>
        <v/>
      </c>
    </row>
    <row r="164" spans="1:13" hidden="1">
      <c r="A164" s="249">
        <v>74</v>
      </c>
      <c r="B164" s="246" t="str">
        <f>IF(ISNUMBER($K164),INDEX('Protokół zawodów'!$B$92:$BC$191,$K164,6),"")</f>
        <v/>
      </c>
      <c r="C164" s="221" t="str">
        <f>IF(ISNUMBER($K164),INDEX('Protokół zawodów'!$B$92:$BC$191,$K164,7),"")</f>
        <v/>
      </c>
      <c r="D164" s="222" t="str">
        <f>IF(ISNUMBER($K164),INDEX('Protokół zawodów'!$B$92:$BC$191,$K164,8),"")</f>
        <v/>
      </c>
      <c r="E164" s="239" t="str">
        <f>IF(ISNUMBER($K164),INDEX('Protokół zawodów'!$B$92:$BC$191,$K164,2),"")</f>
        <v/>
      </c>
      <c r="F164" s="239" t="str">
        <f>IF(ISNUMBER($K164),INDEX('Protokół zawodów'!$B$92:$BC$191,$K164,10),"")</f>
        <v/>
      </c>
      <c r="G164" s="240" t="str">
        <f>IF(ISNUMBER($K164),INDEX('Protokół zawodów'!$B$92:$BC$191,$K164,35),"")</f>
        <v/>
      </c>
      <c r="H164" s="240" t="str">
        <f>IF(ISNUMBER($K164),INDEX('Protokół zawodów'!$B$92:$BC$191,$K164,39),"")</f>
        <v/>
      </c>
      <c r="I164" s="236" t="str">
        <f>IF(ISNUMBER($K164),INDEX('Protokół zawodów'!$B$92:$BC$191,$K164,23),"")</f>
        <v/>
      </c>
      <c r="J164" s="233" t="str">
        <f>IF(ISNUMBER(LARGE('Protokół zawodów'!$Z$92:$Z$191,A164)),LARGE('Protokół zawodów'!$Z$92:$Z$191,A164),"")</f>
        <v/>
      </c>
      <c r="K164" s="229" t="str">
        <f>IF(ISNUMBER(J164),MATCH(J164,'Protokół zawodów'!$Z$92:$Z$191,0),"")</f>
        <v/>
      </c>
      <c r="M164" s="171" t="str">
        <f t="shared" si="2"/>
        <v/>
      </c>
    </row>
    <row r="165" spans="1:13" hidden="1">
      <c r="A165" s="249">
        <v>75</v>
      </c>
      <c r="B165" s="246" t="str">
        <f>IF(ISNUMBER($K165),INDEX('Protokół zawodów'!$B$92:$BC$191,$K165,6),"")</f>
        <v/>
      </c>
      <c r="C165" s="221" t="str">
        <f>IF(ISNUMBER($K165),INDEX('Protokół zawodów'!$B$92:$BC$191,$K165,7),"")</f>
        <v/>
      </c>
      <c r="D165" s="222" t="str">
        <f>IF(ISNUMBER($K165),INDEX('Protokół zawodów'!$B$92:$BC$191,$K165,8),"")</f>
        <v/>
      </c>
      <c r="E165" s="239" t="str">
        <f>IF(ISNUMBER($K165),INDEX('Protokół zawodów'!$B$92:$BC$191,$K165,2),"")</f>
        <v/>
      </c>
      <c r="F165" s="239" t="str">
        <f>IF(ISNUMBER($K165),INDEX('Protokół zawodów'!$B$92:$BC$191,$K165,10),"")</f>
        <v/>
      </c>
      <c r="G165" s="240" t="str">
        <f>IF(ISNUMBER($K165),INDEX('Protokół zawodów'!$B$92:$BC$191,$K165,35),"")</f>
        <v/>
      </c>
      <c r="H165" s="240" t="str">
        <f>IF(ISNUMBER($K165),INDEX('Protokół zawodów'!$B$92:$BC$191,$K165,39),"")</f>
        <v/>
      </c>
      <c r="I165" s="236" t="str">
        <f>IF(ISNUMBER($K165),INDEX('Protokół zawodów'!$B$92:$BC$191,$K165,23),"")</f>
        <v/>
      </c>
      <c r="J165" s="233" t="str">
        <f>IF(ISNUMBER(LARGE('Protokół zawodów'!$Z$92:$Z$191,A165)),LARGE('Protokół zawodów'!$Z$92:$Z$191,A165),"")</f>
        <v/>
      </c>
      <c r="K165" s="229" t="str">
        <f>IF(ISNUMBER(J165),MATCH(J165,'Protokół zawodów'!$Z$92:$Z$191,0),"")</f>
        <v/>
      </c>
      <c r="M165" s="171" t="str">
        <f t="shared" si="2"/>
        <v/>
      </c>
    </row>
    <row r="166" spans="1:13" hidden="1">
      <c r="A166" s="249">
        <v>76</v>
      </c>
      <c r="B166" s="246" t="str">
        <f>IF(ISNUMBER($K166),INDEX('Protokół zawodów'!$B$92:$BC$191,$K166,6),"")</f>
        <v/>
      </c>
      <c r="C166" s="221" t="str">
        <f>IF(ISNUMBER($K166),INDEX('Protokół zawodów'!$B$92:$BC$191,$K166,7),"")</f>
        <v/>
      </c>
      <c r="D166" s="222" t="str">
        <f>IF(ISNUMBER($K166),INDEX('Protokół zawodów'!$B$92:$BC$191,$K166,8),"")</f>
        <v/>
      </c>
      <c r="E166" s="239" t="str">
        <f>IF(ISNUMBER($K166),INDEX('Protokół zawodów'!$B$92:$BC$191,$K166,2),"")</f>
        <v/>
      </c>
      <c r="F166" s="239" t="str">
        <f>IF(ISNUMBER($K166),INDEX('Protokół zawodów'!$B$92:$BC$191,$K166,10),"")</f>
        <v/>
      </c>
      <c r="G166" s="240" t="str">
        <f>IF(ISNUMBER($K166),INDEX('Protokół zawodów'!$B$92:$BC$191,$K166,35),"")</f>
        <v/>
      </c>
      <c r="H166" s="240" t="str">
        <f>IF(ISNUMBER($K166),INDEX('Protokół zawodów'!$B$92:$BC$191,$K166,39),"")</f>
        <v/>
      </c>
      <c r="I166" s="236" t="str">
        <f>IF(ISNUMBER($K166),INDEX('Protokół zawodów'!$B$92:$BC$191,$K166,23),"")</f>
        <v/>
      </c>
      <c r="J166" s="233" t="str">
        <f>IF(ISNUMBER(LARGE('Protokół zawodów'!$Z$92:$Z$191,A166)),LARGE('Protokół zawodów'!$Z$92:$Z$191,A166),"")</f>
        <v/>
      </c>
      <c r="K166" s="229" t="str">
        <f>IF(ISNUMBER(J166),MATCH(J166,'Protokół zawodów'!$Z$92:$Z$191,0),"")</f>
        <v/>
      </c>
      <c r="M166" s="171" t="str">
        <f t="shared" si="2"/>
        <v/>
      </c>
    </row>
    <row r="167" spans="1:13" hidden="1">
      <c r="A167" s="249">
        <v>77</v>
      </c>
      <c r="B167" s="246" t="str">
        <f>IF(ISNUMBER($K167),INDEX('Protokół zawodów'!$B$92:$BC$191,$K167,6),"")</f>
        <v/>
      </c>
      <c r="C167" s="221" t="str">
        <f>IF(ISNUMBER($K167),INDEX('Protokół zawodów'!$B$92:$BC$191,$K167,7),"")</f>
        <v/>
      </c>
      <c r="D167" s="222" t="str">
        <f>IF(ISNUMBER($K167),INDEX('Protokół zawodów'!$B$92:$BC$191,$K167,8),"")</f>
        <v/>
      </c>
      <c r="E167" s="239" t="str">
        <f>IF(ISNUMBER($K167),INDEX('Protokół zawodów'!$B$92:$BC$191,$K167,2),"")</f>
        <v/>
      </c>
      <c r="F167" s="239" t="str">
        <f>IF(ISNUMBER($K167),INDEX('Protokół zawodów'!$B$92:$BC$191,$K167,10),"")</f>
        <v/>
      </c>
      <c r="G167" s="240" t="str">
        <f>IF(ISNUMBER($K167),INDEX('Protokół zawodów'!$B$92:$BC$191,$K167,35),"")</f>
        <v/>
      </c>
      <c r="H167" s="240" t="str">
        <f>IF(ISNUMBER($K167),INDEX('Protokół zawodów'!$B$92:$BC$191,$K167,39),"")</f>
        <v/>
      </c>
      <c r="I167" s="236" t="str">
        <f>IF(ISNUMBER($K167),INDEX('Protokół zawodów'!$B$92:$BC$191,$K167,23),"")</f>
        <v/>
      </c>
      <c r="J167" s="233" t="str">
        <f>IF(ISNUMBER(LARGE('Protokół zawodów'!$Z$92:$Z$191,A167)),LARGE('Protokół zawodów'!$Z$92:$Z$191,A167),"")</f>
        <v/>
      </c>
      <c r="K167" s="229" t="str">
        <f>IF(ISNUMBER(J167),MATCH(J167,'Protokół zawodów'!$Z$92:$Z$191,0),"")</f>
        <v/>
      </c>
      <c r="M167" s="171" t="str">
        <f t="shared" si="2"/>
        <v/>
      </c>
    </row>
    <row r="168" spans="1:13" hidden="1">
      <c r="A168" s="249">
        <v>78</v>
      </c>
      <c r="B168" s="246" t="str">
        <f>IF(ISNUMBER($K168),INDEX('Protokół zawodów'!$B$92:$BC$191,$K168,6),"")</f>
        <v/>
      </c>
      <c r="C168" s="221" t="str">
        <f>IF(ISNUMBER($K168),INDEX('Protokół zawodów'!$B$92:$BC$191,$K168,7),"")</f>
        <v/>
      </c>
      <c r="D168" s="222" t="str">
        <f>IF(ISNUMBER($K168),INDEX('Protokół zawodów'!$B$92:$BC$191,$K168,8),"")</f>
        <v/>
      </c>
      <c r="E168" s="239" t="str">
        <f>IF(ISNUMBER($K168),INDEX('Protokół zawodów'!$B$92:$BC$191,$K168,2),"")</f>
        <v/>
      </c>
      <c r="F168" s="239" t="str">
        <f>IF(ISNUMBER($K168),INDEX('Protokół zawodów'!$B$92:$BC$191,$K168,10),"")</f>
        <v/>
      </c>
      <c r="G168" s="240" t="str">
        <f>IF(ISNUMBER($K168),INDEX('Protokół zawodów'!$B$92:$BC$191,$K168,35),"")</f>
        <v/>
      </c>
      <c r="H168" s="240" t="str">
        <f>IF(ISNUMBER($K168),INDEX('Protokół zawodów'!$B$92:$BC$191,$K168,39),"")</f>
        <v/>
      </c>
      <c r="I168" s="236" t="str">
        <f>IF(ISNUMBER($K168),INDEX('Protokół zawodów'!$B$92:$BC$191,$K168,23),"")</f>
        <v/>
      </c>
      <c r="J168" s="233" t="str">
        <f>IF(ISNUMBER(LARGE('Protokół zawodów'!$Z$92:$Z$191,A168)),LARGE('Protokół zawodów'!$Z$92:$Z$191,A168),"")</f>
        <v/>
      </c>
      <c r="K168" s="229" t="str">
        <f>IF(ISNUMBER(J168),MATCH(J168,'Protokół zawodów'!$Z$92:$Z$191,0),"")</f>
        <v/>
      </c>
      <c r="M168" s="171" t="str">
        <f t="shared" si="2"/>
        <v/>
      </c>
    </row>
    <row r="169" spans="1:13" hidden="1">
      <c r="A169" s="249">
        <v>79</v>
      </c>
      <c r="B169" s="246" t="str">
        <f>IF(ISNUMBER($K169),INDEX('Protokół zawodów'!$B$92:$BC$191,$K169,6),"")</f>
        <v/>
      </c>
      <c r="C169" s="221" t="str">
        <f>IF(ISNUMBER($K169),INDEX('Protokół zawodów'!$B$92:$BC$191,$K169,7),"")</f>
        <v/>
      </c>
      <c r="D169" s="222" t="str">
        <f>IF(ISNUMBER($K169),INDEX('Protokół zawodów'!$B$92:$BC$191,$K169,8),"")</f>
        <v/>
      </c>
      <c r="E169" s="239" t="str">
        <f>IF(ISNUMBER($K169),INDEX('Protokół zawodów'!$B$92:$BC$191,$K169,2),"")</f>
        <v/>
      </c>
      <c r="F169" s="239" t="str">
        <f>IF(ISNUMBER($K169),INDEX('Protokół zawodów'!$B$92:$BC$191,$K169,10),"")</f>
        <v/>
      </c>
      <c r="G169" s="240" t="str">
        <f>IF(ISNUMBER($K169),INDEX('Protokół zawodów'!$B$92:$BC$191,$K169,35),"")</f>
        <v/>
      </c>
      <c r="H169" s="240" t="str">
        <f>IF(ISNUMBER($K169),INDEX('Protokół zawodów'!$B$92:$BC$191,$K169,39),"")</f>
        <v/>
      </c>
      <c r="I169" s="236" t="str">
        <f>IF(ISNUMBER($K169),INDEX('Protokół zawodów'!$B$92:$BC$191,$K169,23),"")</f>
        <v/>
      </c>
      <c r="J169" s="233" t="str">
        <f>IF(ISNUMBER(LARGE('Protokół zawodów'!$Z$92:$Z$191,A169)),LARGE('Protokół zawodów'!$Z$92:$Z$191,A169),"")</f>
        <v/>
      </c>
      <c r="K169" s="229" t="str">
        <f>IF(ISNUMBER(J169),MATCH(J169,'Protokół zawodów'!$Z$92:$Z$191,0),"")</f>
        <v/>
      </c>
      <c r="M169" s="171" t="str">
        <f t="shared" si="2"/>
        <v/>
      </c>
    </row>
    <row r="170" spans="1:13" hidden="1">
      <c r="A170" s="249">
        <v>80</v>
      </c>
      <c r="B170" s="246" t="str">
        <f>IF(ISNUMBER($K170),INDEX('Protokół zawodów'!$B$92:$BC$191,$K170,6),"")</f>
        <v/>
      </c>
      <c r="C170" s="221" t="str">
        <f>IF(ISNUMBER($K170),INDEX('Protokół zawodów'!$B$92:$BC$191,$K170,7),"")</f>
        <v/>
      </c>
      <c r="D170" s="222" t="str">
        <f>IF(ISNUMBER($K170),INDEX('Protokół zawodów'!$B$92:$BC$191,$K170,8),"")</f>
        <v/>
      </c>
      <c r="E170" s="239" t="str">
        <f>IF(ISNUMBER($K170),INDEX('Protokół zawodów'!$B$92:$BC$191,$K170,2),"")</f>
        <v/>
      </c>
      <c r="F170" s="239" t="str">
        <f>IF(ISNUMBER($K170),INDEX('Protokół zawodów'!$B$92:$BC$191,$K170,10),"")</f>
        <v/>
      </c>
      <c r="G170" s="240" t="str">
        <f>IF(ISNUMBER($K170),INDEX('Protokół zawodów'!$B$92:$BC$191,$K170,35),"")</f>
        <v/>
      </c>
      <c r="H170" s="240" t="str">
        <f>IF(ISNUMBER($K170),INDEX('Protokół zawodów'!$B$92:$BC$191,$K170,39),"")</f>
        <v/>
      </c>
      <c r="I170" s="236" t="str">
        <f>IF(ISNUMBER($K170),INDEX('Protokół zawodów'!$B$92:$BC$191,$K170,23),"")</f>
        <v/>
      </c>
      <c r="J170" s="233" t="str">
        <f>IF(ISNUMBER(LARGE('Protokół zawodów'!$Z$92:$Z$191,A170)),LARGE('Protokół zawodów'!$Z$92:$Z$191,A170),"")</f>
        <v/>
      </c>
      <c r="K170" s="229" t="str">
        <f>IF(ISNUMBER(J170),MATCH(J170,'Protokół zawodów'!$Z$92:$Z$191,0),"")</f>
        <v/>
      </c>
      <c r="M170" s="171" t="str">
        <f t="shared" si="2"/>
        <v/>
      </c>
    </row>
    <row r="171" spans="1:13" hidden="1">
      <c r="A171" s="249">
        <v>81</v>
      </c>
      <c r="B171" s="246" t="str">
        <f>IF(ISNUMBER($K171),INDEX('Protokół zawodów'!$B$92:$BC$191,$K171,6),"")</f>
        <v/>
      </c>
      <c r="C171" s="221" t="str">
        <f>IF(ISNUMBER($K171),INDEX('Protokół zawodów'!$B$92:$BC$191,$K171,7),"")</f>
        <v/>
      </c>
      <c r="D171" s="222" t="str">
        <f>IF(ISNUMBER($K171),INDEX('Protokół zawodów'!$B$92:$BC$191,$K171,8),"")</f>
        <v/>
      </c>
      <c r="E171" s="239" t="str">
        <f>IF(ISNUMBER($K171),INDEX('Protokół zawodów'!$B$92:$BC$191,$K171,2),"")</f>
        <v/>
      </c>
      <c r="F171" s="239" t="str">
        <f>IF(ISNUMBER($K171),INDEX('Protokół zawodów'!$B$92:$BC$191,$K171,10),"")</f>
        <v/>
      </c>
      <c r="G171" s="240" t="str">
        <f>IF(ISNUMBER($K171),INDEX('Protokół zawodów'!$B$92:$BC$191,$K171,35),"")</f>
        <v/>
      </c>
      <c r="H171" s="240" t="str">
        <f>IF(ISNUMBER($K171),INDEX('Protokół zawodów'!$B$92:$BC$191,$K171,39),"")</f>
        <v/>
      </c>
      <c r="I171" s="236" t="str">
        <f>IF(ISNUMBER($K171),INDEX('Protokół zawodów'!$B$92:$BC$191,$K171,23),"")</f>
        <v/>
      </c>
      <c r="J171" s="233" t="str">
        <f>IF(ISNUMBER(LARGE('Protokół zawodów'!$Z$92:$Z$191,A171)),LARGE('Protokół zawodów'!$Z$92:$Z$191,A171),"")</f>
        <v/>
      </c>
      <c r="K171" s="229" t="str">
        <f>IF(ISNUMBER(J171),MATCH(J171,'Protokół zawodów'!$Z$92:$Z$191,0),"")</f>
        <v/>
      </c>
      <c r="M171" s="171" t="str">
        <f t="shared" si="2"/>
        <v/>
      </c>
    </row>
    <row r="172" spans="1:13" hidden="1">
      <c r="A172" s="249">
        <v>82</v>
      </c>
      <c r="B172" s="246" t="str">
        <f>IF(ISNUMBER($K172),INDEX('Protokół zawodów'!$B$92:$BC$191,$K172,6),"")</f>
        <v/>
      </c>
      <c r="C172" s="221" t="str">
        <f>IF(ISNUMBER($K172),INDEX('Protokół zawodów'!$B$92:$BC$191,$K172,7),"")</f>
        <v/>
      </c>
      <c r="D172" s="222" t="str">
        <f>IF(ISNUMBER($K172),INDEX('Protokół zawodów'!$B$92:$BC$191,$K172,8),"")</f>
        <v/>
      </c>
      <c r="E172" s="239" t="str">
        <f>IF(ISNUMBER($K172),INDEX('Protokół zawodów'!$B$92:$BC$191,$K172,2),"")</f>
        <v/>
      </c>
      <c r="F172" s="239" t="str">
        <f>IF(ISNUMBER($K172),INDEX('Protokół zawodów'!$B$92:$BC$191,$K172,10),"")</f>
        <v/>
      </c>
      <c r="G172" s="240" t="str">
        <f>IF(ISNUMBER($K172),INDEX('Protokół zawodów'!$B$92:$BC$191,$K172,35),"")</f>
        <v/>
      </c>
      <c r="H172" s="240" t="str">
        <f>IF(ISNUMBER($K172),INDEX('Protokół zawodów'!$B$92:$BC$191,$K172,39),"")</f>
        <v/>
      </c>
      <c r="I172" s="236" t="str">
        <f>IF(ISNUMBER($K172),INDEX('Protokół zawodów'!$B$92:$BC$191,$K172,23),"")</f>
        <v/>
      </c>
      <c r="J172" s="233" t="str">
        <f>IF(ISNUMBER(LARGE('Protokół zawodów'!$Z$92:$Z$191,A172)),LARGE('Protokół zawodów'!$Z$92:$Z$191,A172),"")</f>
        <v/>
      </c>
      <c r="K172" s="229" t="str">
        <f>IF(ISNUMBER(J172),MATCH(J172,'Protokół zawodów'!$Z$92:$Z$191,0),"")</f>
        <v/>
      </c>
      <c r="M172" s="171" t="str">
        <f t="shared" si="2"/>
        <v/>
      </c>
    </row>
    <row r="173" spans="1:13" hidden="1">
      <c r="A173" s="249">
        <v>83</v>
      </c>
      <c r="B173" s="246" t="str">
        <f>IF(ISNUMBER($K173),INDEX('Protokół zawodów'!$B$92:$BC$191,$K173,6),"")</f>
        <v/>
      </c>
      <c r="C173" s="221" t="str">
        <f>IF(ISNUMBER($K173),INDEX('Protokół zawodów'!$B$92:$BC$191,$K173,7),"")</f>
        <v/>
      </c>
      <c r="D173" s="222" t="str">
        <f>IF(ISNUMBER($K173),INDEX('Protokół zawodów'!$B$92:$BC$191,$K173,8),"")</f>
        <v/>
      </c>
      <c r="E173" s="239" t="str">
        <f>IF(ISNUMBER($K173),INDEX('Protokół zawodów'!$B$92:$BC$191,$K173,2),"")</f>
        <v/>
      </c>
      <c r="F173" s="239" t="str">
        <f>IF(ISNUMBER($K173),INDEX('Protokół zawodów'!$B$92:$BC$191,$K173,10),"")</f>
        <v/>
      </c>
      <c r="G173" s="240" t="str">
        <f>IF(ISNUMBER($K173),INDEX('Protokół zawodów'!$B$92:$BC$191,$K173,35),"")</f>
        <v/>
      </c>
      <c r="H173" s="240" t="str">
        <f>IF(ISNUMBER($K173),INDEX('Protokół zawodów'!$B$92:$BC$191,$K173,39),"")</f>
        <v/>
      </c>
      <c r="I173" s="236" t="str">
        <f>IF(ISNUMBER($K173),INDEX('Protokół zawodów'!$B$92:$BC$191,$K173,23),"")</f>
        <v/>
      </c>
      <c r="J173" s="233" t="str">
        <f>IF(ISNUMBER(LARGE('Protokół zawodów'!$Z$92:$Z$191,A173)),LARGE('Protokół zawodów'!$Z$92:$Z$191,A173),"")</f>
        <v/>
      </c>
      <c r="K173" s="229" t="str">
        <f>IF(ISNUMBER(J173),MATCH(J173,'Protokół zawodów'!$Z$92:$Z$191,0),"")</f>
        <v/>
      </c>
      <c r="M173" s="171" t="str">
        <f t="shared" si="2"/>
        <v/>
      </c>
    </row>
    <row r="174" spans="1:13" hidden="1">
      <c r="A174" s="249">
        <v>84</v>
      </c>
      <c r="B174" s="246" t="str">
        <f>IF(ISNUMBER($K174),INDEX('Protokół zawodów'!$B$92:$BC$191,$K174,6),"")</f>
        <v/>
      </c>
      <c r="C174" s="221" t="str">
        <f>IF(ISNUMBER($K174),INDEX('Protokół zawodów'!$B$92:$BC$191,$K174,7),"")</f>
        <v/>
      </c>
      <c r="D174" s="222" t="str">
        <f>IF(ISNUMBER($K174),INDEX('Protokół zawodów'!$B$92:$BC$191,$K174,8),"")</f>
        <v/>
      </c>
      <c r="E174" s="239" t="str">
        <f>IF(ISNUMBER($K174),INDEX('Protokół zawodów'!$B$92:$BC$191,$K174,2),"")</f>
        <v/>
      </c>
      <c r="F174" s="239" t="str">
        <f>IF(ISNUMBER($K174),INDEX('Protokół zawodów'!$B$92:$BC$191,$K174,10),"")</f>
        <v/>
      </c>
      <c r="G174" s="240" t="str">
        <f>IF(ISNUMBER($K174),INDEX('Protokół zawodów'!$B$92:$BC$191,$K174,35),"")</f>
        <v/>
      </c>
      <c r="H174" s="240" t="str">
        <f>IF(ISNUMBER($K174),INDEX('Protokół zawodów'!$B$92:$BC$191,$K174,39),"")</f>
        <v/>
      </c>
      <c r="I174" s="236" t="str">
        <f>IF(ISNUMBER($K174),INDEX('Protokół zawodów'!$B$92:$BC$191,$K174,23),"")</f>
        <v/>
      </c>
      <c r="J174" s="233" t="str">
        <f>IF(ISNUMBER(LARGE('Protokół zawodów'!$Z$92:$Z$191,A174)),LARGE('Protokół zawodów'!$Z$92:$Z$191,A174),"")</f>
        <v/>
      </c>
      <c r="K174" s="229" t="str">
        <f>IF(ISNUMBER(J174),MATCH(J174,'Protokół zawodów'!$Z$92:$Z$191,0),"")</f>
        <v/>
      </c>
      <c r="M174" s="171" t="str">
        <f t="shared" si="2"/>
        <v/>
      </c>
    </row>
    <row r="175" spans="1:13" hidden="1">
      <c r="A175" s="249">
        <v>85</v>
      </c>
      <c r="B175" s="246" t="str">
        <f>IF(ISNUMBER($K175),INDEX('Protokół zawodów'!$B$92:$BC$191,$K175,6),"")</f>
        <v/>
      </c>
      <c r="C175" s="221" t="str">
        <f>IF(ISNUMBER($K175),INDEX('Protokół zawodów'!$B$92:$BC$191,$K175,7),"")</f>
        <v/>
      </c>
      <c r="D175" s="222" t="str">
        <f>IF(ISNUMBER($K175),INDEX('Protokół zawodów'!$B$92:$BC$191,$K175,8),"")</f>
        <v/>
      </c>
      <c r="E175" s="239" t="str">
        <f>IF(ISNUMBER($K175),INDEX('Protokół zawodów'!$B$92:$BC$191,$K175,2),"")</f>
        <v/>
      </c>
      <c r="F175" s="239" t="str">
        <f>IF(ISNUMBER($K175),INDEX('Protokół zawodów'!$B$92:$BC$191,$K175,10),"")</f>
        <v/>
      </c>
      <c r="G175" s="240" t="str">
        <f>IF(ISNUMBER($K175),INDEX('Protokół zawodów'!$B$92:$BC$191,$K175,35),"")</f>
        <v/>
      </c>
      <c r="H175" s="240" t="str">
        <f>IF(ISNUMBER($K175),INDEX('Protokół zawodów'!$B$92:$BC$191,$K175,39),"")</f>
        <v/>
      </c>
      <c r="I175" s="236" t="str">
        <f>IF(ISNUMBER($K175),INDEX('Protokół zawodów'!$B$92:$BC$191,$K175,23),"")</f>
        <v/>
      </c>
      <c r="J175" s="233" t="str">
        <f>IF(ISNUMBER(LARGE('Protokół zawodów'!$Z$92:$Z$191,A175)),LARGE('Protokół zawodów'!$Z$92:$Z$191,A175),"")</f>
        <v/>
      </c>
      <c r="K175" s="229" t="str">
        <f>IF(ISNUMBER(J175),MATCH(J175,'Protokół zawodów'!$Z$92:$Z$191,0),"")</f>
        <v/>
      </c>
      <c r="M175" s="171" t="str">
        <f t="shared" si="2"/>
        <v/>
      </c>
    </row>
    <row r="176" spans="1:13" hidden="1">
      <c r="A176" s="249">
        <v>86</v>
      </c>
      <c r="B176" s="246" t="str">
        <f>IF(ISNUMBER($K176),INDEX('Protokół zawodów'!$B$92:$BC$191,$K176,6),"")</f>
        <v/>
      </c>
      <c r="C176" s="221" t="str">
        <f>IF(ISNUMBER($K176),INDEX('Protokół zawodów'!$B$92:$BC$191,$K176,7),"")</f>
        <v/>
      </c>
      <c r="D176" s="222" t="str">
        <f>IF(ISNUMBER($K176),INDEX('Protokół zawodów'!$B$92:$BC$191,$K176,8),"")</f>
        <v/>
      </c>
      <c r="E176" s="239" t="str">
        <f>IF(ISNUMBER($K176),INDEX('Protokół zawodów'!$B$92:$BC$191,$K176,2),"")</f>
        <v/>
      </c>
      <c r="F176" s="239" t="str">
        <f>IF(ISNUMBER($K176),INDEX('Protokół zawodów'!$B$92:$BC$191,$K176,10),"")</f>
        <v/>
      </c>
      <c r="G176" s="240" t="str">
        <f>IF(ISNUMBER($K176),INDEX('Protokół zawodów'!$B$92:$BC$191,$K176,35),"")</f>
        <v/>
      </c>
      <c r="H176" s="240" t="str">
        <f>IF(ISNUMBER($K176),INDEX('Protokół zawodów'!$B$92:$BC$191,$K176,39),"")</f>
        <v/>
      </c>
      <c r="I176" s="236" t="str">
        <f>IF(ISNUMBER($K176),INDEX('Protokół zawodów'!$B$92:$BC$191,$K176,23),"")</f>
        <v/>
      </c>
      <c r="J176" s="233" t="str">
        <f>IF(ISNUMBER(LARGE('Protokół zawodów'!$Z$92:$Z$191,A176)),LARGE('Protokół zawodów'!$Z$92:$Z$191,A176),"")</f>
        <v/>
      </c>
      <c r="K176" s="229" t="str">
        <f>IF(ISNUMBER(J176),MATCH(J176,'Protokół zawodów'!$Z$92:$Z$191,0),"")</f>
        <v/>
      </c>
      <c r="M176" s="171" t="str">
        <f t="shared" si="2"/>
        <v/>
      </c>
    </row>
    <row r="177" spans="1:13" hidden="1">
      <c r="A177" s="249">
        <v>87</v>
      </c>
      <c r="B177" s="246" t="str">
        <f>IF(ISNUMBER($K177),INDEX('Protokół zawodów'!$B$92:$BC$191,$K177,6),"")</f>
        <v/>
      </c>
      <c r="C177" s="221" t="str">
        <f>IF(ISNUMBER($K177),INDEX('Protokół zawodów'!$B$92:$BC$191,$K177,7),"")</f>
        <v/>
      </c>
      <c r="D177" s="222" t="str">
        <f>IF(ISNUMBER($K177),INDEX('Protokół zawodów'!$B$92:$BC$191,$K177,8),"")</f>
        <v/>
      </c>
      <c r="E177" s="239" t="str">
        <f>IF(ISNUMBER($K177),INDEX('Protokół zawodów'!$B$92:$BC$191,$K177,2),"")</f>
        <v/>
      </c>
      <c r="F177" s="239" t="str">
        <f>IF(ISNUMBER($K177),INDEX('Protokół zawodów'!$B$92:$BC$191,$K177,10),"")</f>
        <v/>
      </c>
      <c r="G177" s="240" t="str">
        <f>IF(ISNUMBER($K177),INDEX('Protokół zawodów'!$B$92:$BC$191,$K177,35),"")</f>
        <v/>
      </c>
      <c r="H177" s="240" t="str">
        <f>IF(ISNUMBER($K177),INDEX('Protokół zawodów'!$B$92:$BC$191,$K177,39),"")</f>
        <v/>
      </c>
      <c r="I177" s="236" t="str">
        <f>IF(ISNUMBER($K177),INDEX('Protokół zawodów'!$B$92:$BC$191,$K177,23),"")</f>
        <v/>
      </c>
      <c r="J177" s="233" t="str">
        <f>IF(ISNUMBER(LARGE('Protokół zawodów'!$Z$92:$Z$191,A177)),LARGE('Protokół zawodów'!$Z$92:$Z$191,A177),"")</f>
        <v/>
      </c>
      <c r="K177" s="229" t="str">
        <f>IF(ISNUMBER(J177),MATCH(J177,'Protokół zawodów'!$Z$92:$Z$191,0),"")</f>
        <v/>
      </c>
      <c r="M177" s="171" t="str">
        <f t="shared" si="2"/>
        <v/>
      </c>
    </row>
    <row r="178" spans="1:13" hidden="1">
      <c r="A178" s="249">
        <v>88</v>
      </c>
      <c r="B178" s="246" t="str">
        <f>IF(ISNUMBER($K178),INDEX('Protokół zawodów'!$B$92:$BC$191,$K178,6),"")</f>
        <v/>
      </c>
      <c r="C178" s="221" t="str">
        <f>IF(ISNUMBER($K178),INDEX('Protokół zawodów'!$B$92:$BC$191,$K178,7),"")</f>
        <v/>
      </c>
      <c r="D178" s="222" t="str">
        <f>IF(ISNUMBER($K178),INDEX('Protokół zawodów'!$B$92:$BC$191,$K178,8),"")</f>
        <v/>
      </c>
      <c r="E178" s="239" t="str">
        <f>IF(ISNUMBER($K178),INDEX('Protokół zawodów'!$B$92:$BC$191,$K178,2),"")</f>
        <v/>
      </c>
      <c r="F178" s="239" t="str">
        <f>IF(ISNUMBER($K178),INDEX('Protokół zawodów'!$B$92:$BC$191,$K178,10),"")</f>
        <v/>
      </c>
      <c r="G178" s="240" t="str">
        <f>IF(ISNUMBER($K178),INDEX('Protokół zawodów'!$B$92:$BC$191,$K178,35),"")</f>
        <v/>
      </c>
      <c r="H178" s="240" t="str">
        <f>IF(ISNUMBER($K178),INDEX('Protokół zawodów'!$B$92:$BC$191,$K178,39),"")</f>
        <v/>
      </c>
      <c r="I178" s="236" t="str">
        <f>IF(ISNUMBER($K178),INDEX('Protokół zawodów'!$B$92:$BC$191,$K178,23),"")</f>
        <v/>
      </c>
      <c r="J178" s="233" t="str">
        <f>IF(ISNUMBER(LARGE('Protokół zawodów'!$Z$92:$Z$191,A178)),LARGE('Protokół zawodów'!$Z$92:$Z$191,A178),"")</f>
        <v/>
      </c>
      <c r="K178" s="229" t="str">
        <f>IF(ISNUMBER(J178),MATCH(J178,'Protokół zawodów'!$Z$92:$Z$191,0),"")</f>
        <v/>
      </c>
      <c r="M178" s="171" t="str">
        <f t="shared" si="2"/>
        <v/>
      </c>
    </row>
    <row r="179" spans="1:13" hidden="1">
      <c r="A179" s="249">
        <v>89</v>
      </c>
      <c r="B179" s="246" t="str">
        <f>IF(ISNUMBER($K179),INDEX('Protokół zawodów'!$B$92:$BC$191,$K179,6),"")</f>
        <v/>
      </c>
      <c r="C179" s="221" t="str">
        <f>IF(ISNUMBER($K179),INDEX('Protokół zawodów'!$B$92:$BC$191,$K179,7),"")</f>
        <v/>
      </c>
      <c r="D179" s="222" t="str">
        <f>IF(ISNUMBER($K179),INDEX('Protokół zawodów'!$B$92:$BC$191,$K179,8),"")</f>
        <v/>
      </c>
      <c r="E179" s="239" t="str">
        <f>IF(ISNUMBER($K179),INDEX('Protokół zawodów'!$B$92:$BC$191,$K179,2),"")</f>
        <v/>
      </c>
      <c r="F179" s="239" t="str">
        <f>IF(ISNUMBER($K179),INDEX('Protokół zawodów'!$B$92:$BC$191,$K179,10),"")</f>
        <v/>
      </c>
      <c r="G179" s="240" t="str">
        <f>IF(ISNUMBER($K179),INDEX('Protokół zawodów'!$B$92:$BC$191,$K179,35),"")</f>
        <v/>
      </c>
      <c r="H179" s="240" t="str">
        <f>IF(ISNUMBER($K179),INDEX('Protokół zawodów'!$B$92:$BC$191,$K179,39),"")</f>
        <v/>
      </c>
      <c r="I179" s="236" t="str">
        <f>IF(ISNUMBER($K179),INDEX('Protokół zawodów'!$B$92:$BC$191,$K179,23),"")</f>
        <v/>
      </c>
      <c r="J179" s="233" t="str">
        <f>IF(ISNUMBER(LARGE('Protokół zawodów'!$Z$92:$Z$191,A179)),LARGE('Protokół zawodów'!$Z$92:$Z$191,A179),"")</f>
        <v/>
      </c>
      <c r="K179" s="229" t="str">
        <f>IF(ISNUMBER(J179),MATCH(J179,'Protokół zawodów'!$Z$92:$Z$191,0),"")</f>
        <v/>
      </c>
      <c r="M179" s="171" t="str">
        <f t="shared" si="2"/>
        <v/>
      </c>
    </row>
    <row r="180" spans="1:13" hidden="1">
      <c r="A180" s="249">
        <v>90</v>
      </c>
      <c r="B180" s="246" t="str">
        <f>IF(ISNUMBER($K180),INDEX('Protokół zawodów'!$B$92:$BC$191,$K180,6),"")</f>
        <v/>
      </c>
      <c r="C180" s="221" t="str">
        <f>IF(ISNUMBER($K180),INDEX('Protokół zawodów'!$B$92:$BC$191,$K180,7),"")</f>
        <v/>
      </c>
      <c r="D180" s="222" t="str">
        <f>IF(ISNUMBER($K180),INDEX('Protokół zawodów'!$B$92:$BC$191,$K180,8),"")</f>
        <v/>
      </c>
      <c r="E180" s="239" t="str">
        <f>IF(ISNUMBER($K180),INDEX('Protokół zawodów'!$B$92:$BC$191,$K180,2),"")</f>
        <v/>
      </c>
      <c r="F180" s="239" t="str">
        <f>IF(ISNUMBER($K180),INDEX('Protokół zawodów'!$B$92:$BC$191,$K180,10),"")</f>
        <v/>
      </c>
      <c r="G180" s="240" t="str">
        <f>IF(ISNUMBER($K180),INDEX('Protokół zawodów'!$B$92:$BC$191,$K180,35),"")</f>
        <v/>
      </c>
      <c r="H180" s="240" t="str">
        <f>IF(ISNUMBER($K180),INDEX('Protokół zawodów'!$B$92:$BC$191,$K180,39),"")</f>
        <v/>
      </c>
      <c r="I180" s="236" t="str">
        <f>IF(ISNUMBER($K180),INDEX('Protokół zawodów'!$B$92:$BC$191,$K180,23),"")</f>
        <v/>
      </c>
      <c r="J180" s="233" t="str">
        <f>IF(ISNUMBER(LARGE('Protokół zawodów'!$Z$92:$Z$191,A180)),LARGE('Protokół zawodów'!$Z$92:$Z$191,A180),"")</f>
        <v/>
      </c>
      <c r="K180" s="229" t="str">
        <f>IF(ISNUMBER(J180),MATCH(J180,'Protokół zawodów'!$Z$92:$Z$191,0),"")</f>
        <v/>
      </c>
      <c r="M180" s="171" t="str">
        <f t="shared" si="2"/>
        <v/>
      </c>
    </row>
    <row r="181" spans="1:13" hidden="1">
      <c r="A181" s="249">
        <v>91</v>
      </c>
      <c r="B181" s="246" t="str">
        <f>IF(ISNUMBER($K181),INDEX('Protokół zawodów'!$B$92:$BC$191,$K181,6),"")</f>
        <v/>
      </c>
      <c r="C181" s="221" t="str">
        <f>IF(ISNUMBER($K181),INDEX('Protokół zawodów'!$B$92:$BC$191,$K181,7),"")</f>
        <v/>
      </c>
      <c r="D181" s="222" t="str">
        <f>IF(ISNUMBER($K181),INDEX('Protokół zawodów'!$B$92:$BC$191,$K181,8),"")</f>
        <v/>
      </c>
      <c r="E181" s="239" t="str">
        <f>IF(ISNUMBER($K181),INDEX('Protokół zawodów'!$B$92:$BC$191,$K181,2),"")</f>
        <v/>
      </c>
      <c r="F181" s="239" t="str">
        <f>IF(ISNUMBER($K181),INDEX('Protokół zawodów'!$B$92:$BC$191,$K181,10),"")</f>
        <v/>
      </c>
      <c r="G181" s="240" t="str">
        <f>IF(ISNUMBER($K181),INDEX('Protokół zawodów'!$B$92:$BC$191,$K181,35),"")</f>
        <v/>
      </c>
      <c r="H181" s="240" t="str">
        <f>IF(ISNUMBER($K181),INDEX('Protokół zawodów'!$B$92:$BC$191,$K181,39),"")</f>
        <v/>
      </c>
      <c r="I181" s="236" t="str">
        <f>IF(ISNUMBER($K181),INDEX('Protokół zawodów'!$B$92:$BC$191,$K181,23),"")</f>
        <v/>
      </c>
      <c r="J181" s="233" t="str">
        <f>IF(ISNUMBER(LARGE('Protokół zawodów'!$Z$92:$Z$191,A181)),LARGE('Protokół zawodów'!$Z$92:$Z$191,A181),"")</f>
        <v/>
      </c>
      <c r="K181" s="229" t="str">
        <f>IF(ISNUMBER(J181),MATCH(J181,'Protokół zawodów'!$Z$92:$Z$191,0),"")</f>
        <v/>
      </c>
      <c r="M181" s="171" t="str">
        <f t="shared" si="2"/>
        <v/>
      </c>
    </row>
    <row r="182" spans="1:13" hidden="1">
      <c r="A182" s="249">
        <v>92</v>
      </c>
      <c r="B182" s="246" t="str">
        <f>IF(ISNUMBER($K182),INDEX('Protokół zawodów'!$B$92:$BC$191,$K182,6),"")</f>
        <v/>
      </c>
      <c r="C182" s="221" t="str">
        <f>IF(ISNUMBER($K182),INDEX('Protokół zawodów'!$B$92:$BC$191,$K182,7),"")</f>
        <v/>
      </c>
      <c r="D182" s="222" t="str">
        <f>IF(ISNUMBER($K182),INDEX('Protokół zawodów'!$B$92:$BC$191,$K182,8),"")</f>
        <v/>
      </c>
      <c r="E182" s="239" t="str">
        <f>IF(ISNUMBER($K182),INDEX('Protokół zawodów'!$B$92:$BC$191,$K182,2),"")</f>
        <v/>
      </c>
      <c r="F182" s="239" t="str">
        <f>IF(ISNUMBER($K182),INDEX('Protokół zawodów'!$B$92:$BC$191,$K182,10),"")</f>
        <v/>
      </c>
      <c r="G182" s="240" t="str">
        <f>IF(ISNUMBER($K182),INDEX('Protokół zawodów'!$B$92:$BC$191,$K182,35),"")</f>
        <v/>
      </c>
      <c r="H182" s="240" t="str">
        <f>IF(ISNUMBER($K182),INDEX('Protokół zawodów'!$B$92:$BC$191,$K182,39),"")</f>
        <v/>
      </c>
      <c r="I182" s="236" t="str">
        <f>IF(ISNUMBER($K182),INDEX('Protokół zawodów'!$B$92:$BC$191,$K182,23),"")</f>
        <v/>
      </c>
      <c r="J182" s="233" t="str">
        <f>IF(ISNUMBER(LARGE('Protokół zawodów'!$Z$92:$Z$191,A182)),LARGE('Protokół zawodów'!$Z$92:$Z$191,A182),"")</f>
        <v/>
      </c>
      <c r="K182" s="229" t="str">
        <f>IF(ISNUMBER(J182),MATCH(J182,'Protokół zawodów'!$Z$92:$Z$191,0),"")</f>
        <v/>
      </c>
      <c r="M182" s="171" t="str">
        <f t="shared" si="2"/>
        <v/>
      </c>
    </row>
    <row r="183" spans="1:13" hidden="1">
      <c r="A183" s="249">
        <v>93</v>
      </c>
      <c r="B183" s="246" t="str">
        <f>IF(ISNUMBER($K183),INDEX('Protokół zawodów'!$B$92:$BC$191,$K183,6),"")</f>
        <v/>
      </c>
      <c r="C183" s="221" t="str">
        <f>IF(ISNUMBER($K183),INDEX('Protokół zawodów'!$B$92:$BC$191,$K183,7),"")</f>
        <v/>
      </c>
      <c r="D183" s="222" t="str">
        <f>IF(ISNUMBER($K183),INDEX('Protokół zawodów'!$B$92:$BC$191,$K183,8),"")</f>
        <v/>
      </c>
      <c r="E183" s="239" t="str">
        <f>IF(ISNUMBER($K183),INDEX('Protokół zawodów'!$B$92:$BC$191,$K183,2),"")</f>
        <v/>
      </c>
      <c r="F183" s="239" t="str">
        <f>IF(ISNUMBER($K183),INDEX('Protokół zawodów'!$B$92:$BC$191,$K183,10),"")</f>
        <v/>
      </c>
      <c r="G183" s="240" t="str">
        <f>IF(ISNUMBER($K183),INDEX('Protokół zawodów'!$B$92:$BC$191,$K183,35),"")</f>
        <v/>
      </c>
      <c r="H183" s="240" t="str">
        <f>IF(ISNUMBER($K183),INDEX('Protokół zawodów'!$B$92:$BC$191,$K183,39),"")</f>
        <v/>
      </c>
      <c r="I183" s="236" t="str">
        <f>IF(ISNUMBER($K183),INDEX('Protokół zawodów'!$B$92:$BC$191,$K183,23),"")</f>
        <v/>
      </c>
      <c r="J183" s="233" t="str">
        <f>IF(ISNUMBER(LARGE('Protokół zawodów'!$Z$92:$Z$191,A183)),LARGE('Protokół zawodów'!$Z$92:$Z$191,A183),"")</f>
        <v/>
      </c>
      <c r="K183" s="229" t="str">
        <f>IF(ISNUMBER(J183),MATCH(J183,'Protokół zawodów'!$Z$92:$Z$191,0),"")</f>
        <v/>
      </c>
      <c r="M183" s="171" t="str">
        <f t="shared" si="2"/>
        <v/>
      </c>
    </row>
    <row r="184" spans="1:13" hidden="1">
      <c r="A184" s="249">
        <v>94</v>
      </c>
      <c r="B184" s="246" t="str">
        <f>IF(ISNUMBER($K184),INDEX('Protokół zawodów'!$B$92:$BC$191,$K184,6),"")</f>
        <v/>
      </c>
      <c r="C184" s="221" t="str">
        <f>IF(ISNUMBER($K184),INDEX('Protokół zawodów'!$B$92:$BC$191,$K184,7),"")</f>
        <v/>
      </c>
      <c r="D184" s="222" t="str">
        <f>IF(ISNUMBER($K184),INDEX('Protokół zawodów'!$B$92:$BC$191,$K184,8),"")</f>
        <v/>
      </c>
      <c r="E184" s="239" t="str">
        <f>IF(ISNUMBER($K184),INDEX('Protokół zawodów'!$B$92:$BC$191,$K184,2),"")</f>
        <v/>
      </c>
      <c r="F184" s="239" t="str">
        <f>IF(ISNUMBER($K184),INDEX('Protokół zawodów'!$B$92:$BC$191,$K184,10),"")</f>
        <v/>
      </c>
      <c r="G184" s="240" t="str">
        <f>IF(ISNUMBER($K184),INDEX('Protokół zawodów'!$B$92:$BC$191,$K184,35),"")</f>
        <v/>
      </c>
      <c r="H184" s="240" t="str">
        <f>IF(ISNUMBER($K184),INDEX('Protokół zawodów'!$B$92:$BC$191,$K184,39),"")</f>
        <v/>
      </c>
      <c r="I184" s="236" t="str">
        <f>IF(ISNUMBER($K184),INDEX('Protokół zawodów'!$B$92:$BC$191,$K184,23),"")</f>
        <v/>
      </c>
      <c r="J184" s="233" t="str">
        <f>IF(ISNUMBER(LARGE('Protokół zawodów'!$Z$92:$Z$191,A184)),LARGE('Protokół zawodów'!$Z$92:$Z$191,A184),"")</f>
        <v/>
      </c>
      <c r="K184" s="229" t="str">
        <f>IF(ISNUMBER(J184),MATCH(J184,'Protokół zawodów'!$Z$92:$Z$191,0),"")</f>
        <v/>
      </c>
      <c r="M184" s="171" t="str">
        <f t="shared" si="2"/>
        <v/>
      </c>
    </row>
    <row r="185" spans="1:13" hidden="1">
      <c r="A185" s="249">
        <v>95</v>
      </c>
      <c r="B185" s="246" t="str">
        <f>IF(ISNUMBER($K185),INDEX('Protokół zawodów'!$B$92:$BC$191,$K185,6),"")</f>
        <v/>
      </c>
      <c r="C185" s="221" t="str">
        <f>IF(ISNUMBER($K185),INDEX('Protokół zawodów'!$B$92:$BC$191,$K185,7),"")</f>
        <v/>
      </c>
      <c r="D185" s="222" t="str">
        <f>IF(ISNUMBER($K185),INDEX('Protokół zawodów'!$B$92:$BC$191,$K185,8),"")</f>
        <v/>
      </c>
      <c r="E185" s="239" t="str">
        <f>IF(ISNUMBER($K185),INDEX('Protokół zawodów'!$B$92:$BC$191,$K185,2),"")</f>
        <v/>
      </c>
      <c r="F185" s="239" t="str">
        <f>IF(ISNUMBER($K185),INDEX('Protokół zawodów'!$B$92:$BC$191,$K185,10),"")</f>
        <v/>
      </c>
      <c r="G185" s="240" t="str">
        <f>IF(ISNUMBER($K185),INDEX('Protokół zawodów'!$B$92:$BC$191,$K185,35),"")</f>
        <v/>
      </c>
      <c r="H185" s="240" t="str">
        <f>IF(ISNUMBER($K185),INDEX('Protokół zawodów'!$B$92:$BC$191,$K185,39),"")</f>
        <v/>
      </c>
      <c r="I185" s="236" t="str">
        <f>IF(ISNUMBER($K185),INDEX('Protokół zawodów'!$B$92:$BC$191,$K185,23),"")</f>
        <v/>
      </c>
      <c r="J185" s="233" t="str">
        <f>IF(ISNUMBER(LARGE('Protokół zawodów'!$Z$92:$Z$191,A185)),LARGE('Protokół zawodów'!$Z$92:$Z$191,A185),"")</f>
        <v/>
      </c>
      <c r="K185" s="229" t="str">
        <f>IF(ISNUMBER(J185),MATCH(J185,'Protokół zawodów'!$Z$92:$Z$191,0),"")</f>
        <v/>
      </c>
      <c r="M185" s="171" t="str">
        <f t="shared" si="2"/>
        <v/>
      </c>
    </row>
    <row r="186" spans="1:13" hidden="1">
      <c r="A186" s="249">
        <v>96</v>
      </c>
      <c r="B186" s="246" t="str">
        <f>IF(ISNUMBER($K186),INDEX('Protokół zawodów'!$B$92:$BC$191,$K186,6),"")</f>
        <v/>
      </c>
      <c r="C186" s="221" t="str">
        <f>IF(ISNUMBER($K186),INDEX('Protokół zawodów'!$B$92:$BC$191,$K186,7),"")</f>
        <v/>
      </c>
      <c r="D186" s="222" t="str">
        <f>IF(ISNUMBER($K186),INDEX('Protokół zawodów'!$B$92:$BC$191,$K186,8),"")</f>
        <v/>
      </c>
      <c r="E186" s="239" t="str">
        <f>IF(ISNUMBER($K186),INDEX('Protokół zawodów'!$B$92:$BC$191,$K186,2),"")</f>
        <v/>
      </c>
      <c r="F186" s="239" t="str">
        <f>IF(ISNUMBER($K186),INDEX('Protokół zawodów'!$B$92:$BC$191,$K186,10),"")</f>
        <v/>
      </c>
      <c r="G186" s="240" t="str">
        <f>IF(ISNUMBER($K186),INDEX('Protokół zawodów'!$B$92:$BC$191,$K186,35),"")</f>
        <v/>
      </c>
      <c r="H186" s="240" t="str">
        <f>IF(ISNUMBER($K186),INDEX('Protokół zawodów'!$B$92:$BC$191,$K186,39),"")</f>
        <v/>
      </c>
      <c r="I186" s="236" t="str">
        <f>IF(ISNUMBER($K186),INDEX('Protokół zawodów'!$B$92:$BC$191,$K186,23),"")</f>
        <v/>
      </c>
      <c r="J186" s="233" t="str">
        <f>IF(ISNUMBER(LARGE('Protokół zawodów'!$Z$92:$Z$191,A186)),LARGE('Protokół zawodów'!$Z$92:$Z$191,A186),"")</f>
        <v/>
      </c>
      <c r="K186" s="229" t="str">
        <f>IF(ISNUMBER(J186),MATCH(J186,'Protokół zawodów'!$Z$92:$Z$191,0),"")</f>
        <v/>
      </c>
      <c r="M186" s="171" t="str">
        <f t="shared" si="2"/>
        <v/>
      </c>
    </row>
    <row r="187" spans="1:13" hidden="1">
      <c r="A187" s="249">
        <v>97</v>
      </c>
      <c r="B187" s="246" t="str">
        <f>IF(ISNUMBER($K187),INDEX('Protokół zawodów'!$B$92:$BC$191,$K187,6),"")</f>
        <v/>
      </c>
      <c r="C187" s="221" t="str">
        <f>IF(ISNUMBER($K187),INDEX('Protokół zawodów'!$B$92:$BC$191,$K187,7),"")</f>
        <v/>
      </c>
      <c r="D187" s="222" t="str">
        <f>IF(ISNUMBER($K187),INDEX('Protokół zawodów'!$B$92:$BC$191,$K187,8),"")</f>
        <v/>
      </c>
      <c r="E187" s="239" t="str">
        <f>IF(ISNUMBER($K187),INDEX('Protokół zawodów'!$B$92:$BC$191,$K187,2),"")</f>
        <v/>
      </c>
      <c r="F187" s="239" t="str">
        <f>IF(ISNUMBER($K187),INDEX('Protokół zawodów'!$B$92:$BC$191,$K187,10),"")</f>
        <v/>
      </c>
      <c r="G187" s="240" t="str">
        <f>IF(ISNUMBER($K187),INDEX('Protokół zawodów'!$B$92:$BC$191,$K187,35),"")</f>
        <v/>
      </c>
      <c r="H187" s="240" t="str">
        <f>IF(ISNUMBER($K187),INDEX('Protokół zawodów'!$B$92:$BC$191,$K187,39),"")</f>
        <v/>
      </c>
      <c r="I187" s="236" t="str">
        <f>IF(ISNUMBER($K187),INDEX('Protokół zawodów'!$B$92:$BC$191,$K187,23),"")</f>
        <v/>
      </c>
      <c r="J187" s="233" t="str">
        <f>IF(ISNUMBER(LARGE('Protokół zawodów'!$Z$92:$Z$191,A187)),LARGE('Protokół zawodów'!$Z$92:$Z$191,A187),"")</f>
        <v/>
      </c>
      <c r="K187" s="229" t="str">
        <f>IF(ISNUMBER(J187),MATCH(J187,'Protokół zawodów'!$Z$92:$Z$191,0),"")</f>
        <v/>
      </c>
      <c r="M187" s="171" t="str">
        <f t="shared" si="2"/>
        <v/>
      </c>
    </row>
    <row r="188" spans="1:13" hidden="1">
      <c r="A188" s="249">
        <v>98</v>
      </c>
      <c r="B188" s="246" t="str">
        <f>IF(ISNUMBER($K188),INDEX('Protokół zawodów'!$B$92:$BC$191,$K188,6),"")</f>
        <v/>
      </c>
      <c r="C188" s="221" t="str">
        <f>IF(ISNUMBER($K188),INDEX('Protokół zawodów'!$B$92:$BC$191,$K188,7),"")</f>
        <v/>
      </c>
      <c r="D188" s="222" t="str">
        <f>IF(ISNUMBER($K188),INDEX('Protokół zawodów'!$B$92:$BC$191,$K188,8),"")</f>
        <v/>
      </c>
      <c r="E188" s="239" t="str">
        <f>IF(ISNUMBER($K188),INDEX('Protokół zawodów'!$B$92:$BC$191,$K188,2),"")</f>
        <v/>
      </c>
      <c r="F188" s="239" t="str">
        <f>IF(ISNUMBER($K188),INDEX('Protokół zawodów'!$B$92:$BC$191,$K188,10),"")</f>
        <v/>
      </c>
      <c r="G188" s="240" t="str">
        <f>IF(ISNUMBER($K188),INDEX('Protokół zawodów'!$B$92:$BC$191,$K188,35),"")</f>
        <v/>
      </c>
      <c r="H188" s="240" t="str">
        <f>IF(ISNUMBER($K188),INDEX('Protokół zawodów'!$B$92:$BC$191,$K188,39),"")</f>
        <v/>
      </c>
      <c r="I188" s="236" t="str">
        <f>IF(ISNUMBER($K188),INDEX('Protokół zawodów'!$B$92:$BC$191,$K188,23),"")</f>
        <v/>
      </c>
      <c r="J188" s="233" t="str">
        <f>IF(ISNUMBER(LARGE('Protokół zawodów'!$Z$92:$Z$191,A188)),LARGE('Protokół zawodów'!$Z$92:$Z$191,A188),"")</f>
        <v/>
      </c>
      <c r="K188" s="229" t="str">
        <f>IF(ISNUMBER(J188),MATCH(J188,'Protokół zawodów'!$Z$92:$Z$191,0),"")</f>
        <v/>
      </c>
      <c r="M188" s="171" t="str">
        <f t="shared" si="2"/>
        <v/>
      </c>
    </row>
    <row r="189" spans="1:13" hidden="1">
      <c r="A189" s="249">
        <v>99</v>
      </c>
      <c r="B189" s="246" t="str">
        <f>IF(ISNUMBER($K189),INDEX('Protokół zawodów'!$B$92:$BC$191,$K189,6),"")</f>
        <v/>
      </c>
      <c r="C189" s="221" t="str">
        <f>IF(ISNUMBER($K189),INDEX('Protokół zawodów'!$B$92:$BC$191,$K189,7),"")</f>
        <v/>
      </c>
      <c r="D189" s="222" t="str">
        <f>IF(ISNUMBER($K189),INDEX('Protokół zawodów'!$B$92:$BC$191,$K189,8),"")</f>
        <v/>
      </c>
      <c r="E189" s="239" t="str">
        <f>IF(ISNUMBER($K189),INDEX('Protokół zawodów'!$B$92:$BC$191,$K189,2),"")</f>
        <v/>
      </c>
      <c r="F189" s="239" t="str">
        <f>IF(ISNUMBER($K189),INDEX('Protokół zawodów'!$B$92:$BC$191,$K189,10),"")</f>
        <v/>
      </c>
      <c r="G189" s="240" t="str">
        <f>IF(ISNUMBER($K189),INDEX('Protokół zawodów'!$B$92:$BC$191,$K189,35),"")</f>
        <v/>
      </c>
      <c r="H189" s="240" t="str">
        <f>IF(ISNUMBER($K189),INDEX('Protokół zawodów'!$B$92:$BC$191,$K189,39),"")</f>
        <v/>
      </c>
      <c r="I189" s="236" t="str">
        <f>IF(ISNUMBER($K189),INDEX('Protokół zawodów'!$B$92:$BC$191,$K189,23),"")</f>
        <v/>
      </c>
      <c r="J189" s="233" t="str">
        <f>IF(ISNUMBER(LARGE('Protokół zawodów'!$Z$92:$Z$191,A189)),LARGE('Protokół zawodów'!$Z$92:$Z$191,A189),"")</f>
        <v/>
      </c>
      <c r="K189" s="229" t="str">
        <f>IF(ISNUMBER(J189),MATCH(J189,'Protokół zawodów'!$Z$92:$Z$191,0),"")</f>
        <v/>
      </c>
      <c r="M189" s="171" t="str">
        <f t="shared" si="2"/>
        <v/>
      </c>
    </row>
    <row r="190" spans="1:13" hidden="1">
      <c r="A190" s="249">
        <v>100</v>
      </c>
      <c r="B190" s="246" t="str">
        <f>IF(ISNUMBER($K190),INDEX('Protokół zawodów'!$B$92:$BC$191,$K190,6),"")</f>
        <v/>
      </c>
      <c r="C190" s="221" t="str">
        <f>IF(ISNUMBER($K190),INDEX('Protokół zawodów'!$B$92:$BC$191,$K190,7),"")</f>
        <v/>
      </c>
      <c r="D190" s="222" t="str">
        <f>IF(ISNUMBER($K190),INDEX('Protokół zawodów'!$B$92:$BC$191,$K190,8),"")</f>
        <v/>
      </c>
      <c r="E190" s="239" t="str">
        <f>IF(ISNUMBER($K190),INDEX('Protokół zawodów'!$B$92:$BC$191,$K190,2),"")</f>
        <v/>
      </c>
      <c r="F190" s="239" t="str">
        <f>IF(ISNUMBER($K190),INDEX('Protokół zawodów'!$B$92:$BC$191,$K190,10),"")</f>
        <v/>
      </c>
      <c r="G190" s="240" t="str">
        <f>IF(ISNUMBER($K190),INDEX('Protokół zawodów'!$B$92:$BC$191,$K190,35),"")</f>
        <v/>
      </c>
      <c r="H190" s="240" t="str">
        <f>IF(ISNUMBER($K190),INDEX('Protokół zawodów'!$B$92:$BC$191,$K190,39),"")</f>
        <v/>
      </c>
      <c r="I190" s="236" t="str">
        <f>IF(ISNUMBER($K190),INDEX('Protokół zawodów'!$B$92:$BC$191,$K190,23),"")</f>
        <v/>
      </c>
      <c r="J190" s="233" t="str">
        <f>IF(ISNUMBER(LARGE('Protokół zawodów'!$Z$92:$Z$191,A190)),LARGE('Protokół zawodów'!$Z$92:$Z$191,A190),"")</f>
        <v/>
      </c>
      <c r="K190" s="115" t="str">
        <f>IF(ISNUMBER(J190),MATCH(J190,'Protokół zawodów'!$Z$92:$Z$191,0),"")</f>
        <v/>
      </c>
      <c r="M190" s="171" t="str">
        <f t="shared" si="2"/>
        <v/>
      </c>
    </row>
  </sheetData>
  <mergeCells count="6">
    <mergeCell ref="O89:Q89"/>
    <mergeCell ref="A1:J1"/>
    <mergeCell ref="A2:J2"/>
    <mergeCell ref="A4:J4"/>
    <mergeCell ref="A3:J3"/>
    <mergeCell ref="O6:Q6"/>
  </mergeCells>
  <conditionalFormatting sqref="E8:E31">
    <cfRule type="cellIs" dxfId="1546" priority="5" operator="greaterThanOrEqual">
      <formula>24</formula>
    </cfRule>
  </conditionalFormatting>
  <conditionalFormatting sqref="E8:E190">
    <cfRule type="cellIs" dxfId="1545" priority="1" operator="equal">
      <formula>"U15"</formula>
    </cfRule>
    <cfRule type="cellIs" dxfId="1544" priority="2" operator="equal">
      <formula>"U17"</formula>
    </cfRule>
    <cfRule type="cellIs" dxfId="1543" priority="3" operator="equal">
      <formula>"U20"</formula>
    </cfRule>
    <cfRule type="cellIs" dxfId="1542" priority="4" operator="between">
      <formula>21</formula>
      <formula>23</formula>
    </cfRule>
  </conditionalFormatting>
  <conditionalFormatting sqref="M8:M190">
    <cfRule type="cellIs" dxfId="1541" priority="7" operator="between">
      <formula>13</formula>
      <formula>15</formula>
    </cfRule>
    <cfRule type="cellIs" dxfId="1540" priority="8" operator="between">
      <formula>16</formula>
      <formula>17</formula>
    </cfRule>
    <cfRule type="cellIs" dxfId="1539" priority="9" operator="between">
      <formula>18</formula>
      <formula>20</formula>
    </cfRule>
    <cfRule type="cellIs" dxfId="1538" priority="10" operator="between">
      <formula>21</formula>
      <formula>23</formula>
    </cfRule>
    <cfRule type="cellIs" dxfId="1537" priority="11" operator="greaterThanOrEqual">
      <formula>24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tabColor rgb="FFFF99FF"/>
  </sheetPr>
  <dimension ref="A1:BM176"/>
  <sheetViews>
    <sheetView topLeftCell="A121" zoomScale="90" zoomScaleNormal="90" workbookViewId="0">
      <selection activeCell="G141" sqref="G141:K146"/>
    </sheetView>
  </sheetViews>
  <sheetFormatPr defaultColWidth="8.83203125" defaultRowHeight="13.2"/>
  <cols>
    <col min="1" max="1" width="4.08203125" style="61" bestFit="1" customWidth="1"/>
    <col min="2" max="2" width="4.9140625" style="61" hidden="1" customWidth="1"/>
    <col min="3" max="3" width="6.4140625" style="61" hidden="1" customWidth="1"/>
    <col min="4" max="4" width="4.58203125" style="61" hidden="1" customWidth="1"/>
    <col min="5" max="5" width="7.83203125" style="61" bestFit="1" customWidth="1"/>
    <col min="6" max="6" width="4.58203125" style="61" customWidth="1"/>
    <col min="7" max="7" width="27.5" style="54" customWidth="1"/>
    <col min="8" max="8" width="4.6640625" style="1" customWidth="1"/>
    <col min="9" max="9" width="21.33203125" style="36" bestFit="1" customWidth="1"/>
    <col min="10" max="10" width="5" style="36" customWidth="1"/>
    <col min="11" max="11" width="7.08203125" style="36" bestFit="1" customWidth="1"/>
    <col min="12" max="12" width="3.58203125" style="1" bestFit="1" customWidth="1"/>
    <col min="13" max="13" width="0.6640625" style="1" customWidth="1"/>
    <col min="14" max="14" width="3.5" style="1" bestFit="1" customWidth="1"/>
    <col min="15" max="15" width="0.58203125" style="1" customWidth="1"/>
    <col min="16" max="16" width="3.58203125" style="1" bestFit="1" customWidth="1"/>
    <col min="17" max="17" width="0.58203125" style="1" customWidth="1"/>
    <col min="18" max="18" width="3.58203125" style="1" bestFit="1" customWidth="1"/>
    <col min="19" max="19" width="0.58203125" style="1" customWidth="1"/>
    <col min="20" max="20" width="3.33203125" style="1" customWidth="1"/>
    <col min="21" max="21" width="0.58203125" style="1" customWidth="1"/>
    <col min="22" max="22" width="3.58203125" style="1" bestFit="1" customWidth="1"/>
    <col min="23" max="23" width="0.58203125" style="1" customWidth="1"/>
    <col min="24" max="24" width="4.4140625" style="1" bestFit="1" customWidth="1"/>
    <col min="25" max="25" width="8" style="1" bestFit="1" customWidth="1"/>
    <col min="26" max="26" width="9.58203125" style="1" customWidth="1"/>
    <col min="27" max="27" width="5.9140625" style="1" customWidth="1"/>
    <col min="28" max="28" width="5.9140625" style="1" hidden="1" customWidth="1"/>
    <col min="29" max="29" width="5.5" style="1" hidden="1" customWidth="1"/>
    <col min="30" max="30" width="2.9140625" style="1" hidden="1" customWidth="1"/>
    <col min="31" max="32" width="7" style="1" hidden="1" customWidth="1"/>
    <col min="33" max="34" width="3.83203125" style="61" hidden="1" customWidth="1"/>
    <col min="35" max="35" width="3.83203125" style="62" hidden="1" customWidth="1"/>
    <col min="36" max="36" width="3.1640625" style="63" hidden="1" customWidth="1"/>
    <col min="37" max="39" width="3.83203125" style="61" hidden="1" customWidth="1"/>
    <col min="40" max="40" width="3.1640625" style="63" hidden="1" customWidth="1"/>
    <col min="41" max="41" width="6.83203125" style="36" hidden="1" customWidth="1"/>
    <col min="42" max="42" width="7.1640625" style="36" hidden="1" customWidth="1"/>
    <col min="43" max="43" width="6.9140625" style="36" hidden="1" customWidth="1"/>
    <col min="44" max="44" width="3.08203125" style="163" hidden="1" customWidth="1"/>
    <col min="45" max="45" width="4.5" style="1" hidden="1" customWidth="1"/>
    <col min="46" max="46" width="5" style="1" customWidth="1"/>
    <col min="47" max="47" width="8.83203125" style="1" customWidth="1"/>
    <col min="48" max="48" width="2.1640625" style="1" customWidth="1"/>
    <col min="49" max="16384" width="8.83203125" style="1"/>
  </cols>
  <sheetData>
    <row r="1" spans="1:65" s="203" customFormat="1" ht="43.5" customHeight="1">
      <c r="A1" s="639" t="s">
        <v>201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  <c r="W1" s="640"/>
      <c r="X1" s="640"/>
      <c r="Y1" s="640"/>
      <c r="Z1" s="640"/>
      <c r="AA1" s="433"/>
      <c r="AB1" s="433"/>
      <c r="AC1" s="433"/>
      <c r="AD1" s="433"/>
      <c r="AE1" s="433"/>
      <c r="AF1" s="433"/>
      <c r="AG1" s="434"/>
      <c r="AH1" s="434"/>
      <c r="AI1" s="435"/>
      <c r="AJ1" s="436"/>
      <c r="AK1" s="434"/>
      <c r="AL1" s="434"/>
      <c r="AM1" s="434"/>
      <c r="AN1" s="436"/>
      <c r="AO1" s="437"/>
      <c r="AP1" s="437"/>
      <c r="AQ1" s="437"/>
      <c r="AR1" s="438"/>
      <c r="AS1" s="433"/>
      <c r="AT1" s="439"/>
      <c r="AU1" s="439"/>
      <c r="AV1" s="440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</row>
    <row r="2" spans="1:65" ht="24" customHeight="1">
      <c r="A2" s="641" t="s">
        <v>22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642"/>
      <c r="Q2" s="642"/>
      <c r="R2" s="642"/>
      <c r="S2" s="642"/>
      <c r="T2" s="642"/>
      <c r="U2" s="642"/>
      <c r="V2" s="642"/>
      <c r="W2" s="642"/>
      <c r="X2" s="642"/>
      <c r="Y2" s="642"/>
      <c r="Z2" s="642"/>
      <c r="AA2" s="441"/>
      <c r="AB2" s="441"/>
      <c r="AC2" s="441"/>
      <c r="AD2" s="441"/>
      <c r="AE2" s="441"/>
      <c r="AF2" s="442"/>
      <c r="AG2" s="443"/>
      <c r="AH2" s="443"/>
      <c r="AI2" s="444"/>
      <c r="AJ2" s="445"/>
      <c r="AK2" s="443"/>
      <c r="AL2" s="443"/>
      <c r="AM2" s="443"/>
      <c r="AN2" s="445"/>
      <c r="AO2" s="446"/>
      <c r="AP2" s="446"/>
      <c r="AQ2" s="446"/>
      <c r="AR2" s="447"/>
      <c r="AS2" s="441"/>
      <c r="AT2" s="448"/>
      <c r="AU2" s="448"/>
      <c r="AV2" s="44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</row>
    <row r="3" spans="1:65" ht="18" customHeight="1">
      <c r="A3" s="643" t="str">
        <f>Waga!D3</f>
        <v>Łuków, 13-14.02.2026 rok</v>
      </c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44"/>
      <c r="AA3" s="441"/>
      <c r="AB3" s="441"/>
      <c r="AC3" s="441"/>
      <c r="AD3" s="441"/>
      <c r="AE3" s="441"/>
      <c r="AF3" s="441"/>
      <c r="AG3" s="443"/>
      <c r="AH3" s="443"/>
      <c r="AI3" s="444"/>
      <c r="AJ3" s="445"/>
      <c r="AK3" s="443"/>
      <c r="AL3" s="443"/>
      <c r="AM3" s="443"/>
      <c r="AN3" s="445"/>
      <c r="AO3" s="446"/>
      <c r="AP3" s="446"/>
      <c r="AQ3" s="446"/>
      <c r="AR3" s="447"/>
      <c r="AS3" s="441"/>
      <c r="AT3" s="450">
        <v>1.4</v>
      </c>
      <c r="AU3" s="451" t="s">
        <v>25</v>
      </c>
      <c r="AV3" s="452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</row>
    <row r="4" spans="1:65" ht="18" customHeight="1">
      <c r="A4" s="453"/>
      <c r="B4" s="454"/>
      <c r="C4" s="454"/>
      <c r="D4" s="454"/>
      <c r="E4" s="454"/>
      <c r="F4" s="454"/>
      <c r="G4" s="455"/>
      <c r="H4" s="454"/>
      <c r="I4" s="454"/>
      <c r="J4" s="456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7"/>
      <c r="V4" s="454"/>
      <c r="W4" s="454"/>
      <c r="X4" s="454"/>
      <c r="Y4" s="454"/>
      <c r="Z4" s="454"/>
      <c r="AA4" s="441"/>
      <c r="AB4" s="441"/>
      <c r="AC4" s="441"/>
      <c r="AD4" s="441"/>
      <c r="AE4" s="441"/>
      <c r="AF4" s="441"/>
      <c r="AG4" s="443"/>
      <c r="AH4" s="443"/>
      <c r="AI4" s="444"/>
      <c r="AJ4" s="445"/>
      <c r="AK4" s="443"/>
      <c r="AL4" s="443"/>
      <c r="AM4" s="443"/>
      <c r="AN4" s="445"/>
      <c r="AO4" s="446"/>
      <c r="AP4" s="446"/>
      <c r="AQ4" s="446"/>
      <c r="AR4" s="447"/>
      <c r="AS4" s="441"/>
      <c r="AT4" s="458">
        <f ca="1">YEAR(TODAY())</f>
        <v>2026</v>
      </c>
      <c r="AU4" s="451" t="s">
        <v>62</v>
      </c>
      <c r="AV4" s="459"/>
    </row>
    <row r="5" spans="1:65" s="141" customFormat="1" ht="15" customHeight="1">
      <c r="A5" s="460">
        <v>1</v>
      </c>
      <c r="B5" s="461"/>
      <c r="D5" s="463"/>
      <c r="E5" s="463"/>
      <c r="F5" s="463"/>
      <c r="G5" s="462" t="s">
        <v>181</v>
      </c>
      <c r="H5" s="464"/>
      <c r="I5" s="464"/>
      <c r="J5" s="464"/>
      <c r="K5" s="463"/>
      <c r="L5" s="465"/>
      <c r="M5" s="466"/>
      <c r="N5" s="467"/>
      <c r="O5" s="466"/>
      <c r="P5" s="467"/>
      <c r="Q5" s="466"/>
      <c r="R5" s="468"/>
      <c r="S5" s="466"/>
      <c r="T5" s="469"/>
      <c r="U5" s="470"/>
      <c r="V5" s="467"/>
      <c r="W5" s="470"/>
      <c r="X5" s="410"/>
      <c r="Y5" s="410"/>
      <c r="Z5" s="471"/>
      <c r="AA5" s="469"/>
      <c r="AB5" s="469"/>
      <c r="AC5" s="469"/>
      <c r="AD5" s="469"/>
      <c r="AE5" s="472"/>
      <c r="AF5" s="472"/>
      <c r="AG5" s="463"/>
      <c r="AH5" s="463"/>
      <c r="AI5" s="463"/>
      <c r="AJ5" s="463" t="s">
        <v>65</v>
      </c>
      <c r="AK5" s="463"/>
      <c r="AL5" s="463"/>
      <c r="AM5" s="463"/>
      <c r="AN5" s="463" t="s">
        <v>65</v>
      </c>
      <c r="AO5" s="463" t="s">
        <v>66</v>
      </c>
      <c r="AP5" s="463" t="s">
        <v>66</v>
      </c>
      <c r="AQ5" s="463" t="s">
        <v>67</v>
      </c>
      <c r="AR5" s="473"/>
      <c r="AS5" s="469"/>
      <c r="AT5" s="469"/>
      <c r="AU5" s="469"/>
      <c r="AV5" s="474"/>
    </row>
    <row r="6" spans="1:65" ht="6" customHeight="1">
      <c r="A6" s="475"/>
      <c r="B6" s="476"/>
      <c r="C6" s="476"/>
      <c r="D6" s="476"/>
      <c r="E6" s="476"/>
      <c r="F6" s="476"/>
      <c r="G6" s="477"/>
      <c r="H6" s="476"/>
      <c r="I6" s="476"/>
      <c r="J6" s="476"/>
      <c r="K6" s="478"/>
      <c r="L6" s="479"/>
      <c r="M6" s="480"/>
      <c r="N6" s="479"/>
      <c r="O6" s="480"/>
      <c r="P6" s="479"/>
      <c r="Q6" s="480"/>
      <c r="R6" s="479"/>
      <c r="S6" s="480"/>
      <c r="T6" s="479"/>
      <c r="U6" s="480"/>
      <c r="V6" s="479"/>
      <c r="W6" s="480"/>
      <c r="X6" s="481"/>
      <c r="Y6" s="481"/>
      <c r="Z6" s="482"/>
      <c r="AA6" s="441"/>
      <c r="AB6" s="441"/>
      <c r="AC6" s="441"/>
      <c r="AD6" s="441"/>
      <c r="AE6" s="483"/>
      <c r="AF6" s="483"/>
      <c r="AG6" s="443"/>
      <c r="AH6" s="443"/>
      <c r="AI6" s="443"/>
      <c r="AJ6" s="445"/>
      <c r="AK6" s="443"/>
      <c r="AL6" s="443"/>
      <c r="AM6" s="443"/>
      <c r="AN6" s="445"/>
      <c r="AO6" s="446"/>
      <c r="AP6" s="446"/>
      <c r="AQ6" s="446"/>
      <c r="AR6" s="484"/>
      <c r="AS6" s="485"/>
      <c r="AT6" s="441"/>
      <c r="AU6" s="441"/>
      <c r="AV6" s="459"/>
    </row>
    <row r="7" spans="1:65" s="81" customFormat="1" ht="12" customHeight="1">
      <c r="A7" s="623" t="s">
        <v>10</v>
      </c>
      <c r="B7" s="628" t="s">
        <v>26</v>
      </c>
      <c r="C7" s="653" t="s">
        <v>27</v>
      </c>
      <c r="D7" s="631" t="s">
        <v>12</v>
      </c>
      <c r="E7" s="629" t="s">
        <v>48</v>
      </c>
      <c r="F7" s="631" t="s">
        <v>28</v>
      </c>
      <c r="G7" s="647" t="s">
        <v>29</v>
      </c>
      <c r="H7" s="631" t="s">
        <v>30</v>
      </c>
      <c r="I7" s="623" t="s">
        <v>31</v>
      </c>
      <c r="J7" s="80" t="s">
        <v>32</v>
      </c>
      <c r="K7" s="623" t="s">
        <v>33</v>
      </c>
      <c r="L7" s="623" t="s">
        <v>34</v>
      </c>
      <c r="M7" s="623"/>
      <c r="N7" s="623"/>
      <c r="O7" s="623"/>
      <c r="P7" s="623"/>
      <c r="Q7" s="623"/>
      <c r="R7" s="623" t="s">
        <v>35</v>
      </c>
      <c r="S7" s="623"/>
      <c r="T7" s="623"/>
      <c r="U7" s="623"/>
      <c r="V7" s="623"/>
      <c r="W7" s="623"/>
      <c r="X7" s="623" t="s">
        <v>36</v>
      </c>
      <c r="Y7" s="631" t="s">
        <v>37</v>
      </c>
      <c r="Z7" s="655" t="s">
        <v>38</v>
      </c>
      <c r="AA7" s="486"/>
      <c r="AB7" s="486"/>
      <c r="AC7" s="486"/>
      <c r="AD7" s="486"/>
      <c r="AE7" s="487"/>
      <c r="AF7" s="487"/>
      <c r="AG7" s="445"/>
      <c r="AH7" s="445"/>
      <c r="AI7" s="445"/>
      <c r="AJ7" s="445"/>
      <c r="AK7" s="445"/>
      <c r="AL7" s="445"/>
      <c r="AM7" s="445"/>
      <c r="AN7" s="445"/>
      <c r="AO7" s="445"/>
      <c r="AP7" s="445"/>
      <c r="AQ7" s="445"/>
      <c r="AR7" s="484"/>
      <c r="AS7" s="485"/>
      <c r="AT7" s="486"/>
      <c r="AU7" s="486"/>
      <c r="AV7" s="488"/>
    </row>
    <row r="8" spans="1:65" s="81" customFormat="1" ht="12" customHeight="1">
      <c r="A8" s="624"/>
      <c r="B8" s="628"/>
      <c r="C8" s="653"/>
      <c r="D8" s="631"/>
      <c r="E8" s="629"/>
      <c r="F8" s="631"/>
      <c r="G8" s="624"/>
      <c r="H8" s="626"/>
      <c r="I8" s="624"/>
      <c r="J8" s="189" t="s">
        <v>39</v>
      </c>
      <c r="K8" s="623"/>
      <c r="L8" s="634">
        <v>1</v>
      </c>
      <c r="M8" s="656"/>
      <c r="N8" s="625">
        <v>2</v>
      </c>
      <c r="O8" s="625"/>
      <c r="P8" s="625">
        <v>3</v>
      </c>
      <c r="Q8" s="625"/>
      <c r="R8" s="625">
        <v>1</v>
      </c>
      <c r="S8" s="625"/>
      <c r="T8" s="625">
        <v>2</v>
      </c>
      <c r="U8" s="625"/>
      <c r="V8" s="625">
        <v>3</v>
      </c>
      <c r="W8" s="625"/>
      <c r="X8" s="623"/>
      <c r="Y8" s="623"/>
      <c r="Z8" s="655"/>
      <c r="AA8" s="486"/>
      <c r="AB8" s="486"/>
      <c r="AC8" s="486">
        <v>20</v>
      </c>
      <c r="AD8" s="486"/>
      <c r="AE8" s="487" t="s">
        <v>40</v>
      </c>
      <c r="AF8" s="487" t="s">
        <v>41</v>
      </c>
      <c r="AG8" s="445"/>
      <c r="AH8" s="445"/>
      <c r="AI8" s="445"/>
      <c r="AJ8" s="445"/>
      <c r="AK8" s="445"/>
      <c r="AL8" s="445"/>
      <c r="AM8" s="445"/>
      <c r="AN8" s="445"/>
      <c r="AO8" s="83" t="s">
        <v>42</v>
      </c>
      <c r="AP8" s="83" t="s">
        <v>43</v>
      </c>
      <c r="AQ8" s="83" t="s">
        <v>44</v>
      </c>
      <c r="AR8" s="484"/>
      <c r="AS8" s="486"/>
      <c r="AT8" s="486"/>
      <c r="AU8" s="486"/>
      <c r="AV8" s="488"/>
    </row>
    <row r="9" spans="1:65" s="35" customFormat="1" ht="16.2">
      <c r="A9" s="84">
        <v>1</v>
      </c>
      <c r="B9" s="85">
        <f>IF(ISBLANK($E9),"",INDEX('Protokół zawodów'!$B$9:$Z$191,$AR9,1))</f>
        <v>0</v>
      </c>
      <c r="C9" s="85" t="str">
        <f ca="1">IF(ISBLANK($E9),"",INDEX('Protokół zawodów'!$B$9:$Z$191,$AR9,2))</f>
        <v>U15</v>
      </c>
      <c r="D9" s="85" t="str">
        <f>IF(ISBLANK($E9),"",INDEX('Protokół zawodów'!$B$9:$Z$191,$AR9,3))</f>
        <v>L2</v>
      </c>
      <c r="E9" s="192">
        <v>10005273</v>
      </c>
      <c r="F9" s="85" t="str">
        <f>IF(ISBLANK($E9),"",INDEX('Protokół zawodów'!$B$9:$Z$191,$AR9,5))</f>
        <v>K</v>
      </c>
      <c r="G9" s="182" t="str">
        <f>IF(ISBLANK($E9),"",INDEX('Protokół zawodów'!$B$9:$Z$191,$AR9,6))</f>
        <v>Olender Lena</v>
      </c>
      <c r="H9" s="85">
        <f>IF(ISBLANK($E9),"",INDEX('Protokół zawodów'!$B$9:$Z$191,$AR9,7))</f>
        <v>2012</v>
      </c>
      <c r="I9" s="85" t="str">
        <f>IF(ISBLANK($E9),"",INDEX('Protokół zawodów'!$B$9:$Z$191,$AR9,8))</f>
        <v>Olimpijczyk (Łuków)</v>
      </c>
      <c r="J9" s="87">
        <f>IF(ISBLANK($E9),"",INDEX('Protokół zawodów'!$B$9:$Z$191,$AR9,9))</f>
        <v>0</v>
      </c>
      <c r="K9" s="168">
        <f>IF(ISBLANK($E9),"",INDEX('Protokół zawodów'!$B$9:$Z$191,$AR9,10))</f>
        <v>55.75</v>
      </c>
      <c r="L9" s="131">
        <f>IF(ISBLANK($E9),"",INDEX('Protokół zawodów'!$B$9:$Z$191,$AR9,11))</f>
        <v>53</v>
      </c>
      <c r="M9" s="132" t="str">
        <f>IF(ISBLANK($E9),"",INDEX('Protokół zawodów'!$B$9:$Z$191,$AR9,12))</f>
        <v>z</v>
      </c>
      <c r="N9" s="131">
        <f>IF(ISBLANK($E9),"",INDEX('Protokół zawodów'!$B$9:$Z$191,$AR9,13))</f>
        <v>55</v>
      </c>
      <c r="O9" s="132" t="str">
        <f>IF(ISBLANK($E9),"",INDEX('Protokół zawodów'!$B$9:$Z$191,$AR9,14))</f>
        <v>z</v>
      </c>
      <c r="P9" s="133">
        <f>IF(ISBLANK($E9),"",INDEX('Protokół zawodów'!$B$9:$Z$191,$AR9,15))</f>
        <v>57</v>
      </c>
      <c r="Q9" s="132" t="str">
        <f>IF(ISBLANK($E9),"",INDEX('Protokół zawodów'!$B$9:$Z$191,$AR9,16))</f>
        <v>z</v>
      </c>
      <c r="R9" s="133">
        <f>IF(ISBLANK($E9),"",INDEX('Protokół zawodów'!$B$9:$Z$191,$AR9,17))</f>
        <v>63</v>
      </c>
      <c r="S9" s="132" t="str">
        <f>IF(ISBLANK($E9),"",INDEX('Protokół zawodów'!$B$9:$Z$191,$AR9,18))</f>
        <v>z</v>
      </c>
      <c r="T9" s="133">
        <f>IF(ISBLANK($E9),"",INDEX('Protokół zawodów'!$B$9:$Z$191,$AR9,19))</f>
        <v>67</v>
      </c>
      <c r="U9" s="132" t="str">
        <f>IF(ISBLANK($E9),"",INDEX('Protokół zawodów'!$B$9:$Z$191,$AR9,20))</f>
        <v>z</v>
      </c>
      <c r="V9" s="133">
        <f>IF(ISBLANK($E9),"",INDEX('Protokół zawodów'!$B$9:$Z$191,$AR9,21))</f>
        <v>70</v>
      </c>
      <c r="W9" s="132" t="str">
        <f>IF(ISBLANK($E9),"",INDEX('Protokół zawodów'!$B$9:$Z$191,$AR9,22))</f>
        <v>x</v>
      </c>
      <c r="X9" s="89">
        <f>AJ9+AN9</f>
        <v>124</v>
      </c>
      <c r="Y9" s="201">
        <f>IF(ISBLANK(K9)=TRUE,"",ROUND(AF9*AQ9*AD9,2))</f>
        <v>286.54000000000002</v>
      </c>
      <c r="Z9" s="200">
        <f>IF(ISBLANK(K9)=TRUE," ",ROUND(AF9*X9*AD9,2))</f>
        <v>286.54000000000002</v>
      </c>
      <c r="AA9" s="485"/>
      <c r="AB9" s="489">
        <f>Z12</f>
        <v>961.84</v>
      </c>
      <c r="AC9" s="490">
        <f>J9-L9-R9</f>
        <v>-116</v>
      </c>
      <c r="AD9" s="491">
        <f>IF(ISBLANK($AT$3),1,IF(F9="K",$AT$3,1))</f>
        <v>1.4</v>
      </c>
      <c r="AE9" s="492">
        <f>IF(K9&lt;163.918,10^(0.674107991*((LOG10(K9/163.918)^2))),1)</f>
        <v>1.4056811253655492</v>
      </c>
      <c r="AF9" s="93">
        <f>IF(K9&lt;201.159,10^(0.700767819*((LOG10(K9/201.159)^2))),1)</f>
        <v>1.6506027109189314</v>
      </c>
      <c r="AG9" s="94">
        <f>IF(M9="z",L9,IF(M9="x",L9*(-1),0))</f>
        <v>53</v>
      </c>
      <c r="AH9" s="94">
        <f>IF(O9="z",N9,IF(O9="x",N9*(-1),0))</f>
        <v>55</v>
      </c>
      <c r="AI9" s="94">
        <f>IF(Q9="z",P9,IF(Q9="x",P9*(-1),0))</f>
        <v>57</v>
      </c>
      <c r="AJ9" s="95">
        <f>IF(AND(AG9&lt;0,AH9&lt;0,AI9&lt;0),0,MAX(AG9:AI9))</f>
        <v>57</v>
      </c>
      <c r="AK9" s="94">
        <f>IF(S9="z",R9,IF(S9="x",R9*(-1),0))</f>
        <v>63</v>
      </c>
      <c r="AL9" s="94">
        <f>IF(U9="z",T9,IF(U9="x",T9*(-1),0))</f>
        <v>67</v>
      </c>
      <c r="AM9" s="94">
        <f>IF(W9="z",V9,IF(W9="x",V9*(-1),0))</f>
        <v>-70</v>
      </c>
      <c r="AN9" s="96">
        <f>IF(AND(AK9&lt;0,AL9&lt;0,AM9&lt;0),0,MAX(AK9:AM9))</f>
        <v>67</v>
      </c>
      <c r="AO9" s="94">
        <f>IF(ISTEXT(Q9),AJ9,LARGE(L9:P9,1))</f>
        <v>57</v>
      </c>
      <c r="AP9" s="94">
        <f>IF(ISTEXT(W9),AN9,LARGE(R9:V9,1))</f>
        <v>67</v>
      </c>
      <c r="AQ9" s="94">
        <f>AO9+AP9</f>
        <v>124</v>
      </c>
      <c r="AR9" s="484">
        <f>IF(ISBLANK(E9)," ",MATCH(E9,'Protokół zawodów'!$E$9:$E$191,0))</f>
        <v>13</v>
      </c>
      <c r="AS9" s="485">
        <f>IF(E9="","",MATCH(E9,'Protokół zawodów'!$E$9:$E$191,0))</f>
        <v>13</v>
      </c>
      <c r="AT9" s="485"/>
      <c r="AU9" s="485"/>
      <c r="AV9" s="494"/>
    </row>
    <row r="10" spans="1:65" s="35" customFormat="1" ht="16.2">
      <c r="A10" s="84">
        <v>2</v>
      </c>
      <c r="B10" s="85">
        <f>IF(ISBLANK($E10),"",INDEX('Protokół zawodów'!$B$9:$Z$191,$AR10,1))</f>
        <v>0</v>
      </c>
      <c r="C10" s="85" t="str">
        <f ca="1">IF(ISBLANK($E10),"",INDEX('Protokół zawodów'!$B$9:$Z$191,$AR10,2))</f>
        <v>U17</v>
      </c>
      <c r="D10" s="85" t="str">
        <f>IF(ISBLANK($E10),"",INDEX('Protokół zawodów'!$B$9:$Z$191,$AR10,3))</f>
        <v>L1</v>
      </c>
      <c r="E10" s="192">
        <v>10004553</v>
      </c>
      <c r="F10" s="85" t="str">
        <f>IF(ISBLANK($E10),"",INDEX('Protokół zawodów'!$B$9:$Z$191,$AR10,5))</f>
        <v>M</v>
      </c>
      <c r="G10" s="182" t="str">
        <f>IF(ISBLANK($E10),"",INDEX('Protokół zawodów'!$B$9:$Z$191,$AR10,6))</f>
        <v>Śledź Krystian</v>
      </c>
      <c r="H10" s="85">
        <f>IF(ISBLANK($E10),"",INDEX('Protokół zawodów'!$B$9:$Z$191,$AR10,7))</f>
        <v>2009</v>
      </c>
      <c r="I10" s="85" t="str">
        <f>IF(ISBLANK($E10),"",INDEX('Protokół zawodów'!$B$9:$Z$191,$AR10,8))</f>
        <v>Olimpijczyk (Łuków)</v>
      </c>
      <c r="J10" s="87">
        <f>IF(ISBLANK($E10),"",INDEX('Protokół zawodów'!$B$9:$Z$191,$AR10,9))</f>
        <v>0</v>
      </c>
      <c r="K10" s="168">
        <f>IF(ISBLANK($E10),"",INDEX('Protokół zawodów'!$B$9:$Z$191,$AR10,10))</f>
        <v>67.95</v>
      </c>
      <c r="L10" s="131">
        <f>IF(ISBLANK($E10),"",INDEX('Protokół zawodów'!$B$9:$Z$191,$AR10,11))</f>
        <v>95</v>
      </c>
      <c r="M10" s="132" t="str">
        <f>IF(ISBLANK($E10),"",INDEX('Protokół zawodów'!$B$9:$Z$191,$AR10,12))</f>
        <v>z</v>
      </c>
      <c r="N10" s="131">
        <f>IF(ISBLANK($E10),"",INDEX('Protokół zawodów'!$B$9:$Z$191,$AR10,13))</f>
        <v>100</v>
      </c>
      <c r="O10" s="132" t="str">
        <f>IF(ISBLANK($E10),"",INDEX('Protokół zawodów'!$B$9:$Z$191,$AR10,14))</f>
        <v>x</v>
      </c>
      <c r="P10" s="133">
        <f>IF(ISBLANK($E10),"",INDEX('Protokół zawodów'!$B$9:$Z$191,$AR10,15))</f>
        <v>100</v>
      </c>
      <c r="Q10" s="132" t="str">
        <f>IF(ISBLANK($E10),"",INDEX('Protokół zawodów'!$B$9:$Z$191,$AR10,16))</f>
        <v>x</v>
      </c>
      <c r="R10" s="133">
        <f>IF(ISBLANK($E10),"",INDEX('Protokół zawodów'!$B$9:$Z$191,$AR10,17))</f>
        <v>113</v>
      </c>
      <c r="S10" s="132" t="str">
        <f>IF(ISBLANK($E10),"",INDEX('Protokół zawodów'!$B$9:$Z$191,$AR10,18))</f>
        <v>z</v>
      </c>
      <c r="T10" s="133">
        <f>IF(ISBLANK($E10),"",INDEX('Protokół zawodów'!$B$9:$Z$191,$AR10,19))</f>
        <v>118</v>
      </c>
      <c r="U10" s="132" t="str">
        <f>IF(ISBLANK($E10),"",INDEX('Protokół zawodów'!$B$9:$Z$191,$AR10,20))</f>
        <v>z</v>
      </c>
      <c r="V10" s="133">
        <f>IF(ISBLANK($E10),"",INDEX('Protokół zawodów'!$B$9:$Z$191,$AR10,21))</f>
        <v>121</v>
      </c>
      <c r="W10" s="132" t="str">
        <f>IF(ISBLANK($E10),"",INDEX('Protokół zawodów'!$B$9:$Z$191,$AR10,22))</f>
        <v>x</v>
      </c>
      <c r="X10" s="89">
        <f>AJ10+AN10</f>
        <v>213</v>
      </c>
      <c r="Y10" s="201">
        <f>IF(ISBLANK(K10)=TRUE,"",ROUND(AF10*AQ10*AD10,2))</f>
        <v>304.83999999999997</v>
      </c>
      <c r="Z10" s="200">
        <f>IF(ISBLANK(K10)=TRUE," ",ROUND(AF10*X10*AD10,2))</f>
        <v>304.83999999999997</v>
      </c>
      <c r="AA10" s="485"/>
      <c r="AB10" s="489">
        <f>Z12</f>
        <v>961.84</v>
      </c>
      <c r="AC10" s="490">
        <f>J10-L10-R10</f>
        <v>-208</v>
      </c>
      <c r="AD10" s="491">
        <f>IF(ISBLANK($AT$3),1,IF(F10="K",$AT$3,1))</f>
        <v>1</v>
      </c>
      <c r="AE10" s="492">
        <f t="shared" ref="AE10:AE11" si="0">IF(K10&lt;163.918,10^(0.674107991*((LOG10(K10/163.918)^2))),1)</f>
        <v>1.2548557987545987</v>
      </c>
      <c r="AF10" s="93">
        <f t="shared" ref="AF10:AF11" si="1">IF(K10&lt;201.159,10^(0.700767819*((LOG10(K10/201.159)^2))),1)</f>
        <v>1.4311665176761885</v>
      </c>
      <c r="AG10" s="94">
        <f>IF(M10="z",L10,IF(M10="x",L10*(-1),0))</f>
        <v>95</v>
      </c>
      <c r="AH10" s="94">
        <f>IF(O10="z",N10,IF(O10="x",N10*(-1),0))</f>
        <v>-100</v>
      </c>
      <c r="AI10" s="94">
        <f>IF(Q10="z",P10,IF(Q10="x",P10*(-1),0))</f>
        <v>-100</v>
      </c>
      <c r="AJ10" s="95">
        <f>IF(AND(AG10&lt;0,AH10&lt;0,AI10&lt;0),0,MAX(AG10:AI10))</f>
        <v>95</v>
      </c>
      <c r="AK10" s="94">
        <f>IF(S10="z",R10,IF(S10="x",R10*(-1),0))</f>
        <v>113</v>
      </c>
      <c r="AL10" s="94">
        <f>IF(U10="z",T10,IF(U10="x",T10*(-1),0))</f>
        <v>118</v>
      </c>
      <c r="AM10" s="94">
        <f>IF(W10="z",V10,IF(W10="x",V10*(-1),0))</f>
        <v>-121</v>
      </c>
      <c r="AN10" s="96">
        <f>IF(AND(AK10&lt;0,AL10&lt;0,AM10&lt;0),0,MAX(AK10:AM10))</f>
        <v>118</v>
      </c>
      <c r="AO10" s="94">
        <f>IF(ISTEXT(Q10),AJ10,LARGE(L10:P10,1))</f>
        <v>95</v>
      </c>
      <c r="AP10" s="94">
        <f>IF(ISTEXT(W10),AN10,LARGE(R10:V10,1))</f>
        <v>118</v>
      </c>
      <c r="AQ10" s="94">
        <f>AO10+AP10</f>
        <v>213</v>
      </c>
      <c r="AR10" s="484">
        <f>IF(ISBLANK(E10)," ",MATCH(E10,'Protokół zawodów'!$E$9:$E$191,0))</f>
        <v>116</v>
      </c>
      <c r="AS10" s="485">
        <f>IF(E10="","",MATCH(E10,'Protokół zawodów'!$E$9:$E$191,0))</f>
        <v>116</v>
      </c>
      <c r="AT10" s="485"/>
      <c r="AU10" s="485"/>
      <c r="AV10" s="494"/>
    </row>
    <row r="11" spans="1:65" s="35" customFormat="1" ht="16.8" thickBot="1">
      <c r="A11" s="84">
        <v>3</v>
      </c>
      <c r="B11" s="85">
        <f>IF(ISBLANK($E11),"",INDEX('Protokół zawodów'!$B$9:$Z$191,$AR11,1))</f>
        <v>0</v>
      </c>
      <c r="C11" s="85" t="str">
        <f ca="1">IF(ISBLANK($E11),"",INDEX('Protokół zawodów'!$B$9:$Z$191,$AR11,2))</f>
        <v>U20</v>
      </c>
      <c r="D11" s="85" t="str">
        <f>IF(ISBLANK($E11),"",INDEX('Protokół zawodów'!$B$9:$Z$191,$AR11,3))</f>
        <v>L1</v>
      </c>
      <c r="E11" s="192">
        <v>10003271</v>
      </c>
      <c r="F11" s="85" t="str">
        <f>IF(ISBLANK($E11),"",INDEX('Protokół zawodów'!$B$9:$Z$191,$AR11,5))</f>
        <v>M</v>
      </c>
      <c r="G11" s="182" t="str">
        <f>IF(ISBLANK($E11),"",INDEX('Protokół zawodów'!$B$9:$Z$191,$AR11,6))</f>
        <v>Borkowski Błażej</v>
      </c>
      <c r="H11" s="85">
        <f>IF(ISBLANK($E11),"",INDEX('Protokół zawodów'!$B$9:$Z$191,$AR11,7))</f>
        <v>2007</v>
      </c>
      <c r="I11" s="85" t="str">
        <f>IF(ISBLANK($E11),"",INDEX('Protokół zawodów'!$B$9:$Z$191,$AR11,8))</f>
        <v>Olimpijczyk (Łuków)</v>
      </c>
      <c r="J11" s="87">
        <f>IF(ISBLANK($E11),"",INDEX('Protokół zawodów'!$B$9:$Z$191,$AR11,9))</f>
        <v>0</v>
      </c>
      <c r="K11" s="168">
        <f>IF(ISBLANK($E11),"",INDEX('Protokół zawodów'!$B$9:$Z$191,$AR11,10))</f>
        <v>70.45</v>
      </c>
      <c r="L11" s="131">
        <f>IF(ISBLANK($E11),"",INDEX('Protokół zawodów'!$B$9:$Z$191,$AR11,11))</f>
        <v>115</v>
      </c>
      <c r="M11" s="132" t="str">
        <f>IF(ISBLANK($E11),"",INDEX('Protokół zawodów'!$B$9:$Z$191,$AR11,12))</f>
        <v>z</v>
      </c>
      <c r="N11" s="131">
        <f>IF(ISBLANK($E11),"",INDEX('Protokół zawodów'!$B$9:$Z$191,$AR11,13))</f>
        <v>120</v>
      </c>
      <c r="O11" s="132" t="str">
        <f>IF(ISBLANK($E11),"",INDEX('Protokół zawodów'!$B$9:$Z$191,$AR11,14))</f>
        <v>z</v>
      </c>
      <c r="P11" s="133">
        <f>IF(ISBLANK($E11),"",INDEX('Protokół zawodów'!$B$9:$Z$191,$AR11,15))</f>
        <v>125</v>
      </c>
      <c r="Q11" s="132" t="str">
        <f>IF(ISBLANK($E11),"",INDEX('Protokół zawodów'!$B$9:$Z$191,$AR11,16))</f>
        <v>x</v>
      </c>
      <c r="R11" s="133">
        <f>IF(ISBLANK($E11),"",INDEX('Protokół zawodów'!$B$9:$Z$191,$AR11,17))</f>
        <v>140</v>
      </c>
      <c r="S11" s="132" t="str">
        <f>IF(ISBLANK($E11),"",INDEX('Protokół zawodów'!$B$9:$Z$191,$AR11,18))</f>
        <v>z</v>
      </c>
      <c r="T11" s="133">
        <f>IF(ISBLANK($E11),"",INDEX('Protokół zawodów'!$B$9:$Z$191,$AR11,19))</f>
        <v>145</v>
      </c>
      <c r="U11" s="132" t="str">
        <f>IF(ISBLANK($E11),"",INDEX('Protokół zawodów'!$B$9:$Z$191,$AR11,20))</f>
        <v>z</v>
      </c>
      <c r="V11" s="133">
        <f>IF(ISBLANK($E11),"",INDEX('Protokół zawodów'!$B$9:$Z$191,$AR11,21))</f>
        <v>150</v>
      </c>
      <c r="W11" s="132" t="str">
        <f>IF(ISBLANK($E11),"",INDEX('Protokół zawodów'!$B$9:$Z$191,$AR11,22))</f>
        <v>x</v>
      </c>
      <c r="X11" s="89">
        <f>AJ11+AN11</f>
        <v>265</v>
      </c>
      <c r="Y11" s="201">
        <f>IF(ISBLANK(K11)=TRUE,"",ROUND(AF11*AQ11*AD11,2))</f>
        <v>370.46</v>
      </c>
      <c r="Z11" s="200">
        <f>IF(ISBLANK(K11)=TRUE," ",ROUND(AF11*X11*AD11,2))</f>
        <v>370.46</v>
      </c>
      <c r="AA11" s="485"/>
      <c r="AB11" s="489">
        <f>Z12</f>
        <v>961.84</v>
      </c>
      <c r="AC11" s="490">
        <f>J11-L11-R11</f>
        <v>-255</v>
      </c>
      <c r="AD11" s="491">
        <f>IF(ISBLANK($AT$3),1,IF(F11="K",$AT$3,1))</f>
        <v>1</v>
      </c>
      <c r="AE11" s="492">
        <f t="shared" si="0"/>
        <v>1.2321657228951675</v>
      </c>
      <c r="AF11" s="93">
        <f t="shared" si="1"/>
        <v>1.3979661878297471</v>
      </c>
      <c r="AG11" s="94">
        <f>IF(M11="z",L11,IF(M11="x",L11*(-1),0))</f>
        <v>115</v>
      </c>
      <c r="AH11" s="94">
        <f>IF(O11="z",N11,IF(O11="x",N11*(-1),0))</f>
        <v>120</v>
      </c>
      <c r="AI11" s="94">
        <f>IF(Q11="z",P11,IF(Q11="x",P11*(-1),0))</f>
        <v>-125</v>
      </c>
      <c r="AJ11" s="95">
        <f>IF(AND(AG11&lt;0,AH11&lt;0,AI11&lt;0),0,MAX(AG11:AI11))</f>
        <v>120</v>
      </c>
      <c r="AK11" s="94">
        <f>IF(S11="z",R11,IF(S11="x",R11*(-1),0))</f>
        <v>140</v>
      </c>
      <c r="AL11" s="94">
        <f>IF(U11="z",T11,IF(U11="x",T11*(-1),0))</f>
        <v>145</v>
      </c>
      <c r="AM11" s="94">
        <f>IF(W11="z",V11,IF(W11="x",V11*(-1),0))</f>
        <v>-150</v>
      </c>
      <c r="AN11" s="96">
        <f>IF(AND(AK11&lt;0,AL11&lt;0,AM11&lt;0),0,MAX(AK11:AM11))</f>
        <v>145</v>
      </c>
      <c r="AO11" s="94">
        <f>IF(ISTEXT(Q11),AJ11,LARGE(L11:P11,1))</f>
        <v>120</v>
      </c>
      <c r="AP11" s="94">
        <f>IF(ISTEXT(W11),AN11,LARGE(R11:V11,1))</f>
        <v>145</v>
      </c>
      <c r="AQ11" s="94">
        <f>AO11+AP11</f>
        <v>265</v>
      </c>
      <c r="AR11" s="484">
        <f>IF(ISBLANK(E11)," ",MATCH(E11,'Protokół zawodów'!$E$9:$E$191,0))</f>
        <v>115</v>
      </c>
      <c r="AS11" s="485">
        <f>IF(E11="","",MATCH(E11,'Protokół zawodów'!$E$9:$E$191,0))</f>
        <v>115</v>
      </c>
      <c r="AT11" s="485"/>
      <c r="AU11" s="485"/>
      <c r="AV11" s="494"/>
    </row>
    <row r="12" spans="1:65" ht="18.600000000000001" thickBot="1">
      <c r="A12" s="495"/>
      <c r="B12" s="443"/>
      <c r="C12" s="443"/>
      <c r="D12" s="443"/>
      <c r="E12" s="443"/>
      <c r="F12" s="443"/>
      <c r="G12" s="496"/>
      <c r="H12" s="441"/>
      <c r="I12" s="497" t="str">
        <f>G5</f>
        <v>OLIMPIJCZYK Łuków 1</v>
      </c>
      <c r="J12" s="446"/>
      <c r="K12" s="446"/>
      <c r="L12" s="441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147"/>
      <c r="Y12" s="202">
        <f>ROUND(IF(COUNTA(I9:I11)=6,SUM(Y9:Y11)-MIN(Y9:Y11),SUM(Y9:Y11)),2)</f>
        <v>961.84</v>
      </c>
      <c r="Z12" s="199">
        <f>ROUND(IF(COUNTA(J9:J11)=6,SUM(Z9:Z11)-MIN(Z9:Z11),SUM(Z9:Z11)),2)</f>
        <v>961.84</v>
      </c>
      <c r="AA12" s="441"/>
      <c r="AB12" s="441"/>
      <c r="AC12" s="441"/>
      <c r="AD12" s="441"/>
      <c r="AE12" s="441"/>
      <c r="AF12" s="441"/>
      <c r="AG12" s="443"/>
      <c r="AH12" s="443"/>
      <c r="AI12" s="444"/>
      <c r="AJ12" s="445"/>
      <c r="AK12" s="443"/>
      <c r="AL12" s="443"/>
      <c r="AM12" s="443"/>
      <c r="AN12" s="445"/>
      <c r="AO12" s="446"/>
      <c r="AP12" s="446"/>
      <c r="AQ12" s="446"/>
      <c r="AR12" s="484"/>
      <c r="AS12" s="485" t="str">
        <f>IF(E12="","",MATCH(E12,'Protokół zawodów'!$E$9:$E$191,0))</f>
        <v/>
      </c>
      <c r="AT12" s="441"/>
      <c r="AU12" s="441"/>
      <c r="AV12" s="459"/>
    </row>
    <row r="13" spans="1:65" s="141" customFormat="1" ht="15" customHeight="1">
      <c r="A13" s="460">
        <v>2</v>
      </c>
      <c r="B13" s="461"/>
      <c r="D13" s="463"/>
      <c r="E13" s="463"/>
      <c r="F13" s="463"/>
      <c r="G13" s="462" t="s">
        <v>182</v>
      </c>
      <c r="H13" s="464"/>
      <c r="I13" s="464"/>
      <c r="J13" s="464"/>
      <c r="K13" s="463"/>
      <c r="L13" s="465"/>
      <c r="M13" s="466"/>
      <c r="N13" s="467"/>
      <c r="O13" s="466"/>
      <c r="P13" s="467"/>
      <c r="Q13" s="466"/>
      <c r="R13" s="468"/>
      <c r="S13" s="466"/>
      <c r="T13" s="469"/>
      <c r="U13" s="470"/>
      <c r="V13" s="467"/>
      <c r="W13" s="470"/>
      <c r="X13" s="410"/>
      <c r="Y13" s="410"/>
      <c r="Z13" s="471"/>
      <c r="AA13" s="469"/>
      <c r="AB13" s="469"/>
      <c r="AC13" s="469"/>
      <c r="AD13" s="469"/>
      <c r="AE13" s="472"/>
      <c r="AF13" s="472"/>
      <c r="AG13" s="463"/>
      <c r="AH13" s="463"/>
      <c r="AI13" s="463"/>
      <c r="AJ13" s="463"/>
      <c r="AK13" s="463"/>
      <c r="AL13" s="463"/>
      <c r="AM13" s="463"/>
      <c r="AN13" s="463"/>
      <c r="AO13" s="463"/>
      <c r="AP13" s="463"/>
      <c r="AQ13" s="463"/>
      <c r="AR13" s="473"/>
      <c r="AS13" s="485" t="str">
        <f>IF(E13="","",MATCH(E13,'Protokół zawodów'!$E$9:$E$191,0))</f>
        <v/>
      </c>
      <c r="AT13" s="469"/>
      <c r="AU13" s="469"/>
      <c r="AV13" s="474"/>
    </row>
    <row r="14" spans="1:65" ht="6" customHeight="1">
      <c r="A14" s="475"/>
      <c r="B14" s="476"/>
      <c r="C14" s="476"/>
      <c r="D14" s="476"/>
      <c r="E14" s="476"/>
      <c r="F14" s="476"/>
      <c r="G14" s="477"/>
      <c r="H14" s="476"/>
      <c r="I14" s="476"/>
      <c r="J14" s="476"/>
      <c r="K14" s="478"/>
      <c r="L14" s="479"/>
      <c r="M14" s="480"/>
      <c r="N14" s="479"/>
      <c r="O14" s="480"/>
      <c r="P14" s="479"/>
      <c r="Q14" s="480"/>
      <c r="R14" s="479"/>
      <c r="S14" s="480"/>
      <c r="T14" s="479"/>
      <c r="U14" s="480"/>
      <c r="V14" s="479"/>
      <c r="W14" s="480"/>
      <c r="X14" s="481"/>
      <c r="Y14" s="481"/>
      <c r="Z14" s="482"/>
      <c r="AA14" s="441"/>
      <c r="AB14" s="441"/>
      <c r="AC14" s="441"/>
      <c r="AD14" s="441"/>
      <c r="AE14" s="483"/>
      <c r="AF14" s="483"/>
      <c r="AG14" s="443"/>
      <c r="AH14" s="443"/>
      <c r="AI14" s="443"/>
      <c r="AJ14" s="445"/>
      <c r="AK14" s="443"/>
      <c r="AL14" s="443"/>
      <c r="AM14" s="443"/>
      <c r="AN14" s="445"/>
      <c r="AO14" s="446"/>
      <c r="AP14" s="446"/>
      <c r="AQ14" s="446"/>
      <c r="AR14" s="484"/>
      <c r="AS14" s="485" t="str">
        <f>IF(E14="","",MATCH(E14,'Protokół zawodów'!$E$9:$E$191,0))</f>
        <v/>
      </c>
      <c r="AT14" s="441"/>
      <c r="AU14" s="441"/>
      <c r="AV14" s="459"/>
    </row>
    <row r="15" spans="1:65" s="81" customFormat="1" ht="12" customHeight="1">
      <c r="A15" s="623" t="s">
        <v>10</v>
      </c>
      <c r="B15" s="628" t="s">
        <v>26</v>
      </c>
      <c r="C15" s="653" t="s">
        <v>27</v>
      </c>
      <c r="D15" s="631" t="s">
        <v>12</v>
      </c>
      <c r="E15" s="629"/>
      <c r="F15" s="631" t="s">
        <v>28</v>
      </c>
      <c r="G15" s="647" t="s">
        <v>29</v>
      </c>
      <c r="H15" s="631" t="s">
        <v>30</v>
      </c>
      <c r="I15" s="623" t="s">
        <v>31</v>
      </c>
      <c r="J15" s="80" t="s">
        <v>32</v>
      </c>
      <c r="K15" s="623" t="s">
        <v>33</v>
      </c>
      <c r="L15" s="623" t="s">
        <v>34</v>
      </c>
      <c r="M15" s="623"/>
      <c r="N15" s="623"/>
      <c r="O15" s="623"/>
      <c r="P15" s="623"/>
      <c r="Q15" s="623"/>
      <c r="R15" s="623" t="s">
        <v>35</v>
      </c>
      <c r="S15" s="623"/>
      <c r="T15" s="623"/>
      <c r="U15" s="623"/>
      <c r="V15" s="623"/>
      <c r="W15" s="623"/>
      <c r="X15" s="623" t="s">
        <v>36</v>
      </c>
      <c r="Y15" s="631" t="s">
        <v>37</v>
      </c>
      <c r="Z15" s="623" t="s">
        <v>38</v>
      </c>
      <c r="AA15" s="486"/>
      <c r="AB15" s="486"/>
      <c r="AC15" s="486"/>
      <c r="AD15" s="486"/>
      <c r="AE15" s="487"/>
      <c r="AF15" s="487"/>
      <c r="AG15" s="445"/>
      <c r="AH15" s="445"/>
      <c r="AI15" s="445"/>
      <c r="AJ15" s="445"/>
      <c r="AK15" s="445"/>
      <c r="AL15" s="445"/>
      <c r="AM15" s="445"/>
      <c r="AN15" s="445"/>
      <c r="AO15" s="445"/>
      <c r="AP15" s="445"/>
      <c r="AQ15" s="445"/>
      <c r="AR15" s="484"/>
      <c r="AS15" s="485" t="str">
        <f>IF(E15="","",MATCH(E15,'Protokół zawodów'!$E$9:$E$191,0))</f>
        <v/>
      </c>
      <c r="AT15" s="486"/>
      <c r="AU15" s="486"/>
      <c r="AV15" s="488"/>
    </row>
    <row r="16" spans="1:65" s="81" customFormat="1" ht="12" customHeight="1">
      <c r="A16" s="624"/>
      <c r="B16" s="628"/>
      <c r="C16" s="653"/>
      <c r="D16" s="631"/>
      <c r="E16" s="629"/>
      <c r="F16" s="631"/>
      <c r="G16" s="624"/>
      <c r="H16" s="626"/>
      <c r="I16" s="624"/>
      <c r="J16" s="189" t="s">
        <v>39</v>
      </c>
      <c r="K16" s="623"/>
      <c r="L16" s="625">
        <v>1</v>
      </c>
      <c r="M16" s="625"/>
      <c r="N16" s="625">
        <v>2</v>
      </c>
      <c r="O16" s="625"/>
      <c r="P16" s="625">
        <v>3</v>
      </c>
      <c r="Q16" s="625"/>
      <c r="R16" s="625">
        <v>1</v>
      </c>
      <c r="S16" s="625"/>
      <c r="T16" s="625">
        <v>2</v>
      </c>
      <c r="U16" s="625"/>
      <c r="V16" s="625">
        <v>3</v>
      </c>
      <c r="W16" s="625"/>
      <c r="X16" s="623"/>
      <c r="Y16" s="623"/>
      <c r="Z16" s="624"/>
      <c r="AA16" s="486"/>
      <c r="AB16" s="486"/>
      <c r="AC16" s="486">
        <v>20</v>
      </c>
      <c r="AD16" s="486"/>
      <c r="AE16" s="487" t="s">
        <v>40</v>
      </c>
      <c r="AF16" s="487" t="s">
        <v>41</v>
      </c>
      <c r="AG16" s="445"/>
      <c r="AH16" s="445"/>
      <c r="AI16" s="445"/>
      <c r="AJ16" s="445"/>
      <c r="AK16" s="445"/>
      <c r="AL16" s="445"/>
      <c r="AM16" s="445"/>
      <c r="AN16" s="445"/>
      <c r="AO16" s="83" t="s">
        <v>42</v>
      </c>
      <c r="AP16" s="83" t="s">
        <v>43</v>
      </c>
      <c r="AQ16" s="83" t="s">
        <v>44</v>
      </c>
      <c r="AR16" s="484"/>
      <c r="AS16" s="485" t="str">
        <f>IF(E16="","",MATCH(E16,'Protokół zawodów'!$E$9:$E$191,0))</f>
        <v/>
      </c>
      <c r="AT16" s="486"/>
      <c r="AU16" s="486"/>
      <c r="AV16" s="488"/>
    </row>
    <row r="17" spans="1:48" s="35" customFormat="1" ht="16.2">
      <c r="A17" s="84">
        <v>1</v>
      </c>
      <c r="B17" s="85">
        <f>IF(ISBLANK($E17),"",INDEX('Protokół zawodów'!$B$9:$Z$191,$AR17,1))</f>
        <v>10</v>
      </c>
      <c r="C17" s="85" t="str">
        <f ca="1">IF(ISBLANK($E17),"",INDEX('Protokół zawodów'!$B$9:$Z$191,$AR17,2))</f>
        <v>U15</v>
      </c>
      <c r="D17" s="85" t="str">
        <f>IF(ISBLANK($E17),"",INDEX('Protokół zawodów'!$B$9:$Z$191,$AR17,3))</f>
        <v>M1</v>
      </c>
      <c r="E17" s="192">
        <v>10005272</v>
      </c>
      <c r="F17" s="85" t="str">
        <f>IF(ISBLANK($E17),"",INDEX('Protokół zawodów'!$B$9:$Z$191,$AR17,5))</f>
        <v>M</v>
      </c>
      <c r="G17" s="182" t="str">
        <f>IF(ISBLANK($E17),"",INDEX('Protokół zawodów'!$B$9:$Z$191,$AR17,6))</f>
        <v>Chlebiecki Leon</v>
      </c>
      <c r="H17" s="85">
        <f>IF(ISBLANK($E17),"",INDEX('Protokół zawodów'!$B$9:$Z$191,$AR17,7))</f>
        <v>2012</v>
      </c>
      <c r="I17" s="85" t="str">
        <f>IF(ISBLANK($E17),"",INDEX('Protokół zawodów'!$B$9:$Z$191,$AR17,8))</f>
        <v>Olimpijczyk (Łuków)</v>
      </c>
      <c r="J17" s="87">
        <f>IF(ISBLANK($E17),"",INDEX('Protokół zawodów'!$B$9:$Z$191,$AR17,9))</f>
        <v>0</v>
      </c>
      <c r="K17" s="168">
        <f>IF(ISBLANK($E17),"",INDEX('Protokół zawodów'!$B$9:$Z$191,$AR17,10))</f>
        <v>51.85</v>
      </c>
      <c r="L17" s="131">
        <f>IF(ISBLANK($E17),"",INDEX('Protokół zawodów'!$B$9:$Z$191,$AR17,11))</f>
        <v>58</v>
      </c>
      <c r="M17" s="132" t="str">
        <f>IF(ISBLANK($E17),"",INDEX('Protokół zawodów'!$B$9:$Z$191,$AR17,12))</f>
        <v>z</v>
      </c>
      <c r="N17" s="131">
        <f>IF(ISBLANK($E17),"",INDEX('Protokół zawodów'!$B$9:$Z$191,$AR17,13))</f>
        <v>60</v>
      </c>
      <c r="O17" s="132" t="str">
        <f>IF(ISBLANK($E17),"",INDEX('Protokół zawodów'!$B$9:$Z$191,$AR17,14))</f>
        <v>z</v>
      </c>
      <c r="P17" s="133">
        <f>IF(ISBLANK($E17),"",INDEX('Protokół zawodów'!$B$9:$Z$191,$AR17,15))</f>
        <v>62</v>
      </c>
      <c r="Q17" s="132" t="str">
        <f>IF(ISBLANK($E17),"",INDEX('Protokół zawodów'!$B$9:$Z$191,$AR17,16))</f>
        <v>x</v>
      </c>
      <c r="R17" s="133">
        <f>IF(ISBLANK($E17),"",INDEX('Protokół zawodów'!$B$9:$Z$191,$AR17,17))</f>
        <v>70</v>
      </c>
      <c r="S17" s="132" t="str">
        <f>IF(ISBLANK($E17),"",INDEX('Protokół zawodów'!$B$9:$Z$191,$AR17,18))</f>
        <v>z</v>
      </c>
      <c r="T17" s="133">
        <f>IF(ISBLANK($E17),"",INDEX('Protokół zawodów'!$B$9:$Z$191,$AR17,19))</f>
        <v>73</v>
      </c>
      <c r="U17" s="132" t="str">
        <f>IF(ISBLANK($E17),"",INDEX('Protokół zawodów'!$B$9:$Z$191,$AR17,20))</f>
        <v>x</v>
      </c>
      <c r="V17" s="133">
        <f>IF(ISBLANK($E17),"",INDEX('Protokół zawodów'!$B$9:$Z$191,$AR17,21))</f>
        <v>73</v>
      </c>
      <c r="W17" s="132" t="str">
        <f>IF(ISBLANK($E17),"",INDEX('Protokół zawodów'!$B$9:$Z$191,$AR17,22))</f>
        <v>z</v>
      </c>
      <c r="X17" s="89">
        <f>AJ17+AN17</f>
        <v>133</v>
      </c>
      <c r="Y17" s="201">
        <f t="shared" ref="Y17:Y19" si="2">IF(ISBLANK(K17)=TRUE,"",ROUND(AF17*AQ17*AD17,2))</f>
        <v>232.7</v>
      </c>
      <c r="Z17" s="200">
        <f>IF(ISBLANK(K17)=TRUE," ",ROUND(AF17*X17*AD17,2))</f>
        <v>232.7</v>
      </c>
      <c r="AA17" s="485"/>
      <c r="AB17" s="489">
        <f>Z20</f>
        <v>837.88</v>
      </c>
      <c r="AC17" s="490">
        <f>J17-L17-R17</f>
        <v>-128</v>
      </c>
      <c r="AD17" s="491">
        <f>IF(ISBLANK($AT$3),1,IF(F17="K",$AT$3,1))</f>
        <v>1</v>
      </c>
      <c r="AE17" s="492">
        <f t="shared" ref="AE17:AE19" si="3">IF(K17&lt;163.918,10^(0.674107991*((LOG10(K17/163.918)^2))),1)</f>
        <v>1.4738208278620879</v>
      </c>
      <c r="AF17" s="93">
        <f t="shared" ref="AF17:AF19" si="4">IF(K17&lt;201.159,10^(0.700767819*((LOG10(K17/201.159)^2))),1)</f>
        <v>1.7495982318937549</v>
      </c>
      <c r="AG17" s="94">
        <f>IF(M17="z",L17,IF(M17="x",L17*(-1),0))</f>
        <v>58</v>
      </c>
      <c r="AH17" s="94">
        <f>IF(O17="z",N17,IF(O17="x",N17*(-1),0))</f>
        <v>60</v>
      </c>
      <c r="AI17" s="94">
        <f>IF(Q17="z",P17,IF(Q17="x",P17*(-1),0))</f>
        <v>-62</v>
      </c>
      <c r="AJ17" s="95">
        <f>IF(AND(AG17&lt;0,AH17&lt;0,AI17&lt;0),0,MAX(AG17:AI17))</f>
        <v>60</v>
      </c>
      <c r="AK17" s="94">
        <f>IF(S17="z",R17,IF(S17="x",R17*(-1),0))</f>
        <v>70</v>
      </c>
      <c r="AL17" s="94">
        <f>IF(U17="z",T17,IF(U17="x",T17*(-1),0))</f>
        <v>-73</v>
      </c>
      <c r="AM17" s="94">
        <f>IF(W17="z",V17,IF(W17="x",V17*(-1),0))</f>
        <v>73</v>
      </c>
      <c r="AN17" s="96">
        <f>IF(AND(AK17&lt;0,AL17&lt;0,AM17&lt;0),0,MAX(AK17:AM17))</f>
        <v>73</v>
      </c>
      <c r="AO17" s="94">
        <f>IF(ISTEXT(Q17),AJ17,LARGE(L17:P17,1))</f>
        <v>60</v>
      </c>
      <c r="AP17" s="94">
        <f>IF(ISTEXT(W17),AN17,LARGE(R17:V17,1))</f>
        <v>73</v>
      </c>
      <c r="AQ17" s="94">
        <f>AO17+AP17</f>
        <v>133</v>
      </c>
      <c r="AR17" s="484">
        <f>IF(ISBLANK(E17)," ",MATCH(E17,'Protokół zawodów'!$E$9:$E$191,0))</f>
        <v>100</v>
      </c>
      <c r="AS17" s="485">
        <f>IF(E17="","",MATCH(E17,'Protokół zawodów'!$E$9:$E$191,0))</f>
        <v>100</v>
      </c>
      <c r="AT17" s="485"/>
      <c r="AU17" s="485"/>
      <c r="AV17" s="494"/>
    </row>
    <row r="18" spans="1:48" s="35" customFormat="1" ht="16.2">
      <c r="A18" s="84">
        <v>2</v>
      </c>
      <c r="B18" s="85">
        <f>IF(ISBLANK($E18),"",INDEX('Protokół zawodów'!$B$9:$Z$191,$AR18,1))</f>
        <v>1</v>
      </c>
      <c r="C18" s="85" t="str">
        <f ca="1">IF(ISBLANK($E18),"",INDEX('Protokół zawodów'!$B$9:$Z$191,$AR18,2))</f>
        <v>U17</v>
      </c>
      <c r="D18" s="85" t="str">
        <f>IF(ISBLANK($E18),"",INDEX('Protokół zawodów'!$B$9:$Z$191,$AR18,3))</f>
        <v>M1</v>
      </c>
      <c r="E18" s="192">
        <v>10004545</v>
      </c>
      <c r="F18" s="85" t="str">
        <f>IF(ISBLANK($E18),"",INDEX('Protokół zawodów'!$B$9:$Z$191,$AR18,5))</f>
        <v>M</v>
      </c>
      <c r="G18" s="182" t="str">
        <f>IF(ISBLANK($E18),"",INDEX('Protokół zawodów'!$B$9:$Z$191,$AR18,6))</f>
        <v>Łobejko Rafał</v>
      </c>
      <c r="H18" s="85">
        <f>IF(ISBLANK($E18),"",INDEX('Protokół zawodów'!$B$9:$Z$191,$AR18,7))</f>
        <v>2009</v>
      </c>
      <c r="I18" s="85" t="str">
        <f>IF(ISBLANK($E18),"",INDEX('Protokół zawodów'!$B$9:$Z$191,$AR18,8))</f>
        <v>Olimpijczyk (Łuków)</v>
      </c>
      <c r="J18" s="87">
        <f>IF(ISBLANK($E18),"",INDEX('Protokół zawodów'!$B$9:$Z$191,$AR18,9))</f>
        <v>0</v>
      </c>
      <c r="K18" s="168">
        <f>IF(ISBLANK($E18),"",INDEX('Protokół zawodów'!$B$9:$Z$191,$AR18,10))</f>
        <v>109.35</v>
      </c>
      <c r="L18" s="131">
        <f>IF(ISBLANK($E18),"",INDEX('Protokół zawodów'!$B$9:$Z$191,$AR18,11))</f>
        <v>100</v>
      </c>
      <c r="M18" s="132" t="str">
        <f>IF(ISBLANK($E18),"",INDEX('Protokół zawodów'!$B$9:$Z$191,$AR18,12))</f>
        <v>z</v>
      </c>
      <c r="N18" s="131">
        <f>IF(ISBLANK($E18),"",INDEX('Protokół zawodów'!$B$9:$Z$191,$AR18,13))</f>
        <v>103</v>
      </c>
      <c r="O18" s="132" t="str">
        <f>IF(ISBLANK($E18),"",INDEX('Protokół zawodów'!$B$9:$Z$191,$AR18,14))</f>
        <v>z</v>
      </c>
      <c r="P18" s="133">
        <f>IF(ISBLANK($E18),"",INDEX('Protokół zawodów'!$B$9:$Z$191,$AR18,15))</f>
        <v>105</v>
      </c>
      <c r="Q18" s="132" t="str">
        <f>IF(ISBLANK($E18),"",INDEX('Protokół zawodów'!$B$9:$Z$191,$AR18,16))</f>
        <v>z</v>
      </c>
      <c r="R18" s="133">
        <f>IF(ISBLANK($E18),"",INDEX('Protokół zawodów'!$B$9:$Z$191,$AR18,17))</f>
        <v>128</v>
      </c>
      <c r="S18" s="132" t="str">
        <f>IF(ISBLANK($E18),"",INDEX('Protokół zawodów'!$B$9:$Z$191,$AR18,18))</f>
        <v>z</v>
      </c>
      <c r="T18" s="133">
        <f>IF(ISBLANK($E18),"",INDEX('Protokół zawodów'!$B$9:$Z$191,$AR18,19))</f>
        <v>132</v>
      </c>
      <c r="U18" s="132" t="str">
        <f>IF(ISBLANK($E18),"",INDEX('Protokół zawodów'!$B$9:$Z$191,$AR18,20))</f>
        <v>z</v>
      </c>
      <c r="V18" s="133">
        <f>IF(ISBLANK($E18),"",INDEX('Protokół zawodów'!$B$9:$Z$191,$AR18,21))</f>
        <v>135</v>
      </c>
      <c r="W18" s="132" t="str">
        <f>IF(ISBLANK($E18),"",INDEX('Protokół zawodów'!$B$9:$Z$191,$AR18,22))</f>
        <v>x</v>
      </c>
      <c r="X18" s="89">
        <f>AJ18+AN18</f>
        <v>237</v>
      </c>
      <c r="Y18" s="201">
        <f t="shared" si="2"/>
        <v>265.37</v>
      </c>
      <c r="Z18" s="200">
        <f t="shared" ref="Z18:Z19" si="5">IF(ISBLANK(K18)=TRUE," ",ROUND(AF18*X18*AD18,2))</f>
        <v>265.37</v>
      </c>
      <c r="AA18" s="485"/>
      <c r="AB18" s="489">
        <f>Z20</f>
        <v>837.88</v>
      </c>
      <c r="AC18" s="490">
        <f>J18-L18-R18</f>
        <v>-228</v>
      </c>
      <c r="AD18" s="491">
        <f>IF(ISBLANK($AT$3),1,IF(F18="K",$AT$3,1))</f>
        <v>1</v>
      </c>
      <c r="AE18" s="492">
        <f t="shared" si="3"/>
        <v>1.0491452088586948</v>
      </c>
      <c r="AF18" s="93">
        <f t="shared" si="4"/>
        <v>1.119715612159687</v>
      </c>
      <c r="AG18" s="94">
        <f>IF(M18="z",L18,IF(M18="x",L18*(-1),0))</f>
        <v>100</v>
      </c>
      <c r="AH18" s="94">
        <f>IF(O18="z",N18,IF(O18="x",N18*(-1),0))</f>
        <v>103</v>
      </c>
      <c r="AI18" s="94">
        <f>IF(Q18="z",P18,IF(Q18="x",P18*(-1),0))</f>
        <v>105</v>
      </c>
      <c r="AJ18" s="95">
        <f>IF(AND(AG18&lt;0,AH18&lt;0,AI18&lt;0),0,MAX(AG18:AI18))</f>
        <v>105</v>
      </c>
      <c r="AK18" s="94">
        <f>IF(S18="z",R18,IF(S18="x",R18*(-1),0))</f>
        <v>128</v>
      </c>
      <c r="AL18" s="94">
        <f>IF(U18="z",T18,IF(U18="x",T18*(-1),0))</f>
        <v>132</v>
      </c>
      <c r="AM18" s="94">
        <f>IF(W18="z",V18,IF(W18="x",V18*(-1),0))</f>
        <v>-135</v>
      </c>
      <c r="AN18" s="96">
        <f>IF(AND(AK18&lt;0,AL18&lt;0,AM18&lt;0),0,MAX(AK18:AM18))</f>
        <v>132</v>
      </c>
      <c r="AO18" s="94">
        <f>IF(ISTEXT(Q18),AJ18,LARGE(L18:P18,1))</f>
        <v>105</v>
      </c>
      <c r="AP18" s="94">
        <f>IF(ISTEXT(W18),AN18,LARGE(R18:V18,1))</f>
        <v>132</v>
      </c>
      <c r="AQ18" s="94">
        <f>AO18+AP18</f>
        <v>237</v>
      </c>
      <c r="AR18" s="484">
        <f>IF(ISBLANK(E18)," ",MATCH(E18,'Protokół zawodów'!$E$9:$E$191,0))</f>
        <v>91</v>
      </c>
      <c r="AS18" s="485">
        <f>IF(E18="","",MATCH(E18,'Protokół zawodów'!$E$9:$E$191,0))</f>
        <v>91</v>
      </c>
      <c r="AT18" s="485"/>
      <c r="AU18" s="485"/>
      <c r="AV18" s="494"/>
    </row>
    <row r="19" spans="1:48" s="35" customFormat="1" ht="16.8" thickBot="1">
      <c r="A19" s="84">
        <v>3</v>
      </c>
      <c r="B19" s="85">
        <f>IF(ISBLANK($E19),"",INDEX('Protokół zawodów'!$B$9:$Z$191,$AR19,1))</f>
        <v>0</v>
      </c>
      <c r="C19" s="85" t="str">
        <f ca="1">IF(ISBLANK($E19),"",INDEX('Protokół zawodów'!$B$9:$Z$191,$AR19,2))</f>
        <v>U20</v>
      </c>
      <c r="D19" s="85" t="str">
        <f>IF(ISBLANK($E19),"",INDEX('Protokół zawodów'!$B$9:$Z$191,$AR19,3))</f>
        <v>L2</v>
      </c>
      <c r="E19" s="192">
        <v>10004935</v>
      </c>
      <c r="F19" s="85" t="str">
        <f>IF(ISBLANK($E19),"",INDEX('Protokół zawodów'!$B$9:$Z$191,$AR19,5))</f>
        <v>K</v>
      </c>
      <c r="G19" s="182" t="str">
        <f>IF(ISBLANK($E19),"",INDEX('Protokół zawodów'!$B$9:$Z$191,$AR19,6))</f>
        <v>Ognik Julia</v>
      </c>
      <c r="H19" s="85">
        <f>IF(ISBLANK($E19),"",INDEX('Protokół zawodów'!$B$9:$Z$191,$AR19,7))</f>
        <v>2008</v>
      </c>
      <c r="I19" s="85" t="str">
        <f>IF(ISBLANK($E19),"",INDEX('Protokół zawodów'!$B$9:$Z$191,$AR19,8))</f>
        <v>Olimpijczyk (Łuków)</v>
      </c>
      <c r="J19" s="87">
        <f>IF(ISBLANK($E19),"",INDEX('Protokół zawodów'!$B$9:$Z$191,$AR19,9))</f>
        <v>0</v>
      </c>
      <c r="K19" s="168">
        <f>IF(ISBLANK($E19),"",INDEX('Protokół zawodów'!$B$9:$Z$191,$AR19,10))</f>
        <v>59.75</v>
      </c>
      <c r="L19" s="131">
        <f>IF(ISBLANK($E19),"",INDEX('Protokół zawodów'!$B$9:$Z$191,$AR19,11))</f>
        <v>66</v>
      </c>
      <c r="M19" s="132" t="str">
        <f>IF(ISBLANK($E19),"",INDEX('Protokół zawodów'!$B$9:$Z$191,$AR19,12))</f>
        <v>z</v>
      </c>
      <c r="N19" s="131">
        <f>IF(ISBLANK($E19),"",INDEX('Protokół zawodów'!$B$9:$Z$191,$AR19,13))</f>
        <v>70</v>
      </c>
      <c r="O19" s="132" t="str">
        <f>IF(ISBLANK($E19),"",INDEX('Protokół zawodów'!$B$9:$Z$191,$AR19,14))</f>
        <v>z</v>
      </c>
      <c r="P19" s="133">
        <f>IF(ISBLANK($E19),"",INDEX('Protokół zawodów'!$B$9:$Z$191,$AR19,15))</f>
        <v>73</v>
      </c>
      <c r="Q19" s="132" t="str">
        <f>IF(ISBLANK($E19),"",INDEX('Protokół zawodów'!$B$9:$Z$191,$AR19,16))</f>
        <v>x</v>
      </c>
      <c r="R19" s="133">
        <f>IF(ISBLANK($E19),"",INDEX('Protokół zawodów'!$B$9:$Z$191,$AR19,17))</f>
        <v>80</v>
      </c>
      <c r="S19" s="132" t="str">
        <f>IF(ISBLANK($E19),"",INDEX('Protokół zawodów'!$B$9:$Z$191,$AR19,18))</f>
        <v>z</v>
      </c>
      <c r="T19" s="133">
        <f>IF(ISBLANK($E19),"",INDEX('Protokół zawodów'!$B$9:$Z$191,$AR19,19))</f>
        <v>85</v>
      </c>
      <c r="U19" s="132" t="str">
        <f>IF(ISBLANK($E19),"",INDEX('Protokół zawodów'!$B$9:$Z$191,$AR19,20))</f>
        <v>z</v>
      </c>
      <c r="V19" s="133">
        <f>IF(ISBLANK($E19),"",INDEX('Protokół zawodów'!$B$9:$Z$191,$AR19,21))</f>
        <v>90</v>
      </c>
      <c r="W19" s="132" t="str">
        <f>IF(ISBLANK($E19),"",INDEX('Protokół zawodów'!$B$9:$Z$191,$AR19,22))</f>
        <v>x</v>
      </c>
      <c r="X19" s="89">
        <f>AJ19+AN19</f>
        <v>155</v>
      </c>
      <c r="Y19" s="201">
        <f t="shared" si="2"/>
        <v>339.81</v>
      </c>
      <c r="Z19" s="200">
        <f t="shared" si="5"/>
        <v>339.81</v>
      </c>
      <c r="AA19" s="485"/>
      <c r="AB19" s="489">
        <f>Z20</f>
        <v>837.88</v>
      </c>
      <c r="AC19" s="490">
        <f>J19-L19-R19</f>
        <v>-146</v>
      </c>
      <c r="AD19" s="491">
        <f>IF(ISBLANK($AT$3),1,IF(F19="K",$AT$3,1))</f>
        <v>1.4</v>
      </c>
      <c r="AE19" s="492">
        <f t="shared" si="3"/>
        <v>1.3473925264244682</v>
      </c>
      <c r="AF19" s="93">
        <f t="shared" si="4"/>
        <v>1.5659303698607026</v>
      </c>
      <c r="AG19" s="94">
        <f>IF(M19="z",L19,IF(M19="x",L19*(-1),0))</f>
        <v>66</v>
      </c>
      <c r="AH19" s="94">
        <f>IF(O19="z",N19,IF(O19="x",N19*(-1),0))</f>
        <v>70</v>
      </c>
      <c r="AI19" s="94">
        <f>IF(Q19="z",P19,IF(Q19="x",P19*(-1),0))</f>
        <v>-73</v>
      </c>
      <c r="AJ19" s="95">
        <f>IF(AND(AG19&lt;0,AH19&lt;0,AI19&lt;0),0,MAX(AG19:AI19))</f>
        <v>70</v>
      </c>
      <c r="AK19" s="94">
        <f>IF(S19="z",R19,IF(S19="x",R19*(-1),0))</f>
        <v>80</v>
      </c>
      <c r="AL19" s="94">
        <f>IF(U19="z",T19,IF(U19="x",T19*(-1),0))</f>
        <v>85</v>
      </c>
      <c r="AM19" s="94">
        <f>IF(W19="z",V19,IF(W19="x",V19*(-1),0))</f>
        <v>-90</v>
      </c>
      <c r="AN19" s="96">
        <f>IF(AND(AK19&lt;0,AL19&lt;0,AM19&lt;0),0,MAX(AK19:AM19))</f>
        <v>85</v>
      </c>
      <c r="AO19" s="94">
        <f>IF(ISTEXT(Q19),AJ19,LARGE(L19:P19,1))</f>
        <v>70</v>
      </c>
      <c r="AP19" s="94">
        <f>IF(ISTEXT(W19),AN19,LARGE(R19:V19,1))</f>
        <v>85</v>
      </c>
      <c r="AQ19" s="94">
        <f>AO19+AP19</f>
        <v>155</v>
      </c>
      <c r="AR19" s="484">
        <f>IF(ISBLANK(E19)," ",MATCH(E19,'Protokół zawodów'!$E$9:$E$191,0))</f>
        <v>14</v>
      </c>
      <c r="AS19" s="485">
        <f>IF(E19="","",MATCH(E19,'Protokół zawodów'!$E$9:$E$191,0))</f>
        <v>14</v>
      </c>
      <c r="AT19" s="485"/>
      <c r="AU19" s="485"/>
      <c r="AV19" s="494"/>
    </row>
    <row r="20" spans="1:48" ht="18.600000000000001" thickBot="1">
      <c r="A20" s="495"/>
      <c r="B20" s="443"/>
      <c r="C20" s="443"/>
      <c r="D20" s="443"/>
      <c r="E20" s="443"/>
      <c r="F20" s="443"/>
      <c r="G20" s="496"/>
      <c r="H20" s="441"/>
      <c r="I20" s="497" t="str">
        <f>G13</f>
        <v>OLIMPIJCZYK Łuków 2</v>
      </c>
      <c r="J20" s="446"/>
      <c r="K20" s="446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147"/>
      <c r="Y20" s="202">
        <f>ROUND(IF(COUNTA(I17:I19)=6,SUM(Y17:Y19)-MIN(Y17:Y19),SUM(Y17:Y19)),2)</f>
        <v>837.88</v>
      </c>
      <c r="Z20" s="199">
        <f>ROUND(IF(COUNTA(J17:J19)=6,SUM(Z17:Z19)-MIN(Z17:Z19),SUM(Z17:Z19)),2)</f>
        <v>837.88</v>
      </c>
      <c r="AA20" s="441"/>
      <c r="AB20" s="489"/>
      <c r="AC20" s="441"/>
      <c r="AD20" s="441"/>
      <c r="AE20" s="441"/>
      <c r="AF20" s="441"/>
      <c r="AG20" s="443"/>
      <c r="AH20" s="443"/>
      <c r="AI20" s="444"/>
      <c r="AJ20" s="445"/>
      <c r="AK20" s="443"/>
      <c r="AL20" s="443"/>
      <c r="AM20" s="443"/>
      <c r="AN20" s="445"/>
      <c r="AO20" s="446"/>
      <c r="AP20" s="446"/>
      <c r="AQ20" s="446"/>
      <c r="AR20" s="484"/>
      <c r="AS20" s="485" t="str">
        <f>IF(E20="","",MATCH(E20,'Protokół zawodów'!$E$9:$E$191,0))</f>
        <v/>
      </c>
      <c r="AT20" s="441"/>
      <c r="AU20" s="441"/>
      <c r="AV20" s="459"/>
    </row>
    <row r="21" spans="1:48" s="141" customFormat="1" ht="15" hidden="1" customHeight="1">
      <c r="A21" s="460">
        <v>3</v>
      </c>
      <c r="B21" s="461"/>
      <c r="D21" s="463"/>
      <c r="E21" s="463"/>
      <c r="F21" s="463"/>
      <c r="G21" s="462" t="s">
        <v>183</v>
      </c>
      <c r="H21" s="464"/>
      <c r="I21" s="464"/>
      <c r="J21" s="464"/>
      <c r="K21" s="463"/>
      <c r="L21" s="465"/>
      <c r="M21" s="466"/>
      <c r="N21" s="467"/>
      <c r="O21" s="466"/>
      <c r="P21" s="467"/>
      <c r="Q21" s="466"/>
      <c r="R21" s="468"/>
      <c r="S21" s="466"/>
      <c r="T21" s="469"/>
      <c r="U21" s="470"/>
      <c r="V21" s="467"/>
      <c r="W21" s="470"/>
      <c r="X21" s="410"/>
      <c r="Y21" s="410"/>
      <c r="Z21" s="471"/>
      <c r="AA21" s="469"/>
      <c r="AB21" s="489"/>
      <c r="AC21" s="469"/>
      <c r="AD21" s="469"/>
      <c r="AE21" s="472"/>
      <c r="AF21" s="472"/>
      <c r="AG21" s="463"/>
      <c r="AH21" s="463"/>
      <c r="AI21" s="463"/>
      <c r="AJ21" s="463"/>
      <c r="AK21" s="463"/>
      <c r="AL21" s="463"/>
      <c r="AM21" s="463"/>
      <c r="AN21" s="463"/>
      <c r="AO21" s="463"/>
      <c r="AP21" s="463"/>
      <c r="AQ21" s="463"/>
      <c r="AR21" s="473"/>
      <c r="AS21" s="485" t="str">
        <f>IF(E21="","",MATCH(E21,'Protokół zawodów'!$E$9:$E$191,0))</f>
        <v/>
      </c>
      <c r="AT21" s="469"/>
      <c r="AU21" s="469"/>
      <c r="AV21" s="474"/>
    </row>
    <row r="22" spans="1:48" ht="13.5" hidden="1" customHeight="1">
      <c r="A22" s="475"/>
      <c r="B22" s="476"/>
      <c r="C22" s="462"/>
      <c r="D22" s="476"/>
      <c r="E22" s="476"/>
      <c r="F22" s="476"/>
      <c r="G22" s="477"/>
      <c r="H22" s="476"/>
      <c r="I22" s="476"/>
      <c r="J22" s="476"/>
      <c r="K22" s="478"/>
      <c r="L22" s="479"/>
      <c r="M22" s="480"/>
      <c r="N22" s="479"/>
      <c r="O22" s="480"/>
      <c r="P22" s="479"/>
      <c r="Q22" s="480"/>
      <c r="R22" s="479"/>
      <c r="S22" s="480"/>
      <c r="T22" s="479"/>
      <c r="U22" s="480"/>
      <c r="V22" s="479"/>
      <c r="W22" s="480"/>
      <c r="X22" s="481"/>
      <c r="Y22" s="481"/>
      <c r="Z22" s="482"/>
      <c r="AA22" s="441"/>
      <c r="AB22" s="489"/>
      <c r="AC22" s="441"/>
      <c r="AD22" s="441"/>
      <c r="AE22" s="483"/>
      <c r="AF22" s="483"/>
      <c r="AG22" s="443"/>
      <c r="AH22" s="443"/>
      <c r="AI22" s="443"/>
      <c r="AJ22" s="445"/>
      <c r="AK22" s="443"/>
      <c r="AL22" s="443"/>
      <c r="AM22" s="443"/>
      <c r="AN22" s="445"/>
      <c r="AO22" s="446"/>
      <c r="AP22" s="446"/>
      <c r="AQ22" s="446"/>
      <c r="AR22" s="484"/>
      <c r="AS22" s="485" t="str">
        <f>IF(E22="","",MATCH(E22,'Protokół zawodów'!$E$9:$E$191,0))</f>
        <v/>
      </c>
      <c r="AT22" s="441"/>
      <c r="AU22" s="441"/>
      <c r="AV22" s="459"/>
    </row>
    <row r="23" spans="1:48" s="81" customFormat="1" ht="12" hidden="1" customHeight="1">
      <c r="A23" s="623" t="s">
        <v>10</v>
      </c>
      <c r="B23" s="628" t="s">
        <v>26</v>
      </c>
      <c r="C23" s="653" t="s">
        <v>27</v>
      </c>
      <c r="D23" s="631" t="s">
        <v>12</v>
      </c>
      <c r="E23" s="629"/>
      <c r="F23" s="631" t="s">
        <v>28</v>
      </c>
      <c r="G23" s="647" t="s">
        <v>29</v>
      </c>
      <c r="H23" s="631" t="s">
        <v>30</v>
      </c>
      <c r="I23" s="623" t="s">
        <v>31</v>
      </c>
      <c r="J23" s="80" t="s">
        <v>32</v>
      </c>
      <c r="K23" s="623" t="s">
        <v>33</v>
      </c>
      <c r="L23" s="623" t="s">
        <v>34</v>
      </c>
      <c r="M23" s="623"/>
      <c r="N23" s="623"/>
      <c r="O23" s="623"/>
      <c r="P23" s="623"/>
      <c r="Q23" s="623"/>
      <c r="R23" s="623" t="s">
        <v>35</v>
      </c>
      <c r="S23" s="623"/>
      <c r="T23" s="623"/>
      <c r="U23" s="623"/>
      <c r="V23" s="623"/>
      <c r="W23" s="623"/>
      <c r="X23" s="623" t="s">
        <v>36</v>
      </c>
      <c r="Y23" s="631" t="s">
        <v>37</v>
      </c>
      <c r="Z23" s="623" t="s">
        <v>38</v>
      </c>
      <c r="AA23" s="486"/>
      <c r="AB23" s="489"/>
      <c r="AC23" s="486"/>
      <c r="AD23" s="486"/>
      <c r="AE23" s="487"/>
      <c r="AF23" s="487"/>
      <c r="AG23" s="445"/>
      <c r="AH23" s="445"/>
      <c r="AI23" s="445"/>
      <c r="AJ23" s="445"/>
      <c r="AK23" s="445"/>
      <c r="AL23" s="445"/>
      <c r="AM23" s="445"/>
      <c r="AN23" s="445"/>
      <c r="AO23" s="445"/>
      <c r="AP23" s="445"/>
      <c r="AQ23" s="445"/>
      <c r="AR23" s="484"/>
      <c r="AS23" s="485" t="str">
        <f>IF(E23="","",MATCH(E23,'Protokół zawodów'!$E$9:$E$191,0))</f>
        <v/>
      </c>
      <c r="AT23" s="486"/>
      <c r="AU23" s="486"/>
      <c r="AV23" s="488"/>
    </row>
    <row r="24" spans="1:48" s="81" customFormat="1" ht="12" hidden="1" customHeight="1">
      <c r="A24" s="624"/>
      <c r="B24" s="628"/>
      <c r="C24" s="653"/>
      <c r="D24" s="631"/>
      <c r="E24" s="629"/>
      <c r="F24" s="631"/>
      <c r="G24" s="624"/>
      <c r="H24" s="626"/>
      <c r="I24" s="624"/>
      <c r="J24" s="189" t="s">
        <v>39</v>
      </c>
      <c r="K24" s="623"/>
      <c r="L24" s="625">
        <v>1</v>
      </c>
      <c r="M24" s="625"/>
      <c r="N24" s="625">
        <v>2</v>
      </c>
      <c r="O24" s="625"/>
      <c r="P24" s="625">
        <v>3</v>
      </c>
      <c r="Q24" s="625"/>
      <c r="R24" s="625">
        <v>1</v>
      </c>
      <c r="S24" s="625"/>
      <c r="T24" s="625">
        <v>2</v>
      </c>
      <c r="U24" s="625"/>
      <c r="V24" s="625">
        <v>3</v>
      </c>
      <c r="W24" s="625"/>
      <c r="X24" s="623"/>
      <c r="Y24" s="623"/>
      <c r="Z24" s="624"/>
      <c r="AA24" s="486"/>
      <c r="AB24" s="489"/>
      <c r="AC24" s="486">
        <v>20</v>
      </c>
      <c r="AD24" s="486"/>
      <c r="AE24" s="487" t="s">
        <v>40</v>
      </c>
      <c r="AF24" s="487" t="s">
        <v>41</v>
      </c>
      <c r="AG24" s="445"/>
      <c r="AH24" s="445"/>
      <c r="AI24" s="445"/>
      <c r="AJ24" s="445"/>
      <c r="AK24" s="445"/>
      <c r="AL24" s="445"/>
      <c r="AM24" s="445"/>
      <c r="AN24" s="445"/>
      <c r="AO24" s="83" t="s">
        <v>42</v>
      </c>
      <c r="AP24" s="83" t="s">
        <v>43</v>
      </c>
      <c r="AQ24" s="83" t="s">
        <v>44</v>
      </c>
      <c r="AR24" s="484"/>
      <c r="AS24" s="485" t="str">
        <f>IF(E24="","",MATCH(E24,'Protokół zawodów'!$E$9:$E$191,0))</f>
        <v/>
      </c>
      <c r="AT24" s="486"/>
      <c r="AU24" s="486"/>
      <c r="AV24" s="488"/>
    </row>
    <row r="25" spans="1:48" s="35" customFormat="1" ht="16.2" hidden="1">
      <c r="A25" s="84">
        <v>1</v>
      </c>
      <c r="B25" s="85" t="str">
        <f>IF(ISBLANK($E25),"",INDEX('Protokół zawodów'!$B$9:$Z$191,$AR25,1))</f>
        <v/>
      </c>
      <c r="C25" s="85" t="str">
        <f>IF(ISBLANK($E25),"",INDEX('Protokół zawodów'!$B$9:$Z$191,$AR25,2))</f>
        <v/>
      </c>
      <c r="D25" s="85" t="str">
        <f>IF(ISBLANK($E25),"",INDEX('Protokół zawodów'!$B$9:$Z$191,$AR25,3))</f>
        <v/>
      </c>
      <c r="E25" s="192"/>
      <c r="F25" s="85" t="str">
        <f>IF(ISBLANK($E25),"",INDEX('Protokół zawodów'!$B$9:$Z$191,$AR25,5))</f>
        <v/>
      </c>
      <c r="G25" s="182" t="str">
        <f>IF(ISBLANK($E25),"",INDEX('Protokół zawodów'!$B$9:$Z$191,$AR25,6))</f>
        <v/>
      </c>
      <c r="H25" s="85" t="str">
        <f>IF(ISBLANK($E25),"",INDEX('Protokół zawodów'!$B$9:$Z$191,$AR25,7))</f>
        <v/>
      </c>
      <c r="I25" s="85" t="str">
        <f>IF(ISBLANK($E25),"",INDEX('Protokół zawodów'!$B$9:$Z$191,$AR25,8))</f>
        <v/>
      </c>
      <c r="J25" s="87" t="str">
        <f>IF(ISBLANK($E25),"",INDEX('Protokół zawodów'!$B$9:$Z$191,$AR25,9))</f>
        <v/>
      </c>
      <c r="K25" s="168" t="str">
        <f>IF(ISBLANK($E25),"",INDEX('Protokół zawodów'!$B$9:$Z$191,$AR25,10))</f>
        <v/>
      </c>
      <c r="L25" s="131" t="str">
        <f>IF(ISBLANK($E25),"",INDEX('Protokół zawodów'!$B$9:$Z$191,$AR25,11))</f>
        <v/>
      </c>
      <c r="M25" s="132" t="str">
        <f>IF(ISBLANK($E25),"",INDEX('Protokół zawodów'!$B$9:$Z$191,$AR25,12))</f>
        <v/>
      </c>
      <c r="N25" s="131" t="str">
        <f>IF(ISBLANK($E25),"",INDEX('Protokół zawodów'!$B$9:$Z$191,$AR25,13))</f>
        <v/>
      </c>
      <c r="O25" s="132" t="str">
        <f>IF(ISBLANK($E25),"",INDEX('Protokół zawodów'!$B$9:$Z$191,$AR25,14))</f>
        <v/>
      </c>
      <c r="P25" s="133" t="str">
        <f>IF(ISBLANK($E25),"",INDEX('Protokół zawodów'!$B$9:$Z$191,$AR25,15))</f>
        <v/>
      </c>
      <c r="Q25" s="132" t="str">
        <f>IF(ISBLANK($E25),"",INDEX('Protokół zawodów'!$B$9:$Z$191,$AR25,16))</f>
        <v/>
      </c>
      <c r="R25" s="133" t="str">
        <f>IF(ISBLANK($E25),"",INDEX('Protokół zawodów'!$B$9:$Z$191,$AR25,17))</f>
        <v/>
      </c>
      <c r="S25" s="132" t="str">
        <f>IF(ISBLANK($E25),"",INDEX('Protokół zawodów'!$B$9:$Z$191,$AR25,18))</f>
        <v/>
      </c>
      <c r="T25" s="133" t="str">
        <f>IF(ISBLANK($E25),"",INDEX('Protokół zawodów'!$B$9:$Z$191,$AR25,19))</f>
        <v/>
      </c>
      <c r="U25" s="132" t="str">
        <f>IF(ISBLANK($E25),"",INDEX('Protokół zawodów'!$B$9:$Z$191,$AR25,20))</f>
        <v/>
      </c>
      <c r="V25" s="133" t="str">
        <f>IF(ISBLANK($E25),"",INDEX('Protokół zawodów'!$B$9:$Z$191,$AR25,21))</f>
        <v/>
      </c>
      <c r="W25" s="132" t="str">
        <f>IF(ISBLANK($E25),"",INDEX('Protokół zawodów'!$B$9:$Z$191,$AR25,22))</f>
        <v/>
      </c>
      <c r="X25" s="89">
        <f>AJ25+AN25</f>
        <v>0</v>
      </c>
      <c r="Y25" s="201">
        <f>IF(ISBLANK(K25)=TRUE,"",ROUND(AF25*AQ25*AD25,2))</f>
        <v>0</v>
      </c>
      <c r="Z25" s="200">
        <f>IF(ISBLANK(K25)=TRUE," ",ROUND(AF25*X25*AD25,2))+IF(OR(AJ25=0,AN25=0),0,#REF!)</f>
        <v>0</v>
      </c>
      <c r="AA25" s="485"/>
      <c r="AB25" s="489">
        <f>Z28</f>
        <v>0</v>
      </c>
      <c r="AC25" s="490" t="e">
        <f>J25-L25-R25</f>
        <v>#VALUE!</v>
      </c>
      <c r="AD25" s="491">
        <f>IF(ISBLANK($AT$3),1,IF(F25="K",$AT$3,1))</f>
        <v>1</v>
      </c>
      <c r="AE25" s="492">
        <f t="shared" ref="AE25:AE27" si="6">IF(K25&lt;163.918,10^(0.674107991*((LOG10(K25/163.918)^2))),1)</f>
        <v>1</v>
      </c>
      <c r="AF25" s="93">
        <f t="shared" ref="AF25:AF27" si="7">IF(K25&lt;201.159,10^(0.700767819*((LOG10(K25/201.159)^2))),1)</f>
        <v>1</v>
      </c>
      <c r="AG25" s="94">
        <f>IF(M25="z",L25,IF(M25="x",L25*(-1),0))</f>
        <v>0</v>
      </c>
      <c r="AH25" s="94">
        <f>IF(O25="z",N25,IF(O25="x",N25*(-1),0))</f>
        <v>0</v>
      </c>
      <c r="AI25" s="94">
        <f>IF(Q25="z",P25,IF(Q25="x",P25*(-1),0))</f>
        <v>0</v>
      </c>
      <c r="AJ25" s="95">
        <f>IF(AND(AG25&lt;0,AH25&lt;0,AI25&lt;0),0,MAX(AG25:AI25))</f>
        <v>0</v>
      </c>
      <c r="AK25" s="94">
        <f>IF(S25="z",R25,IF(S25="x",R25*(-1),0))</f>
        <v>0</v>
      </c>
      <c r="AL25" s="94">
        <f>IF(U25="z",T25,IF(U25="x",T25*(-1),0))</f>
        <v>0</v>
      </c>
      <c r="AM25" s="94">
        <f>IF(W25="z",V25,IF(W25="x",V25*(-1),0))</f>
        <v>0</v>
      </c>
      <c r="AN25" s="96">
        <f>IF(AND(AK25&lt;0,AL25&lt;0,AM25&lt;0),0,MAX(AK25:AM25))</f>
        <v>0</v>
      </c>
      <c r="AO25" s="94">
        <f>IF(ISTEXT(Q25),AJ25,LARGE(L25:P25,1))</f>
        <v>0</v>
      </c>
      <c r="AP25" s="94">
        <f>IF(ISTEXT(W25),AN25,LARGE(R25:V25,1))</f>
        <v>0</v>
      </c>
      <c r="AQ25" s="94">
        <f>AO25+AP25</f>
        <v>0</v>
      </c>
      <c r="AR25" s="484" t="str">
        <f>IF(ISBLANK(E25)," ",MATCH(E25,'Protokół zawodów'!$E$9:$E$191,0))</f>
        <v xml:space="preserve"> </v>
      </c>
      <c r="AS25" s="485" t="str">
        <f>IF(E25="","",MATCH(E25,'Protokół zawodów'!$E$9:$E$191,0))</f>
        <v/>
      </c>
      <c r="AT25" s="485"/>
      <c r="AU25" s="485"/>
      <c r="AV25" s="494"/>
    </row>
    <row r="26" spans="1:48" s="35" customFormat="1" ht="16.2" hidden="1">
      <c r="A26" s="84">
        <v>2</v>
      </c>
      <c r="B26" s="85" t="str">
        <f>IF(ISBLANK($E26),"",INDEX('Protokół zawodów'!$B$9:$Z$191,$AR26,1))</f>
        <v/>
      </c>
      <c r="C26" s="85" t="str">
        <f>IF(ISBLANK($E26),"",INDEX('Protokół zawodów'!$B$9:$Z$191,$AR26,2))</f>
        <v/>
      </c>
      <c r="D26" s="85" t="str">
        <f>IF(ISBLANK($E26),"",INDEX('Protokół zawodów'!$B$9:$Z$191,$AR26,3))</f>
        <v/>
      </c>
      <c r="E26" s="192"/>
      <c r="F26" s="85" t="str">
        <f>IF(ISBLANK($E26),"",INDEX('Protokół zawodów'!$B$9:$Z$191,$AR26,5))</f>
        <v/>
      </c>
      <c r="G26" s="182" t="str">
        <f>IF(ISBLANK($E26),"",INDEX('Protokół zawodów'!$B$9:$Z$191,$AR26,6))</f>
        <v/>
      </c>
      <c r="H26" s="85" t="str">
        <f>IF(ISBLANK($E26),"",INDEX('Protokół zawodów'!$B$9:$Z$191,$AR26,7))</f>
        <v/>
      </c>
      <c r="I26" s="85" t="str">
        <f>IF(ISBLANK($E26),"",INDEX('Protokół zawodów'!$B$9:$Z$191,$AR26,8))</f>
        <v/>
      </c>
      <c r="J26" s="87" t="str">
        <f>IF(ISBLANK($E26),"",INDEX('Protokół zawodów'!$B$9:$Z$191,$AR26,9))</f>
        <v/>
      </c>
      <c r="K26" s="168" t="str">
        <f>IF(ISBLANK($E26),"",INDEX('Protokół zawodów'!$B$9:$Z$191,$AR26,10))</f>
        <v/>
      </c>
      <c r="L26" s="131" t="str">
        <f>IF(ISBLANK($E26),"",INDEX('Protokół zawodów'!$B$9:$Z$191,$AR26,11))</f>
        <v/>
      </c>
      <c r="M26" s="132" t="str">
        <f>IF(ISBLANK($E26),"",INDEX('Protokół zawodów'!$B$9:$Z$191,$AR26,12))</f>
        <v/>
      </c>
      <c r="N26" s="131" t="str">
        <f>IF(ISBLANK($E26),"",INDEX('Protokół zawodów'!$B$9:$Z$191,$AR26,13))</f>
        <v/>
      </c>
      <c r="O26" s="132" t="str">
        <f>IF(ISBLANK($E26),"",INDEX('Protokół zawodów'!$B$9:$Z$191,$AR26,14))</f>
        <v/>
      </c>
      <c r="P26" s="133" t="str">
        <f>IF(ISBLANK($E26),"",INDEX('Protokół zawodów'!$B$9:$Z$191,$AR26,15))</f>
        <v/>
      </c>
      <c r="Q26" s="132" t="str">
        <f>IF(ISBLANK($E26),"",INDEX('Protokół zawodów'!$B$9:$Z$191,$AR26,16))</f>
        <v/>
      </c>
      <c r="R26" s="133" t="str">
        <f>IF(ISBLANK($E26),"",INDEX('Protokół zawodów'!$B$9:$Z$191,$AR26,17))</f>
        <v/>
      </c>
      <c r="S26" s="132" t="str">
        <f>IF(ISBLANK($E26),"",INDEX('Protokół zawodów'!$B$9:$Z$191,$AR26,18))</f>
        <v/>
      </c>
      <c r="T26" s="133" t="str">
        <f>IF(ISBLANK($E26),"",INDEX('Protokół zawodów'!$B$9:$Z$191,$AR26,19))</f>
        <v/>
      </c>
      <c r="U26" s="132" t="str">
        <f>IF(ISBLANK($E26),"",INDEX('Protokół zawodów'!$B$9:$Z$191,$AR26,20))</f>
        <v/>
      </c>
      <c r="V26" s="133" t="str">
        <f>IF(ISBLANK($E26),"",INDEX('Protokół zawodów'!$B$9:$Z$191,$AR26,21))</f>
        <v/>
      </c>
      <c r="W26" s="132" t="str">
        <f>IF(ISBLANK($E26),"",INDEX('Protokół zawodów'!$B$9:$Z$191,$AR26,22))</f>
        <v/>
      </c>
      <c r="X26" s="89">
        <f>AJ26+AN26</f>
        <v>0</v>
      </c>
      <c r="Y26" s="201">
        <f t="shared" ref="Y26:Y27" si="8">IF(ISBLANK(K26)=TRUE,"",ROUND(AF26*AQ26*AD26,2))</f>
        <v>0</v>
      </c>
      <c r="Z26" s="200">
        <f>IF(ISBLANK(K26)=TRUE," ",ROUND(AF26*X26*AD26,2))+IF(OR(AJ26=0,AN26=0),0,#REF!)</f>
        <v>0</v>
      </c>
      <c r="AA26" s="485"/>
      <c r="AB26" s="489">
        <f>Z28</f>
        <v>0</v>
      </c>
      <c r="AC26" s="490" t="e">
        <f>J26-L26-R26</f>
        <v>#VALUE!</v>
      </c>
      <c r="AD26" s="491">
        <f>IF(ISBLANK($AT$3),1,IF(F26="K",$AT$3,1))</f>
        <v>1</v>
      </c>
      <c r="AE26" s="492">
        <f t="shared" si="6"/>
        <v>1</v>
      </c>
      <c r="AF26" s="93">
        <f t="shared" si="7"/>
        <v>1</v>
      </c>
      <c r="AG26" s="94">
        <f>IF(M26="z",L26,IF(M26="x",L26*(-1),0))</f>
        <v>0</v>
      </c>
      <c r="AH26" s="94">
        <f>IF(O26="z",N26,IF(O26="x",N26*(-1),0))</f>
        <v>0</v>
      </c>
      <c r="AI26" s="94">
        <f>IF(Q26="z",P26,IF(Q26="x",P26*(-1),0))</f>
        <v>0</v>
      </c>
      <c r="AJ26" s="95">
        <f>IF(AND(AG26&lt;0,AH26&lt;0,AI26&lt;0),0,MAX(AG26:AI26))</f>
        <v>0</v>
      </c>
      <c r="AK26" s="94">
        <f>IF(S26="z",R26,IF(S26="x",R26*(-1),0))</f>
        <v>0</v>
      </c>
      <c r="AL26" s="94">
        <f>IF(U26="z",T26,IF(U26="x",T26*(-1),0))</f>
        <v>0</v>
      </c>
      <c r="AM26" s="94">
        <f>IF(W26="z",V26,IF(W26="x",V26*(-1),0))</f>
        <v>0</v>
      </c>
      <c r="AN26" s="96">
        <f>IF(AND(AK26&lt;0,AL26&lt;0,AM26&lt;0),0,MAX(AK26:AM26))</f>
        <v>0</v>
      </c>
      <c r="AO26" s="94">
        <f>IF(ISTEXT(Q26),AJ26,LARGE(L26:P26,1))</f>
        <v>0</v>
      </c>
      <c r="AP26" s="94">
        <f>IF(ISTEXT(W26),AN26,LARGE(R26:V26,1))</f>
        <v>0</v>
      </c>
      <c r="AQ26" s="94">
        <f>AO26+AP26</f>
        <v>0</v>
      </c>
      <c r="AR26" s="484" t="str">
        <f>IF(ISBLANK(E26)," ",MATCH(E26,'Protokół zawodów'!$E$9:$E$191,0))</f>
        <v xml:space="preserve"> </v>
      </c>
      <c r="AS26" s="485" t="str">
        <f>IF(E26="","",MATCH(E26,'Protokół zawodów'!$E$9:$E$191,0))</f>
        <v/>
      </c>
      <c r="AT26" s="485"/>
      <c r="AU26" s="485"/>
      <c r="AV26" s="494"/>
    </row>
    <row r="27" spans="1:48" s="35" customFormat="1" ht="16.8" hidden="1" thickBot="1">
      <c r="A27" s="84">
        <v>3</v>
      </c>
      <c r="B27" s="85" t="str">
        <f>IF(ISBLANK($E27),"",INDEX('Protokół zawodów'!$B$9:$Z$191,$AR27,1))</f>
        <v/>
      </c>
      <c r="C27" s="85" t="str">
        <f>IF(ISBLANK($E27),"",INDEX('Protokół zawodów'!$B$9:$Z$191,$AR27,2))</f>
        <v/>
      </c>
      <c r="D27" s="85" t="str">
        <f>IF(ISBLANK($E27),"",INDEX('Protokół zawodów'!$B$9:$Z$191,$AR27,3))</f>
        <v/>
      </c>
      <c r="E27" s="192"/>
      <c r="F27" s="85" t="str">
        <f>IF(ISBLANK($E27),"",INDEX('Protokół zawodów'!$B$9:$Z$191,$AR27,5))</f>
        <v/>
      </c>
      <c r="G27" s="182" t="str">
        <f>IF(ISBLANK($E27),"",INDEX('Protokół zawodów'!$B$9:$Z$191,$AR27,6))</f>
        <v/>
      </c>
      <c r="H27" s="85" t="str">
        <f>IF(ISBLANK($E27),"",INDEX('Protokół zawodów'!$B$9:$Z$191,$AR27,7))</f>
        <v/>
      </c>
      <c r="I27" s="85" t="str">
        <f>IF(ISBLANK($E27),"",INDEX('Protokół zawodów'!$B$9:$Z$191,$AR27,8))</f>
        <v/>
      </c>
      <c r="J27" s="87" t="str">
        <f>IF(ISBLANK($E27),"",INDEX('Protokół zawodów'!$B$9:$Z$191,$AR27,9))</f>
        <v/>
      </c>
      <c r="K27" s="168" t="str">
        <f>IF(ISBLANK($E27),"",INDEX('Protokół zawodów'!$B$9:$Z$191,$AR27,10))</f>
        <v/>
      </c>
      <c r="L27" s="131" t="str">
        <f>IF(ISBLANK($E27),"",INDEX('Protokół zawodów'!$B$9:$Z$191,$AR27,11))</f>
        <v/>
      </c>
      <c r="M27" s="132" t="str">
        <f>IF(ISBLANK($E27),"",INDEX('Protokół zawodów'!$B$9:$Z$191,$AR27,12))</f>
        <v/>
      </c>
      <c r="N27" s="131" t="str">
        <f>IF(ISBLANK($E27),"",INDEX('Protokół zawodów'!$B$9:$Z$191,$AR27,13))</f>
        <v/>
      </c>
      <c r="O27" s="132" t="str">
        <f>IF(ISBLANK($E27),"",INDEX('Protokół zawodów'!$B$9:$Z$191,$AR27,14))</f>
        <v/>
      </c>
      <c r="P27" s="133" t="str">
        <f>IF(ISBLANK($E27),"",INDEX('Protokół zawodów'!$B$9:$Z$191,$AR27,15))</f>
        <v/>
      </c>
      <c r="Q27" s="132" t="str">
        <f>IF(ISBLANK($E27),"",INDEX('Protokół zawodów'!$B$9:$Z$191,$AR27,16))</f>
        <v/>
      </c>
      <c r="R27" s="133" t="str">
        <f>IF(ISBLANK($E27),"",INDEX('Protokół zawodów'!$B$9:$Z$191,$AR27,17))</f>
        <v/>
      </c>
      <c r="S27" s="132" t="str">
        <f>IF(ISBLANK($E27),"",INDEX('Protokół zawodów'!$B$9:$Z$191,$AR27,18))</f>
        <v/>
      </c>
      <c r="T27" s="133" t="str">
        <f>IF(ISBLANK($E27),"",INDEX('Protokół zawodów'!$B$9:$Z$191,$AR27,19))</f>
        <v/>
      </c>
      <c r="U27" s="132" t="str">
        <f>IF(ISBLANK($E27),"",INDEX('Protokół zawodów'!$B$9:$Z$191,$AR27,20))</f>
        <v/>
      </c>
      <c r="V27" s="133" t="str">
        <f>IF(ISBLANK($E27),"",INDEX('Protokół zawodów'!$B$9:$Z$191,$AR27,21))</f>
        <v/>
      </c>
      <c r="W27" s="132" t="str">
        <f>IF(ISBLANK($E27),"",INDEX('Protokół zawodów'!$B$9:$Z$191,$AR27,22))</f>
        <v/>
      </c>
      <c r="X27" s="89">
        <f>AJ27+AN27</f>
        <v>0</v>
      </c>
      <c r="Y27" s="201">
        <f t="shared" si="8"/>
        <v>0</v>
      </c>
      <c r="Z27" s="200">
        <f>IF(ISBLANK(K27)=TRUE," ",ROUND(AF27*X27*AD27,2))+IF(OR(AJ27=0,AN27=0),0,#REF!)</f>
        <v>0</v>
      </c>
      <c r="AA27" s="485"/>
      <c r="AB27" s="489">
        <f>Z28</f>
        <v>0</v>
      </c>
      <c r="AC27" s="490" t="e">
        <f>J27-L27-R27</f>
        <v>#VALUE!</v>
      </c>
      <c r="AD27" s="491">
        <f>IF(ISBLANK($AT$3),1,IF(F27="K",$AT$3,1))</f>
        <v>1</v>
      </c>
      <c r="AE27" s="492">
        <f t="shared" si="6"/>
        <v>1</v>
      </c>
      <c r="AF27" s="93">
        <f t="shared" si="7"/>
        <v>1</v>
      </c>
      <c r="AG27" s="94">
        <f>IF(M27="z",L27,IF(M27="x",L27*(-1),0))</f>
        <v>0</v>
      </c>
      <c r="AH27" s="94">
        <f>IF(O27="z",N27,IF(O27="x",N27*(-1),0))</f>
        <v>0</v>
      </c>
      <c r="AI27" s="94">
        <f>IF(Q27="z",P27,IF(Q27="x",P27*(-1),0))</f>
        <v>0</v>
      </c>
      <c r="AJ27" s="95">
        <f>IF(AND(AG27&lt;0,AH27&lt;0,AI27&lt;0),0,MAX(AG27:AI27))</f>
        <v>0</v>
      </c>
      <c r="AK27" s="94">
        <f>IF(S27="z",R27,IF(S27="x",R27*(-1),0))</f>
        <v>0</v>
      </c>
      <c r="AL27" s="94">
        <f>IF(U27="z",T27,IF(U27="x",T27*(-1),0))</f>
        <v>0</v>
      </c>
      <c r="AM27" s="94">
        <f>IF(W27="z",V27,IF(W27="x",V27*(-1),0))</f>
        <v>0</v>
      </c>
      <c r="AN27" s="96">
        <f>IF(AND(AK27&lt;0,AL27&lt;0,AM27&lt;0),0,MAX(AK27:AM27))</f>
        <v>0</v>
      </c>
      <c r="AO27" s="94">
        <f>IF(ISTEXT(Q27),AJ27,LARGE(L27:P27,1))</f>
        <v>0</v>
      </c>
      <c r="AP27" s="94">
        <f>IF(ISTEXT(W27),AN27,LARGE(R27:V27,1))</f>
        <v>0</v>
      </c>
      <c r="AQ27" s="94">
        <f>AO27+AP27</f>
        <v>0</v>
      </c>
      <c r="AR27" s="484" t="str">
        <f>IF(ISBLANK(E27)," ",MATCH(E27,'Protokół zawodów'!$E$9:$E$191,0))</f>
        <v xml:space="preserve"> </v>
      </c>
      <c r="AS27" s="485" t="str">
        <f>IF(E27="","",MATCH(E27,'Protokół zawodów'!$E$9:$E$191,0))</f>
        <v/>
      </c>
      <c r="AT27" s="485"/>
      <c r="AU27" s="485"/>
      <c r="AV27" s="494"/>
    </row>
    <row r="28" spans="1:48" ht="18.600000000000001" hidden="1" thickBot="1">
      <c r="A28" s="495"/>
      <c r="B28" s="443"/>
      <c r="C28" s="443"/>
      <c r="D28" s="443"/>
      <c r="E28" s="443"/>
      <c r="F28" s="443"/>
      <c r="G28" s="496"/>
      <c r="H28" s="441"/>
      <c r="I28" s="497" t="str">
        <f>G21</f>
        <v>OLIMPIJCZYK Łuków 3</v>
      </c>
      <c r="J28" s="446"/>
      <c r="K28" s="446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441"/>
      <c r="W28" s="441"/>
      <c r="X28" s="147"/>
      <c r="Y28" s="202">
        <f>ROUND(IF(COUNTA(I25:I27)=6,SUM(Y25:Y27)-MIN(Y25:Y27),SUM(Y25:Y27)),2)</f>
        <v>0</v>
      </c>
      <c r="Z28" s="199">
        <f>ROUND(IF(COUNTA(J25:J27)=6,SUM(Z25:Z27)-MIN(Z25:Z27),SUM(Z25:Z27)),2)</f>
        <v>0</v>
      </c>
      <c r="AA28" s="441"/>
      <c r="AB28" s="489"/>
      <c r="AC28" s="441"/>
      <c r="AD28" s="441"/>
      <c r="AE28" s="441"/>
      <c r="AF28" s="441"/>
      <c r="AG28" s="443"/>
      <c r="AH28" s="443"/>
      <c r="AI28" s="444"/>
      <c r="AJ28" s="445"/>
      <c r="AK28" s="443"/>
      <c r="AL28" s="443"/>
      <c r="AM28" s="443"/>
      <c r="AN28" s="445"/>
      <c r="AO28" s="446"/>
      <c r="AP28" s="446"/>
      <c r="AQ28" s="446"/>
      <c r="AR28" s="447"/>
      <c r="AS28" s="485" t="str">
        <f>IF(E28="","",MATCH(E28,'Protokół zawodów'!$E$9:$E$191,0))</f>
        <v/>
      </c>
      <c r="AT28" s="441"/>
      <c r="AU28" s="441"/>
      <c r="AV28" s="459"/>
    </row>
    <row r="29" spans="1:48" s="141" customFormat="1" ht="15" hidden="1" customHeight="1">
      <c r="A29" s="460">
        <v>4</v>
      </c>
      <c r="B29" s="461"/>
      <c r="D29" s="461"/>
      <c r="E29" s="461"/>
      <c r="F29" s="461"/>
      <c r="G29" s="462" t="s">
        <v>184</v>
      </c>
      <c r="H29" s="464"/>
      <c r="I29" s="464"/>
      <c r="J29" s="464"/>
      <c r="K29" s="463"/>
      <c r="L29" s="465"/>
      <c r="M29" s="466"/>
      <c r="N29" s="467"/>
      <c r="O29" s="466"/>
      <c r="P29" s="467"/>
      <c r="Q29" s="466"/>
      <c r="R29" s="468"/>
      <c r="S29" s="466"/>
      <c r="T29" s="469"/>
      <c r="U29" s="470"/>
      <c r="V29" s="467"/>
      <c r="W29" s="470"/>
      <c r="X29" s="410"/>
      <c r="Y29" s="410"/>
      <c r="Z29" s="471"/>
      <c r="AA29" s="469"/>
      <c r="AB29" s="489"/>
      <c r="AC29" s="469"/>
      <c r="AD29" s="469"/>
      <c r="AE29" s="472"/>
      <c r="AF29" s="472"/>
      <c r="AG29" s="463"/>
      <c r="AH29" s="463"/>
      <c r="AI29" s="463"/>
      <c r="AJ29" s="463"/>
      <c r="AK29" s="463"/>
      <c r="AL29" s="463"/>
      <c r="AM29" s="463"/>
      <c r="AN29" s="463"/>
      <c r="AO29" s="463"/>
      <c r="AP29" s="463"/>
      <c r="AQ29" s="463"/>
      <c r="AR29" s="473"/>
      <c r="AS29" s="485" t="str">
        <f>IF(E29="","",MATCH(E29,'Protokół zawodów'!$E$9:$E$191,0))</f>
        <v/>
      </c>
      <c r="AT29" s="469"/>
      <c r="AU29" s="469"/>
      <c r="AV29" s="474"/>
    </row>
    <row r="30" spans="1:48" ht="6" hidden="1" customHeight="1">
      <c r="A30" s="475"/>
      <c r="B30" s="476"/>
      <c r="C30" s="476"/>
      <c r="D30" s="476"/>
      <c r="E30" s="476"/>
      <c r="F30" s="476"/>
      <c r="G30" s="477"/>
      <c r="H30" s="476"/>
      <c r="I30" s="476"/>
      <c r="J30" s="476"/>
      <c r="K30" s="478"/>
      <c r="L30" s="479"/>
      <c r="M30" s="480"/>
      <c r="N30" s="479"/>
      <c r="O30" s="480"/>
      <c r="P30" s="479"/>
      <c r="Q30" s="480"/>
      <c r="R30" s="479"/>
      <c r="S30" s="480"/>
      <c r="T30" s="479"/>
      <c r="U30" s="480"/>
      <c r="V30" s="479"/>
      <c r="W30" s="480"/>
      <c r="X30" s="481"/>
      <c r="Y30" s="481"/>
      <c r="Z30" s="482"/>
      <c r="AA30" s="441"/>
      <c r="AB30" s="489"/>
      <c r="AC30" s="441"/>
      <c r="AD30" s="441"/>
      <c r="AE30" s="483"/>
      <c r="AF30" s="483"/>
      <c r="AG30" s="443"/>
      <c r="AH30" s="443"/>
      <c r="AI30" s="443"/>
      <c r="AJ30" s="445"/>
      <c r="AK30" s="443"/>
      <c r="AL30" s="443"/>
      <c r="AM30" s="443"/>
      <c r="AN30" s="445"/>
      <c r="AO30" s="446"/>
      <c r="AP30" s="446"/>
      <c r="AQ30" s="446"/>
      <c r="AR30" s="484"/>
      <c r="AS30" s="485" t="str">
        <f>IF(E30="","",MATCH(E30,'Protokół zawodów'!$E$9:$E$191,0))</f>
        <v/>
      </c>
      <c r="AT30" s="441"/>
      <c r="AU30" s="441"/>
      <c r="AV30" s="459"/>
    </row>
    <row r="31" spans="1:48" s="81" customFormat="1" ht="12" hidden="1" customHeight="1">
      <c r="A31" s="623" t="s">
        <v>10</v>
      </c>
      <c r="B31" s="628" t="s">
        <v>26</v>
      </c>
      <c r="C31" s="653" t="s">
        <v>27</v>
      </c>
      <c r="D31" s="631" t="s">
        <v>12</v>
      </c>
      <c r="E31" s="629"/>
      <c r="F31" s="631" t="s">
        <v>28</v>
      </c>
      <c r="G31" s="647" t="s">
        <v>29</v>
      </c>
      <c r="H31" s="631" t="s">
        <v>30</v>
      </c>
      <c r="I31" s="623" t="s">
        <v>31</v>
      </c>
      <c r="J31" s="80" t="s">
        <v>32</v>
      </c>
      <c r="K31" s="623" t="s">
        <v>33</v>
      </c>
      <c r="L31" s="623" t="s">
        <v>34</v>
      </c>
      <c r="M31" s="623"/>
      <c r="N31" s="623"/>
      <c r="O31" s="623"/>
      <c r="P31" s="623"/>
      <c r="Q31" s="623"/>
      <c r="R31" s="623" t="s">
        <v>35</v>
      </c>
      <c r="S31" s="623"/>
      <c r="T31" s="623"/>
      <c r="U31" s="623"/>
      <c r="V31" s="623"/>
      <c r="W31" s="623"/>
      <c r="X31" s="623" t="s">
        <v>36</v>
      </c>
      <c r="Y31" s="631" t="s">
        <v>37</v>
      </c>
      <c r="Z31" s="623" t="s">
        <v>38</v>
      </c>
      <c r="AA31" s="486"/>
      <c r="AB31" s="489"/>
      <c r="AC31" s="486"/>
      <c r="AD31" s="486"/>
      <c r="AE31" s="487"/>
      <c r="AF31" s="487"/>
      <c r="AG31" s="445"/>
      <c r="AH31" s="445"/>
      <c r="AI31" s="445"/>
      <c r="AJ31" s="445"/>
      <c r="AK31" s="445"/>
      <c r="AL31" s="445"/>
      <c r="AM31" s="445"/>
      <c r="AN31" s="445"/>
      <c r="AO31" s="445"/>
      <c r="AP31" s="445"/>
      <c r="AQ31" s="445"/>
      <c r="AR31" s="484"/>
      <c r="AS31" s="485" t="str">
        <f>IF(E31="","",MATCH(E31,'Protokół zawodów'!$E$9:$E$191,0))</f>
        <v/>
      </c>
      <c r="AT31" s="486"/>
      <c r="AU31" s="486"/>
      <c r="AV31" s="488"/>
    </row>
    <row r="32" spans="1:48" s="81" customFormat="1" ht="12" hidden="1" customHeight="1">
      <c r="A32" s="624"/>
      <c r="B32" s="628"/>
      <c r="C32" s="653"/>
      <c r="D32" s="631"/>
      <c r="E32" s="629"/>
      <c r="F32" s="631"/>
      <c r="G32" s="624"/>
      <c r="H32" s="626"/>
      <c r="I32" s="624"/>
      <c r="J32" s="189" t="s">
        <v>39</v>
      </c>
      <c r="K32" s="623"/>
      <c r="L32" s="625">
        <v>1</v>
      </c>
      <c r="M32" s="625"/>
      <c r="N32" s="625">
        <v>2</v>
      </c>
      <c r="O32" s="625"/>
      <c r="P32" s="625">
        <v>3</v>
      </c>
      <c r="Q32" s="625"/>
      <c r="R32" s="625">
        <v>1</v>
      </c>
      <c r="S32" s="625"/>
      <c r="T32" s="625">
        <v>2</v>
      </c>
      <c r="U32" s="625"/>
      <c r="V32" s="625">
        <v>3</v>
      </c>
      <c r="W32" s="625"/>
      <c r="X32" s="623"/>
      <c r="Y32" s="623"/>
      <c r="Z32" s="624"/>
      <c r="AA32" s="486"/>
      <c r="AB32" s="489"/>
      <c r="AC32" s="486">
        <v>20</v>
      </c>
      <c r="AD32" s="486"/>
      <c r="AE32" s="487" t="s">
        <v>40</v>
      </c>
      <c r="AF32" s="487" t="s">
        <v>41</v>
      </c>
      <c r="AG32" s="445"/>
      <c r="AH32" s="445"/>
      <c r="AI32" s="445"/>
      <c r="AJ32" s="445"/>
      <c r="AK32" s="445"/>
      <c r="AL32" s="445"/>
      <c r="AM32" s="445"/>
      <c r="AN32" s="445"/>
      <c r="AO32" s="83" t="s">
        <v>42</v>
      </c>
      <c r="AP32" s="83" t="s">
        <v>43</v>
      </c>
      <c r="AQ32" s="83" t="s">
        <v>44</v>
      </c>
      <c r="AR32" s="484"/>
      <c r="AS32" s="485" t="str">
        <f>IF(E32="","",MATCH(E32,'Protokół zawodów'!$E$9:$E$191,0))</f>
        <v/>
      </c>
      <c r="AT32" s="486"/>
      <c r="AU32" s="486"/>
      <c r="AV32" s="488"/>
    </row>
    <row r="33" spans="1:48" s="35" customFormat="1" ht="16.2" hidden="1">
      <c r="A33" s="84">
        <v>1</v>
      </c>
      <c r="B33" s="85" t="str">
        <f>IF(ISBLANK($E33),"",INDEX('Protokół zawodów'!$B$9:$Z$191,$AR33,1))</f>
        <v/>
      </c>
      <c r="C33" s="85" t="str">
        <f>IF(ISBLANK($E33),"",INDEX('Protokół zawodów'!$B$9:$Z$191,$AR33,2))</f>
        <v/>
      </c>
      <c r="D33" s="85" t="str">
        <f>IF(ISBLANK($E33),"",INDEX('Protokół zawodów'!$B$9:$Z$191,$AR33,3))</f>
        <v/>
      </c>
      <c r="E33" s="192"/>
      <c r="F33" s="85" t="str">
        <f>IF(ISBLANK($E33),"",INDEX('Protokół zawodów'!$B$9:$Z$191,$AR33,5))</f>
        <v/>
      </c>
      <c r="G33" s="182" t="str">
        <f>IF(ISBLANK($E33),"",INDEX('Protokół zawodów'!$B$9:$Z$191,$AR33,6))</f>
        <v/>
      </c>
      <c r="H33" s="85" t="str">
        <f>IF(ISBLANK($E33),"",INDEX('Protokół zawodów'!$B$9:$Z$191,$AR33,7))</f>
        <v/>
      </c>
      <c r="I33" s="85" t="str">
        <f>IF(ISBLANK($E33),"",INDEX('Protokół zawodów'!$B$9:$Z$191,$AR33,8))</f>
        <v/>
      </c>
      <c r="J33" s="87" t="str">
        <f>IF(ISBLANK($E33),"",INDEX('Protokół zawodów'!$B$9:$Z$191,$AR33,9))</f>
        <v/>
      </c>
      <c r="K33" s="168" t="str">
        <f>IF(ISBLANK($E33),"",INDEX('Protokół zawodów'!$B$9:$Z$191,$AR33,10))</f>
        <v/>
      </c>
      <c r="L33" s="131" t="str">
        <f>IF(ISBLANK($E33),"",INDEX('Protokół zawodów'!$B$9:$Z$191,$AR33,11))</f>
        <v/>
      </c>
      <c r="M33" s="132" t="str">
        <f>IF(ISBLANK($E33),"",INDEX('Protokół zawodów'!$B$9:$Z$191,$AR33,12))</f>
        <v/>
      </c>
      <c r="N33" s="131" t="str">
        <f>IF(ISBLANK($E33),"",INDEX('Protokół zawodów'!$B$9:$Z$191,$AR33,13))</f>
        <v/>
      </c>
      <c r="O33" s="132" t="str">
        <f>IF(ISBLANK($E33),"",INDEX('Protokół zawodów'!$B$9:$Z$191,$AR33,14))</f>
        <v/>
      </c>
      <c r="P33" s="133" t="str">
        <f>IF(ISBLANK($E33),"",INDEX('Protokół zawodów'!$B$9:$Z$191,$AR33,15))</f>
        <v/>
      </c>
      <c r="Q33" s="132" t="str">
        <f>IF(ISBLANK($E33),"",INDEX('Protokół zawodów'!$B$9:$Z$191,$AR33,16))</f>
        <v/>
      </c>
      <c r="R33" s="133" t="str">
        <f>IF(ISBLANK($E33),"",INDEX('Protokół zawodów'!$B$9:$Z$191,$AR33,17))</f>
        <v/>
      </c>
      <c r="S33" s="132" t="str">
        <f>IF(ISBLANK($E33),"",INDEX('Protokół zawodów'!$B$9:$Z$191,$AR33,18))</f>
        <v/>
      </c>
      <c r="T33" s="133" t="str">
        <f>IF(ISBLANK($E33),"",INDEX('Protokół zawodów'!$B$9:$Z$191,$AR33,19))</f>
        <v/>
      </c>
      <c r="U33" s="132" t="str">
        <f>IF(ISBLANK($E33),"",INDEX('Protokół zawodów'!$B$9:$Z$191,$AR33,20))</f>
        <v/>
      </c>
      <c r="V33" s="133" t="str">
        <f>IF(ISBLANK($E33),"",INDEX('Protokół zawodów'!$B$9:$Z$191,$AR33,21))</f>
        <v/>
      </c>
      <c r="W33" s="132" t="str">
        <f>IF(ISBLANK($E33),"",INDEX('Protokół zawodów'!$B$9:$Z$191,$AR33,22))</f>
        <v/>
      </c>
      <c r="X33" s="89">
        <f>AJ33+AN33</f>
        <v>0</v>
      </c>
      <c r="Y33" s="201">
        <f t="shared" ref="Y33:Y35" si="9">IF(ISBLANK(K33)=TRUE,"",ROUND(AF33*AQ33*AD33,2))</f>
        <v>0</v>
      </c>
      <c r="Z33" s="200">
        <f>IF(ISBLANK(K33)=TRUE," ",ROUND(AF33*X33*AD33,2))+IF(OR(AJ33=0,AN33=0),0,#REF!)</f>
        <v>0</v>
      </c>
      <c r="AA33" s="485"/>
      <c r="AB33" s="489">
        <f>Z36</f>
        <v>0</v>
      </c>
      <c r="AC33" s="490" t="e">
        <f>J33-L33-R33</f>
        <v>#VALUE!</v>
      </c>
      <c r="AD33" s="491">
        <f>IF(ISBLANK($AT$3),1,IF(F33="K",$AT$3,1))</f>
        <v>1</v>
      </c>
      <c r="AE33" s="492">
        <f t="shared" ref="AE33:AE35" si="10">IF(K33&lt;163.918,10^(0.674107991*((LOG10(K33/163.918)^2))),1)</f>
        <v>1</v>
      </c>
      <c r="AF33" s="93">
        <f t="shared" ref="AF33:AF35" si="11">IF(K33&lt;201.159,10^(0.700767819*((LOG10(K33/201.159)^2))),1)</f>
        <v>1</v>
      </c>
      <c r="AG33" s="94">
        <f>IF(M33="z",L33,IF(M33="x",L33*(-1),0))</f>
        <v>0</v>
      </c>
      <c r="AH33" s="94">
        <f>IF(O33="z",N33,IF(O33="x",N33*(-1),0))</f>
        <v>0</v>
      </c>
      <c r="AI33" s="94">
        <f>IF(Q33="z",P33,IF(Q33="x",P33*(-1),0))</f>
        <v>0</v>
      </c>
      <c r="AJ33" s="95">
        <f>IF(AND(AG33&lt;0,AH33&lt;0,AI33&lt;0),0,MAX(AG33:AI33))</f>
        <v>0</v>
      </c>
      <c r="AK33" s="94">
        <f>IF(S33="z",R33,IF(S33="x",R33*(-1),0))</f>
        <v>0</v>
      </c>
      <c r="AL33" s="94">
        <f>IF(U33="z",T33,IF(U33="x",T33*(-1),0))</f>
        <v>0</v>
      </c>
      <c r="AM33" s="94">
        <f>IF(W33="z",V33,IF(W33="x",V33*(-1),0))</f>
        <v>0</v>
      </c>
      <c r="AN33" s="96">
        <f>IF(AND(AK33&lt;0,AL33&lt;0,AM33&lt;0),0,MAX(AK33:AM33))</f>
        <v>0</v>
      </c>
      <c r="AO33" s="94">
        <f>IF(ISTEXT(Q33),AJ33,LARGE(L33:P33,1))</f>
        <v>0</v>
      </c>
      <c r="AP33" s="94">
        <f>IF(ISTEXT(W33),AN33,LARGE(R33:V33,1))</f>
        <v>0</v>
      </c>
      <c r="AQ33" s="94">
        <f>AO33+AP33</f>
        <v>0</v>
      </c>
      <c r="AR33" s="484" t="str">
        <f>IF(ISBLANK(E33)," ",MATCH(E33,'Protokół zawodów'!$E$9:$E$191,0))</f>
        <v xml:space="preserve"> </v>
      </c>
      <c r="AS33" s="485" t="str">
        <f>IF(E33="","",MATCH(E33,'Protokół zawodów'!$E$9:$E$191,0))</f>
        <v/>
      </c>
      <c r="AT33" s="485"/>
      <c r="AU33" s="485"/>
      <c r="AV33" s="494"/>
    </row>
    <row r="34" spans="1:48" s="35" customFormat="1" ht="16.2" hidden="1">
      <c r="A34" s="84">
        <v>2</v>
      </c>
      <c r="B34" s="85" t="str">
        <f>IF(ISBLANK($E34),"",INDEX('Protokół zawodów'!$B$9:$Z$191,$AR34,1))</f>
        <v/>
      </c>
      <c r="C34" s="85" t="str">
        <f>IF(ISBLANK($E34),"",INDEX('Protokół zawodów'!$B$9:$Z$191,$AR34,2))</f>
        <v/>
      </c>
      <c r="D34" s="85" t="str">
        <f>IF(ISBLANK($E34),"",INDEX('Protokół zawodów'!$B$9:$Z$191,$AR34,3))</f>
        <v/>
      </c>
      <c r="E34" s="192"/>
      <c r="F34" s="85" t="str">
        <f>IF(ISBLANK($E34),"",INDEX('Protokół zawodów'!$B$9:$Z$191,$AR34,5))</f>
        <v/>
      </c>
      <c r="G34" s="182" t="str">
        <f>IF(ISBLANK($E34),"",INDEX('Protokół zawodów'!$B$9:$Z$191,$AR34,6))</f>
        <v/>
      </c>
      <c r="H34" s="85" t="str">
        <f>IF(ISBLANK($E34),"",INDEX('Protokół zawodów'!$B$9:$Z$191,$AR34,7))</f>
        <v/>
      </c>
      <c r="I34" s="85" t="str">
        <f>IF(ISBLANK($E34),"",INDEX('Protokół zawodów'!$B$9:$Z$191,$AR34,8))</f>
        <v/>
      </c>
      <c r="J34" s="87" t="str">
        <f>IF(ISBLANK($E34),"",INDEX('Protokół zawodów'!$B$9:$Z$191,$AR34,9))</f>
        <v/>
      </c>
      <c r="K34" s="168" t="str">
        <f>IF(ISBLANK($E34),"",INDEX('Protokół zawodów'!$B$9:$Z$191,$AR34,10))</f>
        <v/>
      </c>
      <c r="L34" s="131" t="str">
        <f>IF(ISBLANK($E34),"",INDEX('Protokół zawodów'!$B$9:$Z$191,$AR34,11))</f>
        <v/>
      </c>
      <c r="M34" s="132" t="str">
        <f>IF(ISBLANK($E34),"",INDEX('Protokół zawodów'!$B$9:$Z$191,$AR34,12))</f>
        <v/>
      </c>
      <c r="N34" s="131" t="str">
        <f>IF(ISBLANK($E34),"",INDEX('Protokół zawodów'!$B$9:$Z$191,$AR34,13))</f>
        <v/>
      </c>
      <c r="O34" s="132" t="str">
        <f>IF(ISBLANK($E34),"",INDEX('Protokół zawodów'!$B$9:$Z$191,$AR34,14))</f>
        <v/>
      </c>
      <c r="P34" s="133" t="str">
        <f>IF(ISBLANK($E34),"",INDEX('Protokół zawodów'!$B$9:$Z$191,$AR34,15))</f>
        <v/>
      </c>
      <c r="Q34" s="132" t="str">
        <f>IF(ISBLANK($E34),"",INDEX('Protokół zawodów'!$B$9:$Z$191,$AR34,16))</f>
        <v/>
      </c>
      <c r="R34" s="133" t="str">
        <f>IF(ISBLANK($E34),"",INDEX('Protokół zawodów'!$B$9:$Z$191,$AR34,17))</f>
        <v/>
      </c>
      <c r="S34" s="132" t="str">
        <f>IF(ISBLANK($E34),"",INDEX('Protokół zawodów'!$B$9:$Z$191,$AR34,18))</f>
        <v/>
      </c>
      <c r="T34" s="133" t="str">
        <f>IF(ISBLANK($E34),"",INDEX('Protokół zawodów'!$B$9:$Z$191,$AR34,19))</f>
        <v/>
      </c>
      <c r="U34" s="132" t="str">
        <f>IF(ISBLANK($E34),"",INDEX('Protokół zawodów'!$B$9:$Z$191,$AR34,20))</f>
        <v/>
      </c>
      <c r="V34" s="133" t="str">
        <f>IF(ISBLANK($E34),"",INDEX('Protokół zawodów'!$B$9:$Z$191,$AR34,21))</f>
        <v/>
      </c>
      <c r="W34" s="132" t="str">
        <f>IF(ISBLANK($E34),"",INDEX('Protokół zawodów'!$B$9:$Z$191,$AR34,22))</f>
        <v/>
      </c>
      <c r="X34" s="89">
        <f>AJ34+AN34</f>
        <v>0</v>
      </c>
      <c r="Y34" s="201">
        <f t="shared" si="9"/>
        <v>0</v>
      </c>
      <c r="Z34" s="200">
        <f>IF(ISBLANK(K34)=TRUE," ",ROUND(AF34*X34*AD34,2))+IF(OR(AJ34=0,AN34=0),0,#REF!)</f>
        <v>0</v>
      </c>
      <c r="AA34" s="485"/>
      <c r="AB34" s="489">
        <f>Z36</f>
        <v>0</v>
      </c>
      <c r="AC34" s="490" t="e">
        <f>J34-L34-R34</f>
        <v>#VALUE!</v>
      </c>
      <c r="AD34" s="491">
        <f>IF(ISBLANK($AT$3),1,IF(F34="K",$AT$3,1))</f>
        <v>1</v>
      </c>
      <c r="AE34" s="492">
        <f t="shared" si="10"/>
        <v>1</v>
      </c>
      <c r="AF34" s="93">
        <f t="shared" si="11"/>
        <v>1</v>
      </c>
      <c r="AG34" s="94">
        <f>IF(M34="z",L34,IF(M34="x",L34*(-1),0))</f>
        <v>0</v>
      </c>
      <c r="AH34" s="94">
        <f>IF(O34="z",N34,IF(O34="x",N34*(-1),0))</f>
        <v>0</v>
      </c>
      <c r="AI34" s="94">
        <f>IF(Q34="z",P34,IF(Q34="x",P34*(-1),0))</f>
        <v>0</v>
      </c>
      <c r="AJ34" s="95">
        <f>IF(AND(AG34&lt;0,AH34&lt;0,AI34&lt;0),0,MAX(AG34:AI34))</f>
        <v>0</v>
      </c>
      <c r="AK34" s="94">
        <f>IF(S34="z",R34,IF(S34="x",R34*(-1),0))</f>
        <v>0</v>
      </c>
      <c r="AL34" s="94">
        <f>IF(U34="z",T34,IF(U34="x",T34*(-1),0))</f>
        <v>0</v>
      </c>
      <c r="AM34" s="94">
        <f>IF(W34="z",V34,IF(W34="x",V34*(-1),0))</f>
        <v>0</v>
      </c>
      <c r="AN34" s="96">
        <f>IF(AND(AK34&lt;0,AL34&lt;0,AM34&lt;0),0,MAX(AK34:AM34))</f>
        <v>0</v>
      </c>
      <c r="AO34" s="94">
        <f>IF(ISTEXT(Q34),AJ34,LARGE(L34:P34,1))</f>
        <v>0</v>
      </c>
      <c r="AP34" s="94">
        <f>IF(ISTEXT(W34),AN34,LARGE(R34:V34,1))</f>
        <v>0</v>
      </c>
      <c r="AQ34" s="94">
        <f>AO34+AP34</f>
        <v>0</v>
      </c>
      <c r="AR34" s="484" t="str">
        <f>IF(ISBLANK(E34)," ",MATCH(E34,'Protokół zawodów'!$E$9:$E$191,0))</f>
        <v xml:space="preserve"> </v>
      </c>
      <c r="AS34" s="485" t="str">
        <f>IF(E34="","",MATCH(E34,'Protokół zawodów'!$E$9:$E$191,0))</f>
        <v/>
      </c>
      <c r="AT34" s="485"/>
      <c r="AU34" s="485"/>
      <c r="AV34" s="494"/>
    </row>
    <row r="35" spans="1:48" s="35" customFormat="1" ht="16.8" hidden="1" thickBot="1">
      <c r="A35" s="84">
        <v>3</v>
      </c>
      <c r="B35" s="85" t="str">
        <f>IF(ISBLANK($E35),"",INDEX('Protokół zawodów'!$B$9:$Z$191,$AR35,1))</f>
        <v/>
      </c>
      <c r="C35" s="85" t="str">
        <f>IF(ISBLANK($E35),"",INDEX('Protokół zawodów'!$B$9:$Z$191,$AR35,2))</f>
        <v/>
      </c>
      <c r="D35" s="85" t="str">
        <f>IF(ISBLANK($E35),"",INDEX('Protokół zawodów'!$B$9:$Z$191,$AR35,3))</f>
        <v/>
      </c>
      <c r="E35" s="192"/>
      <c r="F35" s="85" t="str">
        <f>IF(ISBLANK($E35),"",INDEX('Protokół zawodów'!$B$9:$Z$191,$AR35,5))</f>
        <v/>
      </c>
      <c r="G35" s="182" t="str">
        <f>IF(ISBLANK($E35),"",INDEX('Protokół zawodów'!$B$9:$Z$191,$AR35,6))</f>
        <v/>
      </c>
      <c r="H35" s="85" t="str">
        <f>IF(ISBLANK($E35),"",INDEX('Protokół zawodów'!$B$9:$Z$191,$AR35,7))</f>
        <v/>
      </c>
      <c r="I35" s="85" t="str">
        <f>IF(ISBLANK($E35),"",INDEX('Protokół zawodów'!$B$9:$Z$191,$AR35,8))</f>
        <v/>
      </c>
      <c r="J35" s="87" t="str">
        <f>IF(ISBLANK($E35),"",INDEX('Protokół zawodów'!$B$9:$Z$191,$AR35,9))</f>
        <v/>
      </c>
      <c r="K35" s="168" t="str">
        <f>IF(ISBLANK($E35),"",INDEX('Protokół zawodów'!$B$9:$Z$191,$AR35,10))</f>
        <v/>
      </c>
      <c r="L35" s="131" t="str">
        <f>IF(ISBLANK($E35),"",INDEX('Protokół zawodów'!$B$9:$Z$191,$AR35,11))</f>
        <v/>
      </c>
      <c r="M35" s="132" t="str">
        <f>IF(ISBLANK($E35),"",INDEX('Protokół zawodów'!$B$9:$Z$191,$AR35,12))</f>
        <v/>
      </c>
      <c r="N35" s="131" t="str">
        <f>IF(ISBLANK($E35),"",INDEX('Protokół zawodów'!$B$9:$Z$191,$AR35,13))</f>
        <v/>
      </c>
      <c r="O35" s="132" t="str">
        <f>IF(ISBLANK($E35),"",INDEX('Protokół zawodów'!$B$9:$Z$191,$AR35,14))</f>
        <v/>
      </c>
      <c r="P35" s="133" t="str">
        <f>IF(ISBLANK($E35),"",INDEX('Protokół zawodów'!$B$9:$Z$191,$AR35,15))</f>
        <v/>
      </c>
      <c r="Q35" s="132" t="str">
        <f>IF(ISBLANK($E35),"",INDEX('Protokół zawodów'!$B$9:$Z$191,$AR35,16))</f>
        <v/>
      </c>
      <c r="R35" s="133" t="str">
        <f>IF(ISBLANK($E35),"",INDEX('Protokół zawodów'!$B$9:$Z$191,$AR35,17))</f>
        <v/>
      </c>
      <c r="S35" s="132" t="str">
        <f>IF(ISBLANK($E35),"",INDEX('Protokół zawodów'!$B$9:$Z$191,$AR35,18))</f>
        <v/>
      </c>
      <c r="T35" s="133" t="str">
        <f>IF(ISBLANK($E35),"",INDEX('Protokół zawodów'!$B$9:$Z$191,$AR35,19))</f>
        <v/>
      </c>
      <c r="U35" s="132" t="str">
        <f>IF(ISBLANK($E35),"",INDEX('Protokół zawodów'!$B$9:$Z$191,$AR35,20))</f>
        <v/>
      </c>
      <c r="V35" s="133" t="str">
        <f>IF(ISBLANK($E35),"",INDEX('Protokół zawodów'!$B$9:$Z$191,$AR35,21))</f>
        <v/>
      </c>
      <c r="W35" s="132" t="str">
        <f>IF(ISBLANK($E35),"",INDEX('Protokół zawodów'!$B$9:$Z$191,$AR35,22))</f>
        <v/>
      </c>
      <c r="X35" s="89">
        <f>AJ35+AN35</f>
        <v>0</v>
      </c>
      <c r="Y35" s="201">
        <f t="shared" si="9"/>
        <v>0</v>
      </c>
      <c r="Z35" s="200">
        <f>IF(ISBLANK(K35)=TRUE," ",ROUND(AF35*X35*AD35,2))+IF(OR(AJ35=0,AN35=0),0,#REF!)</f>
        <v>0</v>
      </c>
      <c r="AA35" s="485"/>
      <c r="AB35" s="489">
        <f>Z36</f>
        <v>0</v>
      </c>
      <c r="AC35" s="490" t="e">
        <f>J35-L35-R35</f>
        <v>#VALUE!</v>
      </c>
      <c r="AD35" s="491">
        <f>IF(ISBLANK($AT$3),1,IF(F35="K",$AT$3,1))</f>
        <v>1</v>
      </c>
      <c r="AE35" s="492">
        <f t="shared" si="10"/>
        <v>1</v>
      </c>
      <c r="AF35" s="93">
        <f t="shared" si="11"/>
        <v>1</v>
      </c>
      <c r="AG35" s="94">
        <f>IF(M35="z",L35,IF(M35="x",L35*(-1),0))</f>
        <v>0</v>
      </c>
      <c r="AH35" s="94">
        <f>IF(O35="z",N35,IF(O35="x",N35*(-1),0))</f>
        <v>0</v>
      </c>
      <c r="AI35" s="94">
        <f>IF(Q35="z",P35,IF(Q35="x",P35*(-1),0))</f>
        <v>0</v>
      </c>
      <c r="AJ35" s="95">
        <f>IF(AND(AG35&lt;0,AH35&lt;0,AI35&lt;0),0,MAX(AG35:AI35))</f>
        <v>0</v>
      </c>
      <c r="AK35" s="94">
        <f>IF(S35="z",R35,IF(S35="x",R35*(-1),0))</f>
        <v>0</v>
      </c>
      <c r="AL35" s="94">
        <f>IF(U35="z",T35,IF(U35="x",T35*(-1),0))</f>
        <v>0</v>
      </c>
      <c r="AM35" s="94">
        <f>IF(W35="z",V35,IF(W35="x",V35*(-1),0))</f>
        <v>0</v>
      </c>
      <c r="AN35" s="96">
        <f>IF(AND(AK35&lt;0,AL35&lt;0,AM35&lt;0),0,MAX(AK35:AM35))</f>
        <v>0</v>
      </c>
      <c r="AO35" s="94">
        <f>IF(ISTEXT(Q35),AJ35,LARGE(L35:P35,1))</f>
        <v>0</v>
      </c>
      <c r="AP35" s="94">
        <f>IF(ISTEXT(W35),AN35,LARGE(R35:V35,1))</f>
        <v>0</v>
      </c>
      <c r="AQ35" s="94">
        <f>AO35+AP35</f>
        <v>0</v>
      </c>
      <c r="AR35" s="484" t="str">
        <f>IF(ISBLANK(E35)," ",MATCH(E35,'Protokół zawodów'!$E$9:$E$191,0))</f>
        <v xml:space="preserve"> </v>
      </c>
      <c r="AS35" s="485" t="str">
        <f>IF(E35="","",MATCH(E35,'Protokół zawodów'!$E$9:$E$191,0))</f>
        <v/>
      </c>
      <c r="AT35" s="485"/>
      <c r="AU35" s="485"/>
      <c r="AV35" s="494"/>
    </row>
    <row r="36" spans="1:48" ht="18.600000000000001" hidden="1" thickBot="1">
      <c r="A36" s="495"/>
      <c r="B36" s="443"/>
      <c r="C36" s="443"/>
      <c r="D36" s="443"/>
      <c r="E36" s="443"/>
      <c r="F36" s="443"/>
      <c r="G36" s="496"/>
      <c r="H36" s="441"/>
      <c r="I36" s="497" t="str">
        <f>G29</f>
        <v>OLIMPIJCZYK Łuków 4</v>
      </c>
      <c r="J36" s="446"/>
      <c r="K36" s="446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147"/>
      <c r="Y36" s="202">
        <f>ROUND(IF(COUNTA(I33:I35)=6,SUM(Y33:Y35)-MIN(Y33:Y35),SUM(Y33:Y35)),2)</f>
        <v>0</v>
      </c>
      <c r="Z36" s="199">
        <f>ROUND(IF(COUNTA(J33:J35)=6,SUM(Z33:Z35)-MIN(Z33:Z35),SUM(Z33:Z35)),2)</f>
        <v>0</v>
      </c>
      <c r="AA36" s="441"/>
      <c r="AB36" s="489"/>
      <c r="AC36" s="441"/>
      <c r="AD36" s="441"/>
      <c r="AE36" s="441"/>
      <c r="AF36" s="441"/>
      <c r="AG36" s="443"/>
      <c r="AH36" s="443"/>
      <c r="AI36" s="444"/>
      <c r="AJ36" s="445"/>
      <c r="AK36" s="443"/>
      <c r="AL36" s="443"/>
      <c r="AM36" s="443"/>
      <c r="AN36" s="445"/>
      <c r="AO36" s="446"/>
      <c r="AP36" s="446"/>
      <c r="AQ36" s="446"/>
      <c r="AR36" s="484"/>
      <c r="AS36" s="485" t="str">
        <f>IF(E36="","",MATCH(E36,'Protokół zawodów'!$E$9:$E$191,0))</f>
        <v/>
      </c>
      <c r="AT36" s="441"/>
      <c r="AU36" s="441"/>
      <c r="AV36" s="459"/>
    </row>
    <row r="37" spans="1:48" s="141" customFormat="1" ht="15" customHeight="1">
      <c r="A37" s="460">
        <v>5</v>
      </c>
      <c r="B37" s="461"/>
      <c r="D37" s="461"/>
      <c r="E37" s="461"/>
      <c r="F37" s="461"/>
      <c r="G37" s="462" t="s">
        <v>1380</v>
      </c>
      <c r="H37" s="464"/>
      <c r="I37" s="464"/>
      <c r="J37" s="464"/>
      <c r="K37" s="463"/>
      <c r="L37" s="465"/>
      <c r="M37" s="466"/>
      <c r="N37" s="467"/>
      <c r="O37" s="466"/>
      <c r="P37" s="467"/>
      <c r="Q37" s="466"/>
      <c r="R37" s="468"/>
      <c r="S37" s="466"/>
      <c r="T37" s="469"/>
      <c r="U37" s="470"/>
      <c r="V37" s="467"/>
      <c r="W37" s="470"/>
      <c r="X37" s="410"/>
      <c r="Y37" s="410"/>
      <c r="Z37" s="471"/>
      <c r="AA37" s="469"/>
      <c r="AB37" s="489"/>
      <c r="AC37" s="469"/>
      <c r="AD37" s="469"/>
      <c r="AE37" s="472"/>
      <c r="AF37" s="472"/>
      <c r="AG37" s="463"/>
      <c r="AH37" s="463"/>
      <c r="AI37" s="463"/>
      <c r="AJ37" s="463"/>
      <c r="AK37" s="463"/>
      <c r="AL37" s="463"/>
      <c r="AM37" s="463"/>
      <c r="AN37" s="463"/>
      <c r="AO37" s="463"/>
      <c r="AP37" s="463"/>
      <c r="AQ37" s="463"/>
      <c r="AR37" s="473"/>
      <c r="AS37" s="485" t="str">
        <f>IF(E37="","",MATCH(E37,'Protokół zawodów'!$E$9:$E$191,0))</f>
        <v/>
      </c>
      <c r="AT37" s="469"/>
      <c r="AU37" s="469"/>
      <c r="AV37" s="474"/>
    </row>
    <row r="38" spans="1:48" ht="6" customHeight="1">
      <c r="A38" s="475"/>
      <c r="B38" s="476"/>
      <c r="C38" s="476"/>
      <c r="D38" s="476"/>
      <c r="E38" s="476"/>
      <c r="F38" s="476"/>
      <c r="G38" s="477"/>
      <c r="H38" s="476"/>
      <c r="I38" s="476"/>
      <c r="J38" s="476"/>
      <c r="K38" s="478"/>
      <c r="L38" s="479"/>
      <c r="M38" s="480"/>
      <c r="N38" s="479"/>
      <c r="O38" s="480"/>
      <c r="P38" s="479"/>
      <c r="Q38" s="480"/>
      <c r="R38" s="479"/>
      <c r="S38" s="480"/>
      <c r="T38" s="479"/>
      <c r="U38" s="480"/>
      <c r="V38" s="479"/>
      <c r="W38" s="480"/>
      <c r="X38" s="481"/>
      <c r="Y38" s="481"/>
      <c r="Z38" s="482"/>
      <c r="AA38" s="441"/>
      <c r="AB38" s="489"/>
      <c r="AC38" s="441"/>
      <c r="AD38" s="441"/>
      <c r="AE38" s="483"/>
      <c r="AF38" s="483"/>
      <c r="AG38" s="443"/>
      <c r="AH38" s="443"/>
      <c r="AI38" s="443"/>
      <c r="AJ38" s="445"/>
      <c r="AK38" s="443"/>
      <c r="AL38" s="443"/>
      <c r="AM38" s="443"/>
      <c r="AN38" s="445"/>
      <c r="AO38" s="446"/>
      <c r="AP38" s="446"/>
      <c r="AQ38" s="446"/>
      <c r="AR38" s="484"/>
      <c r="AS38" s="485" t="str">
        <f>IF(E38="","",MATCH(E38,'Protokół zawodów'!$E$9:$E$191,0))</f>
        <v/>
      </c>
      <c r="AT38" s="441"/>
      <c r="AU38" s="441"/>
      <c r="AV38" s="459"/>
    </row>
    <row r="39" spans="1:48" s="81" customFormat="1" ht="12" customHeight="1">
      <c r="A39" s="623" t="s">
        <v>10</v>
      </c>
      <c r="B39" s="628" t="s">
        <v>26</v>
      </c>
      <c r="C39" s="653" t="s">
        <v>27</v>
      </c>
      <c r="D39" s="631" t="s">
        <v>12</v>
      </c>
      <c r="E39" s="629"/>
      <c r="F39" s="631" t="s">
        <v>28</v>
      </c>
      <c r="G39" s="647" t="s">
        <v>29</v>
      </c>
      <c r="H39" s="631" t="s">
        <v>30</v>
      </c>
      <c r="I39" s="623" t="s">
        <v>31</v>
      </c>
      <c r="J39" s="80" t="s">
        <v>32</v>
      </c>
      <c r="K39" s="623" t="s">
        <v>33</v>
      </c>
      <c r="L39" s="623" t="s">
        <v>34</v>
      </c>
      <c r="M39" s="623"/>
      <c r="N39" s="623"/>
      <c r="O39" s="623"/>
      <c r="P39" s="623"/>
      <c r="Q39" s="623"/>
      <c r="R39" s="623" t="s">
        <v>35</v>
      </c>
      <c r="S39" s="623"/>
      <c r="T39" s="623"/>
      <c r="U39" s="623"/>
      <c r="V39" s="623"/>
      <c r="W39" s="623"/>
      <c r="X39" s="623" t="s">
        <v>36</v>
      </c>
      <c r="Y39" s="631" t="s">
        <v>37</v>
      </c>
      <c r="Z39" s="623" t="s">
        <v>38</v>
      </c>
      <c r="AA39" s="486"/>
      <c r="AB39" s="489"/>
      <c r="AC39" s="486"/>
      <c r="AD39" s="486"/>
      <c r="AE39" s="487"/>
      <c r="AF39" s="487"/>
      <c r="AG39" s="445"/>
      <c r="AH39" s="445"/>
      <c r="AI39" s="445"/>
      <c r="AJ39" s="445"/>
      <c r="AK39" s="445"/>
      <c r="AL39" s="445"/>
      <c r="AM39" s="445"/>
      <c r="AN39" s="445"/>
      <c r="AO39" s="445"/>
      <c r="AP39" s="445"/>
      <c r="AQ39" s="445"/>
      <c r="AR39" s="484"/>
      <c r="AS39" s="485" t="str">
        <f>IF(E39="","",MATCH(E39,'Protokół zawodów'!$E$9:$E$191,0))</f>
        <v/>
      </c>
      <c r="AT39" s="486"/>
      <c r="AU39" s="486"/>
      <c r="AV39" s="488"/>
    </row>
    <row r="40" spans="1:48" s="81" customFormat="1" ht="12" customHeight="1">
      <c r="A40" s="624"/>
      <c r="B40" s="628"/>
      <c r="C40" s="653"/>
      <c r="D40" s="631"/>
      <c r="E40" s="629"/>
      <c r="F40" s="631"/>
      <c r="G40" s="624"/>
      <c r="H40" s="626"/>
      <c r="I40" s="624"/>
      <c r="J40" s="189" t="s">
        <v>39</v>
      </c>
      <c r="K40" s="623"/>
      <c r="L40" s="625">
        <v>1</v>
      </c>
      <c r="M40" s="625"/>
      <c r="N40" s="625">
        <v>2</v>
      </c>
      <c r="O40" s="625"/>
      <c r="P40" s="625">
        <v>3</v>
      </c>
      <c r="Q40" s="625"/>
      <c r="R40" s="625">
        <v>1</v>
      </c>
      <c r="S40" s="625"/>
      <c r="T40" s="625">
        <v>2</v>
      </c>
      <c r="U40" s="625"/>
      <c r="V40" s="625">
        <v>3</v>
      </c>
      <c r="W40" s="625"/>
      <c r="X40" s="623"/>
      <c r="Y40" s="623"/>
      <c r="Z40" s="624"/>
      <c r="AA40" s="486"/>
      <c r="AB40" s="489"/>
      <c r="AC40" s="486">
        <v>20</v>
      </c>
      <c r="AD40" s="486"/>
      <c r="AE40" s="487" t="s">
        <v>40</v>
      </c>
      <c r="AF40" s="487" t="s">
        <v>41</v>
      </c>
      <c r="AG40" s="445"/>
      <c r="AH40" s="445"/>
      <c r="AI40" s="445"/>
      <c r="AJ40" s="445"/>
      <c r="AK40" s="445"/>
      <c r="AL40" s="445"/>
      <c r="AM40" s="445"/>
      <c r="AN40" s="445"/>
      <c r="AO40" s="83" t="s">
        <v>42</v>
      </c>
      <c r="AP40" s="83" t="s">
        <v>43</v>
      </c>
      <c r="AQ40" s="83" t="s">
        <v>44</v>
      </c>
      <c r="AR40" s="484"/>
      <c r="AS40" s="485" t="str">
        <f>IF(E40="","",MATCH(E40,'Protokół zawodów'!$E$9:$E$191,0))</f>
        <v/>
      </c>
      <c r="AT40" s="486"/>
      <c r="AU40" s="486"/>
      <c r="AV40" s="488"/>
    </row>
    <row r="41" spans="1:48" s="35" customFormat="1" ht="16.2">
      <c r="A41" s="84">
        <v>1</v>
      </c>
      <c r="B41" s="85">
        <f>IF(ISBLANK($E41),"",INDEX('Protokół zawodów'!$B$9:$Z$191,$AR41,1))</f>
        <v>7</v>
      </c>
      <c r="C41" s="85" t="str">
        <f ca="1">IF(ISBLANK($E41),"",INDEX('Protokół zawodów'!$B$9:$Z$191,$AR41,2))</f>
        <v>U15</v>
      </c>
      <c r="D41" s="85" t="str">
        <f>IF(ISBLANK($E41),"",INDEX('Protokół zawodów'!$B$9:$Z$191,$AR41,3))</f>
        <v>M2</v>
      </c>
      <c r="E41" s="192">
        <v>10005504</v>
      </c>
      <c r="F41" s="85" t="str">
        <f>IF(ISBLANK($E41),"",INDEX('Protokół zawodów'!$B$9:$Z$191,$AR41,5))</f>
        <v>M</v>
      </c>
      <c r="G41" s="182" t="str">
        <f>IF(ISBLANK($E41),"",INDEX('Protokół zawodów'!$B$9:$Z$191,$AR41,6))</f>
        <v>Krzysztoń Łukasz</v>
      </c>
      <c r="H41" s="85">
        <f>IF(ISBLANK($E41),"",INDEX('Protokół zawodów'!$B$9:$Z$191,$AR41,7))</f>
        <v>2011</v>
      </c>
      <c r="I41" s="85" t="str">
        <f>IF(ISBLANK($E41),"",INDEX('Protokół zawodów'!$B$9:$Z$191,$AR41,8))</f>
        <v>Wysoczanka Wysokie</v>
      </c>
      <c r="J41" s="87">
        <f>IF(ISBLANK($E41),"",INDEX('Protokół zawodów'!$B$9:$Z$191,$AR41,9))</f>
        <v>0</v>
      </c>
      <c r="K41" s="168">
        <f>IF(ISBLANK($E41),"",INDEX('Protokół zawodów'!$B$9:$Z$191,$AR41,10))</f>
        <v>61.45</v>
      </c>
      <c r="L41" s="131">
        <f>IF(ISBLANK($E41),"",INDEX('Protokół zawodów'!$B$9:$Z$191,$AR41,11))</f>
        <v>58</v>
      </c>
      <c r="M41" s="132" t="str">
        <f>IF(ISBLANK($E41),"",INDEX('Protokół zawodów'!$B$9:$Z$191,$AR41,12))</f>
        <v>z</v>
      </c>
      <c r="N41" s="131">
        <f>IF(ISBLANK($E41),"",INDEX('Protokół zawodów'!$B$9:$Z$191,$AR41,13))</f>
        <v>61</v>
      </c>
      <c r="O41" s="132" t="str">
        <f>IF(ISBLANK($E41),"",INDEX('Protokół zawodów'!$B$9:$Z$191,$AR41,14))</f>
        <v>z</v>
      </c>
      <c r="P41" s="133">
        <f>IF(ISBLANK($E41),"",INDEX('Protokół zawodów'!$B$9:$Z$191,$AR41,15))</f>
        <v>64</v>
      </c>
      <c r="Q41" s="132" t="str">
        <f>IF(ISBLANK($E41),"",INDEX('Protokół zawodów'!$B$9:$Z$191,$AR41,16))</f>
        <v>x</v>
      </c>
      <c r="R41" s="133">
        <f>IF(ISBLANK($E41),"",INDEX('Protokół zawodów'!$B$9:$Z$191,$AR41,17))</f>
        <v>78</v>
      </c>
      <c r="S41" s="132" t="str">
        <f>IF(ISBLANK($E41),"",INDEX('Protokół zawodów'!$B$9:$Z$191,$AR41,18))</f>
        <v>z</v>
      </c>
      <c r="T41" s="133">
        <f>IF(ISBLANK($E41),"",INDEX('Protokół zawodów'!$B$9:$Z$191,$AR41,19))</f>
        <v>81</v>
      </c>
      <c r="U41" s="132" t="str">
        <f>IF(ISBLANK($E41),"",INDEX('Protokół zawodów'!$B$9:$Z$191,$AR41,20))</f>
        <v>z</v>
      </c>
      <c r="V41" s="133">
        <f>IF(ISBLANK($E41),"",INDEX('Protokół zawodów'!$B$9:$Z$191,$AR41,21))</f>
        <v>84</v>
      </c>
      <c r="W41" s="132" t="str">
        <f>IF(ISBLANK($E41),"",INDEX('Protokół zawodów'!$B$9:$Z$191,$AR41,22))</f>
        <v>x</v>
      </c>
      <c r="X41" s="89">
        <f>AJ41+AN41</f>
        <v>142</v>
      </c>
      <c r="Y41" s="201">
        <f t="shared" ref="Y41:Y43" si="12">IF(ISBLANK(K41)=TRUE,"",ROUND(AF41*AQ41*AD41,2))</f>
        <v>217.85</v>
      </c>
      <c r="Z41" s="200">
        <f>IF(ISBLANK(K41)=TRUE," ",ROUND(AF41*X41*AD41,2))</f>
        <v>217.85</v>
      </c>
      <c r="AA41" s="485"/>
      <c r="AB41" s="489">
        <f>Z44</f>
        <v>492.03</v>
      </c>
      <c r="AC41" s="490">
        <f>J41-L41-R41</f>
        <v>-136</v>
      </c>
      <c r="AD41" s="491">
        <f>IF(ISBLANK($AT$3),1,IF(F41="K",$AT$3,1))</f>
        <v>1</v>
      </c>
      <c r="AE41" s="492">
        <f t="shared" ref="AE41:AE43" si="13">IF(K41&lt;163.918,10^(0.674107991*((LOG10(K41/163.918)^2))),1)</f>
        <v>1.3255453685176604</v>
      </c>
      <c r="AF41" s="93">
        <f t="shared" ref="AF41:AF43" si="14">IF(K41&lt;201.159,10^(0.700767819*((LOG10(K41/201.159)^2))),1)</f>
        <v>1.5341712314119875</v>
      </c>
      <c r="AG41" s="94">
        <f>IF(M41="z",L41,IF(M41="x",L41*(-1),0))</f>
        <v>58</v>
      </c>
      <c r="AH41" s="94">
        <f>IF(O41="z",N41,IF(O41="x",N41*(-1),0))</f>
        <v>61</v>
      </c>
      <c r="AI41" s="94">
        <f>IF(Q41="z",P41,IF(Q41="x",P41*(-1),0))</f>
        <v>-64</v>
      </c>
      <c r="AJ41" s="95">
        <f>IF(AND(AG41&lt;0,AH41&lt;0,AI41&lt;0),0,MAX(AG41:AI41))</f>
        <v>61</v>
      </c>
      <c r="AK41" s="94">
        <f>IF(S41="z",R41,IF(S41="x",R41*(-1),0))</f>
        <v>78</v>
      </c>
      <c r="AL41" s="94">
        <f>IF(U41="z",T41,IF(U41="x",T41*(-1),0))</f>
        <v>81</v>
      </c>
      <c r="AM41" s="94">
        <f>IF(W41="z",V41,IF(W41="x",V41*(-1),0))</f>
        <v>-84</v>
      </c>
      <c r="AN41" s="96">
        <f>IF(AND(AK41&lt;0,AL41&lt;0,AM41&lt;0),0,MAX(AK41:AM41))</f>
        <v>81</v>
      </c>
      <c r="AO41" s="94">
        <f>IF(ISTEXT(Q41),AJ41,LARGE(L41:P41,1))</f>
        <v>61</v>
      </c>
      <c r="AP41" s="94">
        <f>IF(ISTEXT(W41),AN41,LARGE(R41:V41,1))</f>
        <v>81</v>
      </c>
      <c r="AQ41" s="94">
        <f>AO41+AP41</f>
        <v>142</v>
      </c>
      <c r="AR41" s="484">
        <f>IF(ISBLANK(E41)," ",MATCH(E41,'Protokół zawodów'!$E$9:$E$191,0))</f>
        <v>108</v>
      </c>
      <c r="AS41" s="485">
        <f>IF(E41="","",MATCH(E41,'Protokół zawodów'!$E$9:$E$191,0))</f>
        <v>108</v>
      </c>
      <c r="AT41" s="485"/>
      <c r="AU41" s="485"/>
      <c r="AV41" s="494"/>
    </row>
    <row r="42" spans="1:48" s="35" customFormat="1" ht="16.2">
      <c r="A42" s="84">
        <v>2</v>
      </c>
      <c r="B42" s="85">
        <f>IF(ISBLANK($E42),"",INDEX('Protokół zawodów'!$B$9:$Z$191,$AR42,1))</f>
        <v>4</v>
      </c>
      <c r="C42" s="85" t="str">
        <f ca="1">IF(ISBLANK($E42),"",INDEX('Protokół zawodów'!$B$9:$Z$191,$AR42,2))</f>
        <v>U20</v>
      </c>
      <c r="D42" s="85" t="str">
        <f>IF(ISBLANK($E42),"",INDEX('Protokół zawodów'!$B$9:$Z$191,$AR42,3))</f>
        <v>M1</v>
      </c>
      <c r="E42" s="192">
        <v>10005611</v>
      </c>
      <c r="F42" s="85" t="str">
        <f>IF(ISBLANK($E42),"",INDEX('Protokół zawodów'!$B$9:$Z$191,$AR42,5))</f>
        <v>M</v>
      </c>
      <c r="G42" s="182" t="str">
        <f>IF(ISBLANK($E42),"",INDEX('Protokół zawodów'!$B$9:$Z$191,$AR42,6))</f>
        <v>Goduła Maciej</v>
      </c>
      <c r="H42" s="85">
        <f>IF(ISBLANK($E42),"",INDEX('Protokół zawodów'!$B$9:$Z$191,$AR42,7))</f>
        <v>2007</v>
      </c>
      <c r="I42" s="85" t="str">
        <f>IF(ISBLANK($E42),"",INDEX('Protokół zawodów'!$B$9:$Z$191,$AR42,8))</f>
        <v>Wysoczanka Wysokie</v>
      </c>
      <c r="J42" s="87">
        <f>IF(ISBLANK($E42),"",INDEX('Protokół zawodów'!$B$9:$Z$191,$AR42,9))</f>
        <v>0</v>
      </c>
      <c r="K42" s="168">
        <f>IF(ISBLANK($E42),"",INDEX('Protokół zawodów'!$B$9:$Z$191,$AR42,10))</f>
        <v>83.45</v>
      </c>
      <c r="L42" s="131">
        <f>IF(ISBLANK($E42),"",INDEX('Protokół zawodów'!$B$9:$Z$191,$AR42,11))</f>
        <v>68</v>
      </c>
      <c r="M42" s="132" t="str">
        <f>IF(ISBLANK($E42),"",INDEX('Protokół zawodów'!$B$9:$Z$191,$AR42,12))</f>
        <v>x</v>
      </c>
      <c r="N42" s="131">
        <f>IF(ISBLANK($E42),"",INDEX('Protokół zawodów'!$B$9:$Z$191,$AR42,13))</f>
        <v>68</v>
      </c>
      <c r="O42" s="132" t="str">
        <f>IF(ISBLANK($E42),"",INDEX('Protokół zawodów'!$B$9:$Z$191,$AR42,14))</f>
        <v>z</v>
      </c>
      <c r="P42" s="133">
        <f>IF(ISBLANK($E42),"",INDEX('Protokół zawodów'!$B$9:$Z$191,$AR42,15))</f>
        <v>71</v>
      </c>
      <c r="Q42" s="132" t="str">
        <f>IF(ISBLANK($E42),"",INDEX('Protokół zawodów'!$B$9:$Z$191,$AR42,16))</f>
        <v>x</v>
      </c>
      <c r="R42" s="133">
        <f>IF(ISBLANK($E42),"",INDEX('Protokół zawodów'!$B$9:$Z$191,$AR42,17))</f>
        <v>80</v>
      </c>
      <c r="S42" s="132" t="str">
        <f>IF(ISBLANK($E42),"",INDEX('Protokół zawodów'!$B$9:$Z$191,$AR42,18))</f>
        <v>z</v>
      </c>
      <c r="T42" s="133">
        <f>IF(ISBLANK($E42),"",INDEX('Protokół zawodów'!$B$9:$Z$191,$AR42,19))</f>
        <v>83</v>
      </c>
      <c r="U42" s="132" t="str">
        <f>IF(ISBLANK($E42),"",INDEX('Protokół zawodów'!$B$9:$Z$191,$AR42,20))</f>
        <v>x</v>
      </c>
      <c r="V42" s="133">
        <f>IF(ISBLANK($E42),"",INDEX('Protokół zawodów'!$B$9:$Z$191,$AR42,21))</f>
        <v>85</v>
      </c>
      <c r="W42" s="132" t="str">
        <f>IF(ISBLANK($E42),"",INDEX('Protokół zawodów'!$B$9:$Z$191,$AR42,22))</f>
        <v>x</v>
      </c>
      <c r="X42" s="89">
        <f>AJ42+AN42</f>
        <v>148</v>
      </c>
      <c r="Y42" s="201">
        <f t="shared" si="12"/>
        <v>187.32</v>
      </c>
      <c r="Z42" s="200">
        <f>IF(ISBLANK(K42)=TRUE," ",ROUND(AF42*X42*AD42,2))</f>
        <v>187.32</v>
      </c>
      <c r="AA42" s="485"/>
      <c r="AB42" s="489">
        <f>Z44</f>
        <v>492.03</v>
      </c>
      <c r="AC42" s="490">
        <f>J42-L42-R42</f>
        <v>-148</v>
      </c>
      <c r="AD42" s="491">
        <f>IF(ISBLANK($AT$3),1,IF(F42="K",$AT$3,1))</f>
        <v>1</v>
      </c>
      <c r="AE42" s="492">
        <f t="shared" si="13"/>
        <v>1.1427484742191427</v>
      </c>
      <c r="AF42" s="93">
        <f t="shared" si="14"/>
        <v>1.2656668894285699</v>
      </c>
      <c r="AG42" s="94">
        <f>IF(M42="z",L42,IF(M42="x",L42*(-1),0))</f>
        <v>-68</v>
      </c>
      <c r="AH42" s="94">
        <f>IF(O42="z",N42,IF(O42="x",N42*(-1),0))</f>
        <v>68</v>
      </c>
      <c r="AI42" s="94">
        <f>IF(Q42="z",P42,IF(Q42="x",P42*(-1),0))</f>
        <v>-71</v>
      </c>
      <c r="AJ42" s="95">
        <f>IF(AND(AG42&lt;0,AH42&lt;0,AI42&lt;0),0,MAX(AG42:AI42))</f>
        <v>68</v>
      </c>
      <c r="AK42" s="94">
        <f>IF(S42="z",R42,IF(S42="x",R42*(-1),0))</f>
        <v>80</v>
      </c>
      <c r="AL42" s="94">
        <f>IF(U42="z",T42,IF(U42="x",T42*(-1),0))</f>
        <v>-83</v>
      </c>
      <c r="AM42" s="94">
        <f>IF(W42="z",V42,IF(W42="x",V42*(-1),0))</f>
        <v>-85</v>
      </c>
      <c r="AN42" s="96">
        <f>IF(AND(AK42&lt;0,AL42&lt;0,AM42&lt;0),0,MAX(AK42:AM42))</f>
        <v>80</v>
      </c>
      <c r="AO42" s="94">
        <f>IF(ISTEXT(Q42),AJ42,LARGE(L42:P42,1))</f>
        <v>68</v>
      </c>
      <c r="AP42" s="94">
        <f>IF(ISTEXT(W42),AN42,LARGE(R42:V42,1))</f>
        <v>80</v>
      </c>
      <c r="AQ42" s="94">
        <f>AO42+AP42</f>
        <v>148</v>
      </c>
      <c r="AR42" s="484">
        <f>IF(ISBLANK(E42)," ",MATCH(E42,'Protokół zawodów'!$E$9:$E$191,0))</f>
        <v>94</v>
      </c>
      <c r="AS42" s="485">
        <f>IF(E42="","",MATCH(E42,'Protokół zawodów'!$E$9:$E$191,0))</f>
        <v>94</v>
      </c>
      <c r="AT42" s="485"/>
      <c r="AU42" s="485"/>
      <c r="AV42" s="494"/>
    </row>
    <row r="43" spans="1:48" s="35" customFormat="1" ht="16.8" thickBot="1">
      <c r="A43" s="84">
        <v>3</v>
      </c>
      <c r="B43" s="85">
        <f>IF(ISBLANK($E43),"",INDEX('Protokół zawodów'!$B$9:$Z$191,$AR43,1))</f>
        <v>12</v>
      </c>
      <c r="C43" s="85" t="str">
        <f ca="1">IF(ISBLANK($E43),"",INDEX('Protokół zawodów'!$B$9:$Z$191,$AR43,2))</f>
        <v>U15</v>
      </c>
      <c r="D43" s="85" t="str">
        <f>IF(ISBLANK($E43),"",INDEX('Protokół zawodów'!$B$9:$Z$191,$AR43,3))</f>
        <v>M2</v>
      </c>
      <c r="E43" s="192">
        <v>1013</v>
      </c>
      <c r="F43" s="85" t="str">
        <f>IF(ISBLANK($E43),"",INDEX('Protokół zawodów'!$B$9:$Z$191,$AR43,5))</f>
        <v>M</v>
      </c>
      <c r="G43" s="182" t="str">
        <f>IF(ISBLANK($E43),"",INDEX('Protokół zawodów'!$B$9:$Z$191,$AR43,6))</f>
        <v>Sobstyl Alan</v>
      </c>
      <c r="H43" s="85">
        <f>IF(ISBLANK($E43),"",INDEX('Protokół zawodów'!$B$9:$Z$191,$AR43,7))</f>
        <v>2013</v>
      </c>
      <c r="I43" s="85" t="str">
        <f>IF(ISBLANK($E43),"",INDEX('Protokół zawodów'!$B$9:$Z$191,$AR43,8))</f>
        <v>Wysoczanka Wysokie</v>
      </c>
      <c r="J43" s="87">
        <f>IF(ISBLANK($E43),"",INDEX('Protokół zawodów'!$B$9:$Z$191,$AR43,9))</f>
        <v>0</v>
      </c>
      <c r="K43" s="168">
        <f>IF(ISBLANK($E43),"",INDEX('Protokół zawodów'!$B$9:$Z$191,$AR43,10))</f>
        <v>46.25</v>
      </c>
      <c r="L43" s="131">
        <f>IF(ISBLANK($E43),"",INDEX('Protokół zawodów'!$B$9:$Z$191,$AR43,11))</f>
        <v>20</v>
      </c>
      <c r="M43" s="132" t="str">
        <f>IF(ISBLANK($E43),"",INDEX('Protokół zawodów'!$B$9:$Z$191,$AR43,12))</f>
        <v>x</v>
      </c>
      <c r="N43" s="131">
        <f>IF(ISBLANK($E43),"",INDEX('Protokół zawodów'!$B$9:$Z$191,$AR43,13))</f>
        <v>20</v>
      </c>
      <c r="O43" s="132" t="str">
        <f>IF(ISBLANK($E43),"",INDEX('Protokół zawodów'!$B$9:$Z$191,$AR43,14))</f>
        <v>z</v>
      </c>
      <c r="P43" s="133">
        <f>IF(ISBLANK($E43),"",INDEX('Protokół zawodów'!$B$9:$Z$191,$AR43,15))</f>
        <v>24</v>
      </c>
      <c r="Q43" s="132" t="str">
        <f>IF(ISBLANK($E43),"",INDEX('Protokół zawodów'!$B$9:$Z$191,$AR43,16))</f>
        <v>x</v>
      </c>
      <c r="R43" s="133">
        <f>IF(ISBLANK($E43),"",INDEX('Protokół zawodów'!$B$9:$Z$191,$AR43,17))</f>
        <v>21</v>
      </c>
      <c r="S43" s="132" t="str">
        <f>IF(ISBLANK($E43),"",INDEX('Protokół zawodów'!$B$9:$Z$191,$AR43,18))</f>
        <v>z</v>
      </c>
      <c r="T43" s="133">
        <f>IF(ISBLANK($E43),"",INDEX('Protokół zawodów'!$B$9:$Z$191,$AR43,19))</f>
        <v>23</v>
      </c>
      <c r="U43" s="132" t="str">
        <f>IF(ISBLANK($E43),"",INDEX('Protokół zawodów'!$B$9:$Z$191,$AR43,20))</f>
        <v>z</v>
      </c>
      <c r="V43" s="133">
        <f>IF(ISBLANK($E43),"",INDEX('Protokół zawodów'!$B$9:$Z$191,$AR43,21))</f>
        <v>25</v>
      </c>
      <c r="W43" s="132" t="str">
        <f>IF(ISBLANK($E43),"",INDEX('Protokół zawodów'!$B$9:$Z$191,$AR43,22))</f>
        <v>z</v>
      </c>
      <c r="X43" s="89">
        <f>AJ43+AN43</f>
        <v>45</v>
      </c>
      <c r="Y43" s="201">
        <f t="shared" si="12"/>
        <v>86.86</v>
      </c>
      <c r="Z43" s="200">
        <f>IF(ISBLANK(K43)=TRUE," ",ROUND(AF43*X43*AD43,2))</f>
        <v>86.86</v>
      </c>
      <c r="AA43" s="485"/>
      <c r="AB43" s="489">
        <f>Z44</f>
        <v>492.03</v>
      </c>
      <c r="AC43" s="490">
        <f>J43-L43-R43</f>
        <v>-41</v>
      </c>
      <c r="AD43" s="491">
        <f>IF(ISBLANK($AT$3),1,IF(F43="K",$AT$3,1))</f>
        <v>1</v>
      </c>
      <c r="AE43" s="492">
        <f t="shared" si="13"/>
        <v>1.5979313677376612</v>
      </c>
      <c r="AF43" s="93">
        <f t="shared" si="14"/>
        <v>1.9303049867993427</v>
      </c>
      <c r="AG43" s="94">
        <f>IF(M43="z",L43,IF(M43="x",L43*(-1),0))</f>
        <v>-20</v>
      </c>
      <c r="AH43" s="94">
        <f>IF(O43="z",N43,IF(O43="x",N43*(-1),0))</f>
        <v>20</v>
      </c>
      <c r="AI43" s="94">
        <f>IF(Q43="z",P43,IF(Q43="x",P43*(-1),0))</f>
        <v>-24</v>
      </c>
      <c r="AJ43" s="95">
        <f>IF(AND(AG43&lt;0,AH43&lt;0,AI43&lt;0),0,MAX(AG43:AI43))</f>
        <v>20</v>
      </c>
      <c r="AK43" s="94">
        <f>IF(S43="z",R43,IF(S43="x",R43*(-1),0))</f>
        <v>21</v>
      </c>
      <c r="AL43" s="94">
        <f>IF(U43="z",T43,IF(U43="x",T43*(-1),0))</f>
        <v>23</v>
      </c>
      <c r="AM43" s="94">
        <f>IF(W43="z",V43,IF(W43="x",V43*(-1),0))</f>
        <v>25</v>
      </c>
      <c r="AN43" s="96">
        <f>IF(AND(AK43&lt;0,AL43&lt;0,AM43&lt;0),0,MAX(AK43:AM43))</f>
        <v>25</v>
      </c>
      <c r="AO43" s="94">
        <f>IF(ISTEXT(Q43),AJ43,LARGE(L43:P43,1))</f>
        <v>20</v>
      </c>
      <c r="AP43" s="94">
        <f>IF(ISTEXT(W43),AN43,LARGE(R43:V43,1))</f>
        <v>25</v>
      </c>
      <c r="AQ43" s="94">
        <f>AO43+AP43</f>
        <v>45</v>
      </c>
      <c r="AR43" s="484">
        <f>IF(ISBLANK(E43)," ",MATCH(E43,'Protokół zawodów'!$E$9:$E$191,0))</f>
        <v>113</v>
      </c>
      <c r="AS43" s="485">
        <f>IF(E43="","",MATCH(E43,'Protokół zawodów'!$E$9:$E$191,0))</f>
        <v>113</v>
      </c>
      <c r="AT43" s="485"/>
      <c r="AU43" s="485"/>
      <c r="AV43" s="494"/>
    </row>
    <row r="44" spans="1:48" ht="18.600000000000001" thickBot="1">
      <c r="A44" s="495"/>
      <c r="B44" s="443"/>
      <c r="C44" s="443"/>
      <c r="D44" s="443"/>
      <c r="E44" s="443"/>
      <c r="F44" s="443"/>
      <c r="G44" s="496"/>
      <c r="H44" s="441"/>
      <c r="I44" s="497" t="str">
        <f>G37</f>
        <v>Wysoczanka Wysokie</v>
      </c>
      <c r="J44" s="446"/>
      <c r="K44" s="446"/>
      <c r="L44" s="441"/>
      <c r="M44" s="441"/>
      <c r="N44" s="441"/>
      <c r="O44" s="441"/>
      <c r="P44" s="441"/>
      <c r="Q44" s="441"/>
      <c r="R44" s="441"/>
      <c r="S44" s="441"/>
      <c r="T44" s="441"/>
      <c r="U44" s="441"/>
      <c r="V44" s="441"/>
      <c r="W44" s="441"/>
      <c r="X44" s="147"/>
      <c r="Y44" s="202">
        <f>ROUND(IF(COUNTA(I41:I43)=6,SUM(Y41:Y43)-MIN(Y41:Y43),SUM(Y41:Y43)),2)</f>
        <v>492.03</v>
      </c>
      <c r="Z44" s="199">
        <f>ROUND(IF(COUNTA(J41:J43)=6,SUM(Z41:Z43)-MIN(Z41:Z43),SUM(Z41:Z43)),2)</f>
        <v>492.03</v>
      </c>
      <c r="AA44" s="441"/>
      <c r="AB44" s="489"/>
      <c r="AC44" s="441"/>
      <c r="AD44" s="441"/>
      <c r="AE44" s="441"/>
      <c r="AF44" s="441"/>
      <c r="AG44" s="443"/>
      <c r="AH44" s="443"/>
      <c r="AI44" s="444"/>
      <c r="AJ44" s="445"/>
      <c r="AK44" s="443"/>
      <c r="AL44" s="443"/>
      <c r="AM44" s="443"/>
      <c r="AN44" s="445"/>
      <c r="AO44" s="446"/>
      <c r="AP44" s="446"/>
      <c r="AQ44" s="446"/>
      <c r="AR44" s="484"/>
      <c r="AS44" s="485" t="str">
        <f>IF(E44="","",MATCH(E44,'Protokół zawodów'!$E$9:$E$191,0))</f>
        <v/>
      </c>
      <c r="AT44" s="441"/>
      <c r="AU44" s="441"/>
      <c r="AV44" s="459"/>
    </row>
    <row r="45" spans="1:48" s="141" customFormat="1" ht="15" customHeight="1">
      <c r="A45" s="460">
        <v>6</v>
      </c>
      <c r="B45" s="461"/>
      <c r="D45" s="461"/>
      <c r="E45" s="461"/>
      <c r="F45" s="461"/>
      <c r="G45" s="499" t="s">
        <v>131</v>
      </c>
      <c r="H45" s="464"/>
      <c r="I45" s="464"/>
      <c r="J45" s="464"/>
      <c r="K45" s="463"/>
      <c r="L45" s="465"/>
      <c r="M45" s="466"/>
      <c r="N45" s="467"/>
      <c r="O45" s="466"/>
      <c r="P45" s="467"/>
      <c r="Q45" s="466"/>
      <c r="R45" s="468"/>
      <c r="S45" s="466"/>
      <c r="T45" s="469"/>
      <c r="U45" s="470"/>
      <c r="V45" s="467"/>
      <c r="W45" s="470"/>
      <c r="X45" s="410"/>
      <c r="Y45" s="410"/>
      <c r="Z45" s="471"/>
      <c r="AA45" s="469"/>
      <c r="AB45" s="489"/>
      <c r="AC45" s="469"/>
      <c r="AD45" s="469"/>
      <c r="AE45" s="472"/>
      <c r="AF45" s="472"/>
      <c r="AG45" s="463"/>
      <c r="AH45" s="463"/>
      <c r="AI45" s="463"/>
      <c r="AJ45" s="463"/>
      <c r="AK45" s="463"/>
      <c r="AL45" s="463"/>
      <c r="AM45" s="463"/>
      <c r="AN45" s="463"/>
      <c r="AO45" s="463"/>
      <c r="AP45" s="463"/>
      <c r="AQ45" s="463"/>
      <c r="AR45" s="473"/>
      <c r="AS45" s="485" t="str">
        <f>IF(E45="","",MATCH(E45,'Protokół zawodów'!$E$9:$E$191,0))</f>
        <v/>
      </c>
      <c r="AT45" s="469"/>
      <c r="AU45" s="469"/>
      <c r="AV45" s="474"/>
    </row>
    <row r="46" spans="1:48" ht="6" customHeight="1">
      <c r="A46" s="475"/>
      <c r="B46" s="476"/>
      <c r="C46" s="476"/>
      <c r="D46" s="476"/>
      <c r="E46" s="476"/>
      <c r="F46" s="476"/>
      <c r="G46" s="477"/>
      <c r="H46" s="476"/>
      <c r="I46" s="476"/>
      <c r="J46" s="476"/>
      <c r="K46" s="478"/>
      <c r="L46" s="479"/>
      <c r="M46" s="480"/>
      <c r="N46" s="479"/>
      <c r="O46" s="480"/>
      <c r="P46" s="479"/>
      <c r="Q46" s="480"/>
      <c r="R46" s="479"/>
      <c r="S46" s="480"/>
      <c r="T46" s="479"/>
      <c r="U46" s="480"/>
      <c r="V46" s="479"/>
      <c r="W46" s="480"/>
      <c r="X46" s="481"/>
      <c r="Y46" s="481"/>
      <c r="Z46" s="482"/>
      <c r="AA46" s="441"/>
      <c r="AB46" s="489"/>
      <c r="AC46" s="441"/>
      <c r="AD46" s="441"/>
      <c r="AE46" s="483"/>
      <c r="AF46" s="483"/>
      <c r="AG46" s="443"/>
      <c r="AH46" s="443"/>
      <c r="AI46" s="443"/>
      <c r="AJ46" s="445"/>
      <c r="AK46" s="443"/>
      <c r="AL46" s="443"/>
      <c r="AM46" s="443"/>
      <c r="AN46" s="445"/>
      <c r="AO46" s="446"/>
      <c r="AP46" s="446"/>
      <c r="AQ46" s="446"/>
      <c r="AR46" s="484"/>
      <c r="AS46" s="485" t="str">
        <f>IF(E46="","",MATCH(E46,'Protokół zawodów'!$E$9:$E$191,0))</f>
        <v/>
      </c>
      <c r="AT46" s="441"/>
      <c r="AU46" s="441"/>
      <c r="AV46" s="459"/>
    </row>
    <row r="47" spans="1:48" s="81" customFormat="1" ht="12" customHeight="1">
      <c r="A47" s="623" t="s">
        <v>10</v>
      </c>
      <c r="B47" s="628" t="s">
        <v>26</v>
      </c>
      <c r="C47" s="653" t="s">
        <v>27</v>
      </c>
      <c r="D47" s="631" t="s">
        <v>12</v>
      </c>
      <c r="E47" s="629" t="s">
        <v>48</v>
      </c>
      <c r="F47" s="631" t="s">
        <v>28</v>
      </c>
      <c r="G47" s="647" t="s">
        <v>29</v>
      </c>
      <c r="H47" s="631" t="s">
        <v>30</v>
      </c>
      <c r="I47" s="623" t="s">
        <v>31</v>
      </c>
      <c r="J47" s="80" t="s">
        <v>32</v>
      </c>
      <c r="K47" s="623" t="s">
        <v>33</v>
      </c>
      <c r="L47" s="623" t="s">
        <v>34</v>
      </c>
      <c r="M47" s="623"/>
      <c r="N47" s="623"/>
      <c r="O47" s="623"/>
      <c r="P47" s="623"/>
      <c r="Q47" s="623"/>
      <c r="R47" s="623" t="s">
        <v>35</v>
      </c>
      <c r="S47" s="623"/>
      <c r="T47" s="623"/>
      <c r="U47" s="623"/>
      <c r="V47" s="623"/>
      <c r="W47" s="623"/>
      <c r="X47" s="623" t="s">
        <v>36</v>
      </c>
      <c r="Y47" s="631" t="s">
        <v>37</v>
      </c>
      <c r="Z47" s="623" t="s">
        <v>38</v>
      </c>
      <c r="AA47" s="486"/>
      <c r="AB47" s="489"/>
      <c r="AC47" s="486"/>
      <c r="AD47" s="486"/>
      <c r="AE47" s="487"/>
      <c r="AF47" s="487"/>
      <c r="AG47" s="445"/>
      <c r="AH47" s="445"/>
      <c r="AI47" s="445"/>
      <c r="AJ47" s="445"/>
      <c r="AK47" s="445"/>
      <c r="AL47" s="445"/>
      <c r="AM47" s="445"/>
      <c r="AN47" s="445"/>
      <c r="AO47" s="445"/>
      <c r="AP47" s="445"/>
      <c r="AQ47" s="445"/>
      <c r="AR47" s="484"/>
      <c r="AS47" s="485">
        <f>IF(E47="","",MATCH(E47,'Protokół zawodów'!$E$9:$E$191,0))</f>
        <v>82</v>
      </c>
      <c r="AT47" s="486"/>
      <c r="AU47" s="486"/>
      <c r="AV47" s="488"/>
    </row>
    <row r="48" spans="1:48" s="81" customFormat="1" ht="12" customHeight="1">
      <c r="A48" s="624"/>
      <c r="B48" s="628"/>
      <c r="C48" s="653"/>
      <c r="D48" s="631"/>
      <c r="E48" s="629"/>
      <c r="F48" s="631"/>
      <c r="G48" s="624"/>
      <c r="H48" s="626"/>
      <c r="I48" s="624"/>
      <c r="J48" s="189" t="s">
        <v>39</v>
      </c>
      <c r="K48" s="623"/>
      <c r="L48" s="625">
        <v>1</v>
      </c>
      <c r="M48" s="625"/>
      <c r="N48" s="625">
        <v>2</v>
      </c>
      <c r="O48" s="625"/>
      <c r="P48" s="625">
        <v>3</v>
      </c>
      <c r="Q48" s="625"/>
      <c r="R48" s="625">
        <v>1</v>
      </c>
      <c r="S48" s="625"/>
      <c r="T48" s="625">
        <v>2</v>
      </c>
      <c r="U48" s="625"/>
      <c r="V48" s="625">
        <v>3</v>
      </c>
      <c r="W48" s="625"/>
      <c r="X48" s="623"/>
      <c r="Y48" s="623"/>
      <c r="Z48" s="624"/>
      <c r="AA48" s="486"/>
      <c r="AB48" s="489"/>
      <c r="AC48" s="486">
        <v>20</v>
      </c>
      <c r="AD48" s="486"/>
      <c r="AE48" s="487" t="s">
        <v>40</v>
      </c>
      <c r="AF48" s="487" t="s">
        <v>41</v>
      </c>
      <c r="AG48" s="445"/>
      <c r="AH48" s="445"/>
      <c r="AI48" s="445"/>
      <c r="AJ48" s="445"/>
      <c r="AK48" s="445"/>
      <c r="AL48" s="445"/>
      <c r="AM48" s="445"/>
      <c r="AN48" s="445"/>
      <c r="AO48" s="83" t="s">
        <v>42</v>
      </c>
      <c r="AP48" s="83" t="s">
        <v>43</v>
      </c>
      <c r="AQ48" s="83" t="s">
        <v>44</v>
      </c>
      <c r="AR48" s="484"/>
      <c r="AS48" s="485" t="str">
        <f>IF(E48="","",MATCH(E48,'Protokół zawodów'!$E$9:$E$191,0))</f>
        <v/>
      </c>
      <c r="AT48" s="486"/>
      <c r="AU48" s="486"/>
      <c r="AV48" s="488"/>
    </row>
    <row r="49" spans="1:48" s="35" customFormat="1" ht="16.2">
      <c r="A49" s="84">
        <v>1</v>
      </c>
      <c r="B49" s="85">
        <f>IF(ISBLANK($E49),"",INDEX('Protokół zawodów'!$B$9:$Z$191,$AR49,1))</f>
        <v>0</v>
      </c>
      <c r="C49" s="85" t="str">
        <f ca="1">IF(ISBLANK($E49),"",INDEX('Protokół zawodów'!$B$9:$Z$191,$AR49,2))</f>
        <v>U15</v>
      </c>
      <c r="D49" s="85" t="str">
        <f>IF(ISBLANK($E49),"",INDEX('Protokół zawodów'!$B$9:$Z$191,$AR49,3))</f>
        <v>F2</v>
      </c>
      <c r="E49" s="192">
        <v>10005331</v>
      </c>
      <c r="F49" s="85" t="str">
        <f>IF(ISBLANK($E49),"",INDEX('Protokół zawodów'!$B$9:$Z$191,$AR49,5))</f>
        <v>K</v>
      </c>
      <c r="G49" s="182" t="str">
        <f>IF(ISBLANK($E49),"",INDEX('Protokół zawodów'!$B$9:$Z$191,$AR49,6))</f>
        <v>Truskolaska Wiktoria</v>
      </c>
      <c r="H49" s="85">
        <f>IF(ISBLANK($E49),"",INDEX('Protokół zawodów'!$B$9:$Z$191,$AR49,7))</f>
        <v>2012</v>
      </c>
      <c r="I49" s="85" t="str">
        <f>IF(ISBLANK($E49),"",INDEX('Protokół zawodów'!$B$9:$Z$191,$AR49,8))</f>
        <v>KS Klimat (Łapy)</v>
      </c>
      <c r="J49" s="87">
        <f>IF(ISBLANK($E49),"",INDEX('Protokół zawodów'!$B$9:$Z$191,$AR49,9))</f>
        <v>0</v>
      </c>
      <c r="K49" s="168">
        <f>IF(ISBLANK($E49),"",INDEX('Protokół zawodów'!$B$9:$Z$191,$AR49,10))</f>
        <v>48.05</v>
      </c>
      <c r="L49" s="131">
        <f>IF(ISBLANK($E49),"",INDEX('Protokół zawodów'!$B$9:$Z$191,$AR49,11))</f>
        <v>38</v>
      </c>
      <c r="M49" s="132" t="str">
        <f>IF(ISBLANK($E49),"",INDEX('Protokół zawodów'!$B$9:$Z$191,$AR49,12))</f>
        <v>z</v>
      </c>
      <c r="N49" s="131">
        <f>IF(ISBLANK($E49),"",INDEX('Protokół zawodów'!$B$9:$Z$191,$AR49,13))</f>
        <v>40</v>
      </c>
      <c r="O49" s="132" t="str">
        <f>IF(ISBLANK($E49),"",INDEX('Protokół zawodów'!$B$9:$Z$191,$AR49,14))</f>
        <v>z</v>
      </c>
      <c r="P49" s="133">
        <f>IF(ISBLANK($E49),"",INDEX('Protokół zawodów'!$B$9:$Z$191,$AR49,15))</f>
        <v>43</v>
      </c>
      <c r="Q49" s="132" t="str">
        <f>IF(ISBLANK($E49),"",INDEX('Protokół zawodów'!$B$9:$Z$191,$AR49,16))</f>
        <v>x</v>
      </c>
      <c r="R49" s="133">
        <f>IF(ISBLANK($E49),"",INDEX('Protokół zawodów'!$B$9:$Z$191,$AR49,17))</f>
        <v>45</v>
      </c>
      <c r="S49" s="132" t="str">
        <f>IF(ISBLANK($E49),"",INDEX('Protokół zawodów'!$B$9:$Z$191,$AR49,18))</f>
        <v>z</v>
      </c>
      <c r="T49" s="133">
        <f>IF(ISBLANK($E49),"",INDEX('Protokół zawodów'!$B$9:$Z$191,$AR49,19))</f>
        <v>48</v>
      </c>
      <c r="U49" s="132" t="str">
        <f>IF(ISBLANK($E49),"",INDEX('Protokół zawodów'!$B$9:$Z$191,$AR49,20))</f>
        <v>z</v>
      </c>
      <c r="V49" s="133">
        <f>IF(ISBLANK($E49),"",INDEX('Protokół zawodów'!$B$9:$Z$191,$AR49,21))</f>
        <v>50</v>
      </c>
      <c r="W49" s="132" t="str">
        <f>IF(ISBLANK($E49),"",INDEX('Protokół zawodów'!$B$9:$Z$191,$AR49,22))</f>
        <v>z</v>
      </c>
      <c r="X49" s="89">
        <f>AJ49+AN49</f>
        <v>90</v>
      </c>
      <c r="Y49" s="201">
        <f t="shared" ref="Y49:Y51" si="15">IF(ISBLANK(K49)=TRUE,"",ROUND(AF49*AQ49*AD49,2))</f>
        <v>235.15</v>
      </c>
      <c r="Z49" s="200">
        <f t="shared" ref="Z49:Z51" si="16">IF(ISBLANK(K49)=TRUE," ",ROUND(AF49*X49*AD49,2))</f>
        <v>235.15</v>
      </c>
      <c r="AA49" s="485"/>
      <c r="AB49" s="489">
        <f>$Z$52</f>
        <v>806.68</v>
      </c>
      <c r="AC49" s="490">
        <f>J49-L49-R49</f>
        <v>-83</v>
      </c>
      <c r="AD49" s="491">
        <f>IF(ISBLANK($AT$3),1,IF(F49="K",$AT$3,1))</f>
        <v>1.4</v>
      </c>
      <c r="AE49" s="492">
        <f t="shared" ref="AE49:AE51" si="17">IF(K49&lt;163.918,10^(0.674107991*((LOG10(K49/163.918)^2))),1)</f>
        <v>1.5540275179293301</v>
      </c>
      <c r="AF49" s="93">
        <f t="shared" ref="AF49:AF51" si="18">IF(K49&lt;201.159,10^(0.700767819*((LOG10(K49/201.159)^2))),1)</f>
        <v>1.8663010028831262</v>
      </c>
      <c r="AG49" s="94">
        <f>IF(M49="z",L49,IF(M49="x",L49*(-1),0))</f>
        <v>38</v>
      </c>
      <c r="AH49" s="94">
        <f>IF(O49="z",N49,IF(O49="x",N49*(-1),0))</f>
        <v>40</v>
      </c>
      <c r="AI49" s="94">
        <f>IF(Q49="z",P49,IF(Q49="x",P49*(-1),0))</f>
        <v>-43</v>
      </c>
      <c r="AJ49" s="95">
        <f>IF(AND(AG49&lt;0,AH49&lt;0,AI49&lt;0),0,MAX(AG49:AI49))</f>
        <v>40</v>
      </c>
      <c r="AK49" s="94">
        <f>IF(S49="z",R49,IF(S49="x",R49*(-1),0))</f>
        <v>45</v>
      </c>
      <c r="AL49" s="94">
        <f>IF(U49="z",T49,IF(U49="x",T49*(-1),0))</f>
        <v>48</v>
      </c>
      <c r="AM49" s="94">
        <f>IF(W49="z",V49,IF(W49="x",V49*(-1),0))</f>
        <v>50</v>
      </c>
      <c r="AN49" s="96">
        <f>IF(AND(AK49&lt;0,AL49&lt;0,AM49&lt;0),0,MAX(AK49:AM49))</f>
        <v>50</v>
      </c>
      <c r="AO49" s="94">
        <f>IF(ISTEXT(Q49),AJ49,LARGE(L49:P49,1))</f>
        <v>40</v>
      </c>
      <c r="AP49" s="94">
        <f>IF(ISTEXT(W49),AN49,LARGE(R49:V49,1))</f>
        <v>50</v>
      </c>
      <c r="AQ49" s="94">
        <f>AO49+AP49</f>
        <v>90</v>
      </c>
      <c r="AR49" s="484">
        <f>IF(ISBLANK(E49)," ",MATCH(E49,'Protokół zawodów'!$E$9:$E$191,0))</f>
        <v>4</v>
      </c>
      <c r="AS49" s="485">
        <f>IF(E49="","",MATCH(E49,'Protokół zawodów'!$E$9:$E$191,0))</f>
        <v>4</v>
      </c>
      <c r="AT49" s="485"/>
      <c r="AU49" s="485"/>
      <c r="AV49" s="494"/>
    </row>
    <row r="50" spans="1:48" s="35" customFormat="1" ht="16.2">
      <c r="A50" s="84">
        <v>2</v>
      </c>
      <c r="B50" s="85">
        <f>IF(ISBLANK($E50),"",INDEX('Protokół zawodów'!$B$9:$Z$191,$AR50,1))</f>
        <v>0</v>
      </c>
      <c r="C50" s="85" t="str">
        <f ca="1">IF(ISBLANK($E50),"",INDEX('Protokół zawodów'!$B$9:$Z$191,$AR50,2))</f>
        <v>U15</v>
      </c>
      <c r="D50" s="85" t="str">
        <f>IF(ISBLANK($E50),"",INDEX('Protokół zawodów'!$B$9:$Z$191,$AR50,3))</f>
        <v>F2</v>
      </c>
      <c r="E50" s="192">
        <v>10005553</v>
      </c>
      <c r="F50" s="85" t="str">
        <f>IF(ISBLANK($E50),"",INDEX('Protokół zawodów'!$B$9:$Z$191,$AR50,5))</f>
        <v>K</v>
      </c>
      <c r="G50" s="182" t="str">
        <f>IF(ISBLANK($E50),"",INDEX('Protokół zawodów'!$B$9:$Z$191,$AR50,6))</f>
        <v>Wakuluk Caroline</v>
      </c>
      <c r="H50" s="85">
        <f>IF(ISBLANK($E50),"",INDEX('Protokół zawodów'!$B$9:$Z$191,$AR50,7))</f>
        <v>2012</v>
      </c>
      <c r="I50" s="85" t="str">
        <f>IF(ISBLANK($E50),"",INDEX('Protokół zawodów'!$B$9:$Z$191,$AR50,8))</f>
        <v>KS Klimat (Łapy)</v>
      </c>
      <c r="J50" s="87">
        <f>IF(ISBLANK($E50),"",INDEX('Protokół zawodów'!$B$9:$Z$191,$AR50,9))</f>
        <v>0</v>
      </c>
      <c r="K50" s="168">
        <f>IF(ISBLANK($E50),"",INDEX('Protokół zawodów'!$B$9:$Z$191,$AR50,10))</f>
        <v>54.85</v>
      </c>
      <c r="L50" s="131">
        <f>IF(ISBLANK($E50),"",INDEX('Protokół zawodów'!$B$9:$Z$191,$AR50,11))</f>
        <v>43</v>
      </c>
      <c r="M50" s="132" t="str">
        <f>IF(ISBLANK($E50),"",INDEX('Protokół zawodów'!$B$9:$Z$191,$AR50,12))</f>
        <v>z</v>
      </c>
      <c r="N50" s="131">
        <f>IF(ISBLANK($E50),"",INDEX('Protokół zawodów'!$B$9:$Z$191,$AR50,13))</f>
        <v>46</v>
      </c>
      <c r="O50" s="132" t="str">
        <f>IF(ISBLANK($E50),"",INDEX('Protokół zawodów'!$B$9:$Z$191,$AR50,14))</f>
        <v>z</v>
      </c>
      <c r="P50" s="133">
        <f>IF(ISBLANK($E50),"",INDEX('Protokół zawodów'!$B$9:$Z$191,$AR50,15))</f>
        <v>49</v>
      </c>
      <c r="Q50" s="132" t="str">
        <f>IF(ISBLANK($E50),"",INDEX('Protokół zawodów'!$B$9:$Z$191,$AR50,16))</f>
        <v>x</v>
      </c>
      <c r="R50" s="133">
        <f>IF(ISBLANK($E50),"",INDEX('Protokół zawodów'!$B$9:$Z$191,$AR50,17))</f>
        <v>55</v>
      </c>
      <c r="S50" s="132" t="str">
        <f>IF(ISBLANK($E50),"",INDEX('Protokół zawodów'!$B$9:$Z$191,$AR50,18))</f>
        <v>z</v>
      </c>
      <c r="T50" s="133">
        <f>IF(ISBLANK($E50),"",INDEX('Protokół zawodów'!$B$9:$Z$191,$AR50,19))</f>
        <v>58</v>
      </c>
      <c r="U50" s="132" t="str">
        <f>IF(ISBLANK($E50),"",INDEX('Protokół zawodów'!$B$9:$Z$191,$AR50,20))</f>
        <v>z</v>
      </c>
      <c r="V50" s="133">
        <f>IF(ISBLANK($E50),"",INDEX('Protokół zawodów'!$B$9:$Z$191,$AR50,21))</f>
        <v>60</v>
      </c>
      <c r="W50" s="132" t="str">
        <f>IF(ISBLANK($E50),"",INDEX('Protokół zawodów'!$B$9:$Z$191,$AR50,22))</f>
        <v>x</v>
      </c>
      <c r="X50" s="89">
        <f>AJ50+AN50</f>
        <v>104</v>
      </c>
      <c r="Y50" s="201">
        <f t="shared" si="15"/>
        <v>243.42</v>
      </c>
      <c r="Z50" s="200">
        <f t="shared" si="16"/>
        <v>243.42</v>
      </c>
      <c r="AA50" s="485"/>
      <c r="AB50" s="489">
        <f t="shared" ref="AB50:AB51" si="19">$Z$52</f>
        <v>806.68</v>
      </c>
      <c r="AC50" s="490">
        <f>J50-L50-R50</f>
        <v>-98</v>
      </c>
      <c r="AD50" s="491">
        <f>IF(ISBLANK($AT$3),1,IF(F50="K",$AT$3,1))</f>
        <v>1.4</v>
      </c>
      <c r="AE50" s="492">
        <f t="shared" si="17"/>
        <v>1.4203126087645173</v>
      </c>
      <c r="AF50" s="93">
        <f t="shared" si="18"/>
        <v>1.6718539747001782</v>
      </c>
      <c r="AG50" s="94">
        <f>IF(M50="z",L50,IF(M50="x",L50*(-1),0))</f>
        <v>43</v>
      </c>
      <c r="AH50" s="94">
        <f>IF(O50="z",N50,IF(O50="x",N50*(-1),0))</f>
        <v>46</v>
      </c>
      <c r="AI50" s="94">
        <f>IF(Q50="z",P50,IF(Q50="x",P50*(-1),0))</f>
        <v>-49</v>
      </c>
      <c r="AJ50" s="95">
        <f>IF(AND(AG50&lt;0,AH50&lt;0,AI50&lt;0),0,MAX(AG50:AI50))</f>
        <v>46</v>
      </c>
      <c r="AK50" s="94">
        <f>IF(S50="z",R50,IF(S50="x",R50*(-1),0))</f>
        <v>55</v>
      </c>
      <c r="AL50" s="94">
        <f>IF(U50="z",T50,IF(U50="x",T50*(-1),0))</f>
        <v>58</v>
      </c>
      <c r="AM50" s="94">
        <f>IF(W50="z",V50,IF(W50="x",V50*(-1),0))</f>
        <v>-60</v>
      </c>
      <c r="AN50" s="96">
        <f>IF(AND(AK50&lt;0,AL50&lt;0,AM50&lt;0),0,MAX(AK50:AM50))</f>
        <v>58</v>
      </c>
      <c r="AO50" s="94">
        <f>IF(ISTEXT(Q50),AJ50,LARGE(L50:P50,1))</f>
        <v>46</v>
      </c>
      <c r="AP50" s="94">
        <f>IF(ISTEXT(W50),AN50,LARGE(R50:V50,1))</f>
        <v>58</v>
      </c>
      <c r="AQ50" s="94">
        <f>AO50+AP50</f>
        <v>104</v>
      </c>
      <c r="AR50" s="484">
        <f>IF(ISBLANK(E50)," ",MATCH(E50,'Protokół zawodów'!$E$9:$E$191,0))</f>
        <v>7</v>
      </c>
      <c r="AS50" s="485">
        <f>IF(E50="","",MATCH(E50,'Protokół zawodów'!$E$9:$E$191,0))</f>
        <v>7</v>
      </c>
      <c r="AT50" s="485"/>
      <c r="AU50" s="485"/>
      <c r="AV50" s="494"/>
    </row>
    <row r="51" spans="1:48" s="35" customFormat="1" ht="16.8" thickBot="1">
      <c r="A51" s="84">
        <v>3</v>
      </c>
      <c r="B51" s="85">
        <f>IF(ISBLANK($E51),"",INDEX('Protokół zawodów'!$B$9:$Z$191,$AR51,1))</f>
        <v>0</v>
      </c>
      <c r="C51" s="85" t="str">
        <f ca="1">IF(ISBLANK($E51),"",INDEX('Protokół zawodów'!$B$9:$Z$191,$AR51,2))</f>
        <v>U20</v>
      </c>
      <c r="D51" s="85" t="str">
        <f>IF(ISBLANK($E51),"",INDEX('Protokół zawodów'!$B$9:$Z$191,$AR51,3))</f>
        <v>F2</v>
      </c>
      <c r="E51" s="192">
        <v>10005342</v>
      </c>
      <c r="F51" s="85" t="str">
        <f>IF(ISBLANK($E51),"",INDEX('Protokół zawodów'!$B$9:$Z$191,$AR51,5))</f>
        <v>K</v>
      </c>
      <c r="G51" s="182" t="str">
        <f>IF(ISBLANK($E51),"",INDEX('Protokół zawodów'!$B$9:$Z$191,$AR51,6))</f>
        <v>Mielech Gabriela</v>
      </c>
      <c r="H51" s="85">
        <f>IF(ISBLANK($E51),"",INDEX('Protokół zawodów'!$B$9:$Z$191,$AR51,7))</f>
        <v>2007</v>
      </c>
      <c r="I51" s="85" t="str">
        <f>IF(ISBLANK($E51),"",INDEX('Protokół zawodów'!$B$9:$Z$191,$AR51,8))</f>
        <v>KS Klimat (Łapy)</v>
      </c>
      <c r="J51" s="87">
        <f>IF(ISBLANK($E51),"",INDEX('Protokół zawodów'!$B$9:$Z$191,$AR51,9))</f>
        <v>0</v>
      </c>
      <c r="K51" s="168">
        <f>IF(ISBLANK($E51),"",INDEX('Protokół zawodów'!$B$9:$Z$191,$AR51,10))</f>
        <v>76.25</v>
      </c>
      <c r="L51" s="131">
        <f>IF(ISBLANK($E51),"",INDEX('Protokół zawodów'!$B$9:$Z$191,$AR51,11))</f>
        <v>73</v>
      </c>
      <c r="M51" s="132" t="str">
        <f>IF(ISBLANK($E51),"",INDEX('Protokół zawodów'!$B$9:$Z$191,$AR51,12))</f>
        <v>z</v>
      </c>
      <c r="N51" s="131">
        <f>IF(ISBLANK($E51),"",INDEX('Protokół zawodów'!$B$9:$Z$191,$AR51,13))</f>
        <v>76</v>
      </c>
      <c r="O51" s="132" t="str">
        <f>IF(ISBLANK($E51),"",INDEX('Protokół zawodów'!$B$9:$Z$191,$AR51,14))</f>
        <v>z</v>
      </c>
      <c r="P51" s="133">
        <f>IF(ISBLANK($E51),"",INDEX('Protokół zawodów'!$B$9:$Z$191,$AR51,15))</f>
        <v>79</v>
      </c>
      <c r="Q51" s="132" t="str">
        <f>IF(ISBLANK($E51),"",INDEX('Protokół zawodów'!$B$9:$Z$191,$AR51,16))</f>
        <v>z</v>
      </c>
      <c r="R51" s="133">
        <f>IF(ISBLANK($E51),"",INDEX('Protokół zawodów'!$B$9:$Z$191,$AR51,17))</f>
        <v>93</v>
      </c>
      <c r="S51" s="132" t="str">
        <f>IF(ISBLANK($E51),"",INDEX('Protokół zawodów'!$B$9:$Z$191,$AR51,18))</f>
        <v>z</v>
      </c>
      <c r="T51" s="133">
        <f>IF(ISBLANK($E51),"",INDEX('Protokół zawodów'!$B$9:$Z$191,$AR51,19))</f>
        <v>97</v>
      </c>
      <c r="U51" s="132" t="str">
        <f>IF(ISBLANK($E51),"",INDEX('Protokół zawodów'!$B$9:$Z$191,$AR51,20))</f>
        <v>z</v>
      </c>
      <c r="V51" s="133">
        <f>IF(ISBLANK($E51),"",INDEX('Protokół zawodów'!$B$9:$Z$191,$AR51,21))</f>
        <v>100</v>
      </c>
      <c r="W51" s="132" t="str">
        <f>IF(ISBLANK($E51),"",INDEX('Protokół zawodów'!$B$9:$Z$191,$AR51,22))</f>
        <v>x</v>
      </c>
      <c r="X51" s="89">
        <f>AJ51+AN51</f>
        <v>176</v>
      </c>
      <c r="Y51" s="201">
        <f t="shared" si="15"/>
        <v>328.11</v>
      </c>
      <c r="Z51" s="200">
        <f t="shared" si="16"/>
        <v>328.11</v>
      </c>
      <c r="AA51" s="485"/>
      <c r="AB51" s="489">
        <f t="shared" si="19"/>
        <v>806.68</v>
      </c>
      <c r="AC51" s="490">
        <f>J51-L51-R51</f>
        <v>-166</v>
      </c>
      <c r="AD51" s="491">
        <f>IF(ISBLANK($AT$3),1,IF(F51="K",$AT$3,1))</f>
        <v>1.4</v>
      </c>
      <c r="AE51" s="492">
        <f t="shared" si="17"/>
        <v>1.1870694110688533</v>
      </c>
      <c r="AF51" s="93">
        <f t="shared" si="18"/>
        <v>1.3316240850695649</v>
      </c>
      <c r="AG51" s="94">
        <f>IF(M51="z",L51,IF(M51="x",L51*(-1),0))</f>
        <v>73</v>
      </c>
      <c r="AH51" s="94">
        <f>IF(O51="z",N51,IF(O51="x",N51*(-1),0))</f>
        <v>76</v>
      </c>
      <c r="AI51" s="94">
        <f>IF(Q51="z",P51,IF(Q51="x",P51*(-1),0))</f>
        <v>79</v>
      </c>
      <c r="AJ51" s="95">
        <f>IF(AND(AG51&lt;0,AH51&lt;0,AI51&lt;0),0,MAX(AG51:AI51))</f>
        <v>79</v>
      </c>
      <c r="AK51" s="94">
        <f>IF(S51="z",R51,IF(S51="x",R51*(-1),0))</f>
        <v>93</v>
      </c>
      <c r="AL51" s="94">
        <f>IF(U51="z",T51,IF(U51="x",T51*(-1),0))</f>
        <v>97</v>
      </c>
      <c r="AM51" s="94">
        <f>IF(W51="z",V51,IF(W51="x",V51*(-1),0))</f>
        <v>-100</v>
      </c>
      <c r="AN51" s="96">
        <f>IF(AND(AK51&lt;0,AL51&lt;0,AM51&lt;0),0,MAX(AK51:AM51))</f>
        <v>97</v>
      </c>
      <c r="AO51" s="94">
        <f>IF(ISTEXT(Q51),AJ51,LARGE(L51:P51,1))</f>
        <v>79</v>
      </c>
      <c r="AP51" s="94">
        <f>IF(ISTEXT(W51),AN51,LARGE(R51:V51,1))</f>
        <v>97</v>
      </c>
      <c r="AQ51" s="94">
        <f>AO51+AP51</f>
        <v>176</v>
      </c>
      <c r="AR51" s="484">
        <f>IF(ISBLANK(E51)," ",MATCH(E51,'Protokół zawodów'!$E$9:$E$191,0))</f>
        <v>8</v>
      </c>
      <c r="AS51" s="485">
        <f>IF(E51="","",MATCH(E51,'Protokół zawodów'!$E$9:$E$191,0))</f>
        <v>8</v>
      </c>
      <c r="AT51" s="485"/>
      <c r="AU51" s="485"/>
      <c r="AV51" s="494"/>
    </row>
    <row r="52" spans="1:48" ht="18.600000000000001" thickBot="1">
      <c r="A52" s="495"/>
      <c r="B52" s="443"/>
      <c r="C52" s="443"/>
      <c r="D52" s="443"/>
      <c r="E52" s="443"/>
      <c r="F52" s="443"/>
      <c r="G52" s="496"/>
      <c r="H52" s="441"/>
      <c r="I52" s="497" t="str">
        <f>G45</f>
        <v>KS Klimat (Łapy)</v>
      </c>
      <c r="J52" s="446"/>
      <c r="K52" s="446"/>
      <c r="L52" s="441"/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  <c r="X52" s="147"/>
      <c r="Y52" s="202">
        <f>ROUND(IF(COUNTA(I49:I51)=6,SUM(Y49:Y51)-MIN(Y49:Y51),SUM(Y49:Y51)),2)</f>
        <v>806.68</v>
      </c>
      <c r="Z52" s="199">
        <f>ROUND(IF(COUNTA(J49:J51)=6,SUM(Z49:Z51)-MIN(Z49:Z51),SUM(Z49:Z51)),2)</f>
        <v>806.68</v>
      </c>
      <c r="AA52" s="441"/>
      <c r="AB52" s="489"/>
      <c r="AC52" s="441"/>
      <c r="AD52" s="441"/>
      <c r="AE52" s="441"/>
      <c r="AF52" s="441"/>
      <c r="AG52" s="443"/>
      <c r="AH52" s="443"/>
      <c r="AI52" s="444"/>
      <c r="AJ52" s="445"/>
      <c r="AK52" s="443"/>
      <c r="AL52" s="443"/>
      <c r="AM52" s="443"/>
      <c r="AN52" s="445"/>
      <c r="AO52" s="446"/>
      <c r="AP52" s="446"/>
      <c r="AQ52" s="446"/>
      <c r="AR52" s="484"/>
      <c r="AS52" s="485" t="str">
        <f>IF(E52="","",MATCH(E52,'Protokół zawodów'!$E$9:$E$191,0))</f>
        <v/>
      </c>
      <c r="AT52" s="441"/>
      <c r="AU52" s="441"/>
      <c r="AV52" s="459"/>
    </row>
    <row r="53" spans="1:48" s="141" customFormat="1" ht="15" customHeight="1">
      <c r="A53" s="460">
        <v>7</v>
      </c>
      <c r="B53" s="461"/>
      <c r="D53" s="461"/>
      <c r="E53" s="461"/>
      <c r="F53" s="461"/>
      <c r="G53" s="499" t="s">
        <v>152</v>
      </c>
      <c r="H53" s="464"/>
      <c r="I53" s="464"/>
      <c r="J53" s="464"/>
      <c r="K53" s="463"/>
      <c r="L53" s="465"/>
      <c r="M53" s="466"/>
      <c r="N53" s="467"/>
      <c r="O53" s="466"/>
      <c r="P53" s="467"/>
      <c r="Q53" s="466"/>
      <c r="R53" s="468"/>
      <c r="S53" s="466"/>
      <c r="T53" s="469"/>
      <c r="U53" s="470"/>
      <c r="V53" s="467"/>
      <c r="W53" s="470"/>
      <c r="X53" s="410"/>
      <c r="Y53" s="410"/>
      <c r="Z53" s="471"/>
      <c r="AA53" s="469"/>
      <c r="AB53" s="489"/>
      <c r="AC53" s="469"/>
      <c r="AD53" s="469"/>
      <c r="AE53" s="472"/>
      <c r="AF53" s="472"/>
      <c r="AG53" s="463"/>
      <c r="AH53" s="463"/>
      <c r="AI53" s="463"/>
      <c r="AJ53" s="463"/>
      <c r="AK53" s="463"/>
      <c r="AL53" s="463"/>
      <c r="AM53" s="463"/>
      <c r="AN53" s="463"/>
      <c r="AO53" s="463"/>
      <c r="AP53" s="463"/>
      <c r="AQ53" s="463"/>
      <c r="AR53" s="473"/>
      <c r="AS53" s="485" t="str">
        <f>IF(E53="","",MATCH(E53,'Protokół zawodów'!$E$9:$E$191,0))</f>
        <v/>
      </c>
      <c r="AT53" s="469"/>
      <c r="AU53" s="469"/>
      <c r="AV53" s="474"/>
    </row>
    <row r="54" spans="1:48" ht="6" customHeight="1">
      <c r="A54" s="475"/>
      <c r="B54" s="476"/>
      <c r="C54" s="476"/>
      <c r="D54" s="476"/>
      <c r="E54" s="476"/>
      <c r="F54" s="476"/>
      <c r="G54" s="477"/>
      <c r="H54" s="476"/>
      <c r="I54" s="476"/>
      <c r="J54" s="476"/>
      <c r="K54" s="478"/>
      <c r="L54" s="479"/>
      <c r="M54" s="480"/>
      <c r="N54" s="479"/>
      <c r="O54" s="480"/>
      <c r="P54" s="479"/>
      <c r="Q54" s="480"/>
      <c r="R54" s="479"/>
      <c r="S54" s="480"/>
      <c r="T54" s="479"/>
      <c r="U54" s="480"/>
      <c r="V54" s="479"/>
      <c r="W54" s="480"/>
      <c r="X54" s="481"/>
      <c r="Y54" s="481"/>
      <c r="Z54" s="482"/>
      <c r="AA54" s="441"/>
      <c r="AB54" s="489"/>
      <c r="AC54" s="441"/>
      <c r="AD54" s="441"/>
      <c r="AE54" s="483"/>
      <c r="AF54" s="483"/>
      <c r="AG54" s="443"/>
      <c r="AH54" s="443"/>
      <c r="AI54" s="443"/>
      <c r="AJ54" s="445"/>
      <c r="AK54" s="443"/>
      <c r="AL54" s="443"/>
      <c r="AM54" s="443"/>
      <c r="AN54" s="445"/>
      <c r="AO54" s="446"/>
      <c r="AP54" s="446"/>
      <c r="AQ54" s="446"/>
      <c r="AR54" s="484"/>
      <c r="AS54" s="485" t="str">
        <f>IF(E54="","",MATCH(E54,'Protokół zawodów'!$E$9:$E$191,0))</f>
        <v/>
      </c>
      <c r="AT54" s="441"/>
      <c r="AU54" s="441"/>
      <c r="AV54" s="459"/>
    </row>
    <row r="55" spans="1:48" s="81" customFormat="1" ht="12" customHeight="1">
      <c r="A55" s="623" t="s">
        <v>10</v>
      </c>
      <c r="B55" s="628" t="s">
        <v>26</v>
      </c>
      <c r="C55" s="653" t="s">
        <v>27</v>
      </c>
      <c r="D55" s="631" t="s">
        <v>12</v>
      </c>
      <c r="E55" s="629" t="s">
        <v>48</v>
      </c>
      <c r="F55" s="631" t="s">
        <v>28</v>
      </c>
      <c r="G55" s="647" t="s">
        <v>29</v>
      </c>
      <c r="H55" s="631" t="s">
        <v>30</v>
      </c>
      <c r="I55" s="623" t="s">
        <v>31</v>
      </c>
      <c r="J55" s="80" t="s">
        <v>32</v>
      </c>
      <c r="K55" s="623" t="s">
        <v>33</v>
      </c>
      <c r="L55" s="623" t="s">
        <v>34</v>
      </c>
      <c r="M55" s="623"/>
      <c r="N55" s="623"/>
      <c r="O55" s="623"/>
      <c r="P55" s="623"/>
      <c r="Q55" s="623"/>
      <c r="R55" s="623" t="s">
        <v>35</v>
      </c>
      <c r="S55" s="623"/>
      <c r="T55" s="623"/>
      <c r="U55" s="623"/>
      <c r="V55" s="623"/>
      <c r="W55" s="623"/>
      <c r="X55" s="623" t="s">
        <v>36</v>
      </c>
      <c r="Y55" s="631" t="s">
        <v>37</v>
      </c>
      <c r="Z55" s="623" t="s">
        <v>38</v>
      </c>
      <c r="AA55" s="486"/>
      <c r="AB55" s="489"/>
      <c r="AC55" s="486"/>
      <c r="AD55" s="486"/>
      <c r="AE55" s="487"/>
      <c r="AF55" s="487"/>
      <c r="AG55" s="445"/>
      <c r="AH55" s="445"/>
      <c r="AI55" s="445"/>
      <c r="AJ55" s="445"/>
      <c r="AK55" s="445"/>
      <c r="AL55" s="445"/>
      <c r="AM55" s="445"/>
      <c r="AN55" s="445"/>
      <c r="AO55" s="445"/>
      <c r="AP55" s="445"/>
      <c r="AQ55" s="445"/>
      <c r="AR55" s="484"/>
      <c r="AS55" s="485">
        <f>IF(E55="","",MATCH(E55,'Protokół zawodów'!$E$9:$E$191,0))</f>
        <v>82</v>
      </c>
      <c r="AT55" s="486"/>
      <c r="AU55" s="486"/>
      <c r="AV55" s="488"/>
    </row>
    <row r="56" spans="1:48" s="81" customFormat="1" ht="12" customHeight="1">
      <c r="A56" s="624"/>
      <c r="B56" s="628"/>
      <c r="C56" s="653"/>
      <c r="D56" s="631"/>
      <c r="E56" s="629"/>
      <c r="F56" s="631"/>
      <c r="G56" s="624"/>
      <c r="H56" s="626"/>
      <c r="I56" s="624"/>
      <c r="J56" s="189" t="s">
        <v>39</v>
      </c>
      <c r="K56" s="623"/>
      <c r="L56" s="625">
        <v>1</v>
      </c>
      <c r="M56" s="625"/>
      <c r="N56" s="625">
        <v>2</v>
      </c>
      <c r="O56" s="625"/>
      <c r="P56" s="625">
        <v>3</v>
      </c>
      <c r="Q56" s="625"/>
      <c r="R56" s="625">
        <v>1</v>
      </c>
      <c r="S56" s="625"/>
      <c r="T56" s="625">
        <v>2</v>
      </c>
      <c r="U56" s="625"/>
      <c r="V56" s="625">
        <v>3</v>
      </c>
      <c r="W56" s="625"/>
      <c r="X56" s="623"/>
      <c r="Y56" s="623"/>
      <c r="Z56" s="624"/>
      <c r="AA56" s="486"/>
      <c r="AB56" s="489"/>
      <c r="AC56" s="486">
        <v>20</v>
      </c>
      <c r="AD56" s="486"/>
      <c r="AE56" s="487" t="s">
        <v>40</v>
      </c>
      <c r="AF56" s="487" t="s">
        <v>41</v>
      </c>
      <c r="AG56" s="445"/>
      <c r="AH56" s="445"/>
      <c r="AI56" s="445"/>
      <c r="AJ56" s="445"/>
      <c r="AK56" s="445"/>
      <c r="AL56" s="445"/>
      <c r="AM56" s="445"/>
      <c r="AN56" s="445"/>
      <c r="AO56" s="83" t="s">
        <v>42</v>
      </c>
      <c r="AP56" s="83" t="s">
        <v>43</v>
      </c>
      <c r="AQ56" s="83" t="s">
        <v>44</v>
      </c>
      <c r="AR56" s="484"/>
      <c r="AS56" s="485" t="str">
        <f>IF(E56="","",MATCH(E56,'Protokół zawodów'!$E$9:$E$191,0))</f>
        <v/>
      </c>
      <c r="AT56" s="486"/>
      <c r="AU56" s="486"/>
      <c r="AV56" s="488"/>
    </row>
    <row r="57" spans="1:48" s="35" customFormat="1" ht="16.2">
      <c r="A57" s="84">
        <v>1</v>
      </c>
      <c r="B57" s="85">
        <f>IF(ISBLANK($E57),"",INDEX('Protokół zawodów'!$B$9:$Z$191,$AR57,1))</f>
        <v>5</v>
      </c>
      <c r="C57" s="85" t="str">
        <f ca="1">IF(ISBLANK($E57),"",INDEX('Protokół zawodów'!$B$9:$Z$191,$AR57,2))</f>
        <v>U15</v>
      </c>
      <c r="D57" s="85" t="str">
        <f>IF(ISBLANK($E57),"",INDEX('Protokół zawodów'!$B$9:$Z$191,$AR57,3))</f>
        <v>M2</v>
      </c>
      <c r="E57" s="192">
        <v>10005038</v>
      </c>
      <c r="F57" s="85" t="str">
        <f>IF(ISBLANK($E57),"",INDEX('Protokół zawodów'!$B$9:$Z$191,$AR57,5))</f>
        <v>M</v>
      </c>
      <c r="G57" s="182" t="str">
        <f>IF(ISBLANK($E57),"",INDEX('Protokół zawodów'!$B$9:$Z$191,$AR57,6))</f>
        <v>Bakuła Wojciech</v>
      </c>
      <c r="H57" s="85">
        <f>IF(ISBLANK($E57),"",INDEX('Protokół zawodów'!$B$9:$Z$191,$AR57,7))</f>
        <v>2011</v>
      </c>
      <c r="I57" s="85" t="str">
        <f>IF(ISBLANK($E57),"",INDEX('Protokół zawodów'!$B$9:$Z$191,$AR57,8))</f>
        <v>UKS Atleta (Ostrołęka)</v>
      </c>
      <c r="J57" s="87">
        <f>IF(ISBLANK($E57),"",INDEX('Protokół zawodów'!$B$9:$Z$191,$AR57,9))</f>
        <v>0</v>
      </c>
      <c r="K57" s="168">
        <f>IF(ISBLANK($E57),"",INDEX('Protokół zawodów'!$B$9:$Z$191,$AR57,10))</f>
        <v>72.650000000000006</v>
      </c>
      <c r="L57" s="131">
        <f>IF(ISBLANK($E57),"",INDEX('Protokół zawodów'!$B$9:$Z$191,$AR57,11))</f>
        <v>88</v>
      </c>
      <c r="M57" s="132" t="str">
        <f>IF(ISBLANK($E57),"",INDEX('Protokół zawodów'!$B$9:$Z$191,$AR57,12))</f>
        <v>z</v>
      </c>
      <c r="N57" s="131">
        <f>IF(ISBLANK($E57),"",INDEX('Protokół zawodów'!$B$9:$Z$191,$AR57,13))</f>
        <v>92</v>
      </c>
      <c r="O57" s="132" t="str">
        <f>IF(ISBLANK($E57),"",INDEX('Protokół zawodów'!$B$9:$Z$191,$AR57,14))</f>
        <v>z</v>
      </c>
      <c r="P57" s="133">
        <f>IF(ISBLANK($E57),"",INDEX('Protokół zawodów'!$B$9:$Z$191,$AR57,15))</f>
        <v>97</v>
      </c>
      <c r="Q57" s="132" t="str">
        <f>IF(ISBLANK($E57),"",INDEX('Protokół zawodów'!$B$9:$Z$191,$AR57,16))</f>
        <v>x</v>
      </c>
      <c r="R57" s="133">
        <f>IF(ISBLANK($E57),"",INDEX('Protokół zawodów'!$B$9:$Z$191,$AR57,17))</f>
        <v>110</v>
      </c>
      <c r="S57" s="132" t="str">
        <f>IF(ISBLANK($E57),"",INDEX('Protokół zawodów'!$B$9:$Z$191,$AR57,18))</f>
        <v>z</v>
      </c>
      <c r="T57" s="133">
        <f>IF(ISBLANK($E57),"",INDEX('Protokół zawodów'!$B$9:$Z$191,$AR57,19))</f>
        <v>114</v>
      </c>
      <c r="U57" s="132" t="str">
        <f>IF(ISBLANK($E57),"",INDEX('Protokół zawodów'!$B$9:$Z$191,$AR57,20))</f>
        <v>x</v>
      </c>
      <c r="V57" s="133">
        <f>IF(ISBLANK($E57),"",INDEX('Protokół zawodów'!$B$9:$Z$191,$AR57,21))</f>
        <v>114</v>
      </c>
      <c r="W57" s="132" t="str">
        <f>IF(ISBLANK($E57),"",INDEX('Protokół zawodów'!$B$9:$Z$191,$AR57,22))</f>
        <v>z</v>
      </c>
      <c r="X57" s="89">
        <f>AJ57+AN57</f>
        <v>206</v>
      </c>
      <c r="Y57" s="201">
        <f t="shared" ref="Y57:Y59" si="20">IF(ISBLANK(K57)=TRUE,"",ROUND(AF57*AQ57*AD57,2))</f>
        <v>282.45999999999998</v>
      </c>
      <c r="Z57" s="200">
        <f t="shared" ref="Z57:Z59" si="21">IF(ISBLANK(K57)=TRUE," ",ROUND(AF57*X57*AD57,2))</f>
        <v>282.45999999999998</v>
      </c>
      <c r="AA57" s="485"/>
      <c r="AB57" s="489">
        <f>$Z$60</f>
        <v>891.75</v>
      </c>
      <c r="AC57" s="490">
        <f>J57-L57-R57</f>
        <v>-198</v>
      </c>
      <c r="AD57" s="491">
        <f>IF(ISBLANK($AT$3),1,IF(F57="K",$AT$3,1))</f>
        <v>1</v>
      </c>
      <c r="AE57" s="492">
        <f t="shared" ref="AE57:AE59" si="22">IF(K57&lt;163.918,10^(0.674107991*((LOG10(K57/163.918)^2))),1)</f>
        <v>1.2139089789834234</v>
      </c>
      <c r="AF57" s="93">
        <f t="shared" ref="AF57:AF59" si="23">IF(K57&lt;201.159,10^(0.700767819*((LOG10(K57/201.159)^2))),1)</f>
        <v>1.3711756653901541</v>
      </c>
      <c r="AG57" s="94">
        <f>IF(M57="z",L57,IF(M57="x",L57*(-1),0))</f>
        <v>88</v>
      </c>
      <c r="AH57" s="94">
        <f>IF(O57="z",N57,IF(O57="x",N57*(-1),0))</f>
        <v>92</v>
      </c>
      <c r="AI57" s="94">
        <f>IF(Q57="z",P57,IF(Q57="x",P57*(-1),0))</f>
        <v>-97</v>
      </c>
      <c r="AJ57" s="95">
        <f>IF(AND(AG57&lt;0,AH57&lt;0,AI57&lt;0),0,MAX(AG57:AI57))</f>
        <v>92</v>
      </c>
      <c r="AK57" s="94">
        <f>IF(S57="z",R57,IF(S57="x",R57*(-1),0))</f>
        <v>110</v>
      </c>
      <c r="AL57" s="94">
        <f>IF(U57="z",T57,IF(U57="x",T57*(-1),0))</f>
        <v>-114</v>
      </c>
      <c r="AM57" s="94">
        <f>IF(W57="z",V57,IF(W57="x",V57*(-1),0))</f>
        <v>114</v>
      </c>
      <c r="AN57" s="96">
        <f>IF(AND(AK57&lt;0,AL57&lt;0,AM57&lt;0),0,MAX(AK57:AM57))</f>
        <v>114</v>
      </c>
      <c r="AO57" s="94">
        <f>IF(ISTEXT(Q57),AJ57,LARGE(L57:P57,1))</f>
        <v>92</v>
      </c>
      <c r="AP57" s="94">
        <f>IF(ISTEXT(W57),AN57,LARGE(R57:V57,1))</f>
        <v>114</v>
      </c>
      <c r="AQ57" s="94">
        <f>AO57+AP57</f>
        <v>206</v>
      </c>
      <c r="AR57" s="484">
        <f>IF(ISBLANK(E57)," ",MATCH(E57,'Protokół zawodów'!$E$9:$E$191,0))</f>
        <v>106</v>
      </c>
      <c r="AS57" s="485">
        <f>IF(E57="","",MATCH(E57,'Protokół zawodów'!$E$9:$E$191,0))</f>
        <v>106</v>
      </c>
      <c r="AT57" s="485"/>
      <c r="AU57" s="485"/>
      <c r="AV57" s="494"/>
    </row>
    <row r="58" spans="1:48" s="35" customFormat="1" ht="16.2">
      <c r="A58" s="84">
        <v>2</v>
      </c>
      <c r="B58" s="85">
        <f>IF(ISBLANK($E58),"",INDEX('Protokół zawodów'!$B$9:$Z$191,$AR58,1))</f>
        <v>6</v>
      </c>
      <c r="C58" s="85" t="str">
        <f ca="1">IF(ISBLANK($E58),"",INDEX('Protokół zawodów'!$B$9:$Z$191,$AR58,2))</f>
        <v>U15</v>
      </c>
      <c r="D58" s="85" t="str">
        <f>IF(ISBLANK($E58),"",INDEX('Protokół zawodów'!$B$9:$Z$191,$AR58,3))</f>
        <v>M2</v>
      </c>
      <c r="E58" s="192">
        <v>10005107</v>
      </c>
      <c r="F58" s="85" t="str">
        <f>IF(ISBLANK($E58),"",INDEX('Protokół zawodów'!$B$9:$Z$191,$AR58,5))</f>
        <v>M</v>
      </c>
      <c r="G58" s="182" t="str">
        <f>IF(ISBLANK($E58),"",INDEX('Protokół zawodów'!$B$9:$Z$191,$AR58,6))</f>
        <v>Padzik Szymon</v>
      </c>
      <c r="H58" s="85">
        <f>IF(ISBLANK($E58),"",INDEX('Protokół zawodów'!$B$9:$Z$191,$AR58,7))</f>
        <v>2011</v>
      </c>
      <c r="I58" s="85" t="str">
        <f>IF(ISBLANK($E58),"",INDEX('Protokół zawodów'!$B$9:$Z$191,$AR58,8))</f>
        <v>UKS Atleta (Ostrołęka)</v>
      </c>
      <c r="J58" s="87">
        <f>IF(ISBLANK($E58),"",INDEX('Protokół zawodów'!$B$9:$Z$191,$AR58,9))</f>
        <v>0</v>
      </c>
      <c r="K58" s="168">
        <f>IF(ISBLANK($E58),"",INDEX('Protokół zawodów'!$B$9:$Z$191,$AR58,10))</f>
        <v>66.05</v>
      </c>
      <c r="L58" s="131">
        <f>IF(ISBLANK($E58),"",INDEX('Protokół zawodów'!$B$9:$Z$191,$AR58,11))</f>
        <v>83</v>
      </c>
      <c r="M58" s="132" t="str">
        <f>IF(ISBLANK($E58),"",INDEX('Protokół zawodów'!$B$9:$Z$191,$AR58,12))</f>
        <v>x</v>
      </c>
      <c r="N58" s="131">
        <f>IF(ISBLANK($E58),"",INDEX('Protokół zawodów'!$B$9:$Z$191,$AR58,13))</f>
        <v>83</v>
      </c>
      <c r="O58" s="132" t="str">
        <f>IF(ISBLANK($E58),"",INDEX('Protokół zawodów'!$B$9:$Z$191,$AR58,14))</f>
        <v>z</v>
      </c>
      <c r="P58" s="133">
        <f>IF(ISBLANK($E58),"",INDEX('Protokół zawodów'!$B$9:$Z$191,$AR58,15))</f>
        <v>88</v>
      </c>
      <c r="Q58" s="132" t="str">
        <f>IF(ISBLANK($E58),"",INDEX('Protokół zawodów'!$B$9:$Z$191,$AR58,16))</f>
        <v>x</v>
      </c>
      <c r="R58" s="133">
        <f>IF(ISBLANK($E58),"",INDEX('Protokół zawodów'!$B$9:$Z$191,$AR58,17))</f>
        <v>100</v>
      </c>
      <c r="S58" s="132" t="str">
        <f>IF(ISBLANK($E58),"",INDEX('Protokół zawodów'!$B$9:$Z$191,$AR58,18))</f>
        <v>z</v>
      </c>
      <c r="T58" s="133">
        <f>IF(ISBLANK($E58),"",INDEX('Protokół zawodów'!$B$9:$Z$191,$AR58,19))</f>
        <v>106</v>
      </c>
      <c r="U58" s="132" t="str">
        <f>IF(ISBLANK($E58),"",INDEX('Protokół zawodów'!$B$9:$Z$191,$AR58,20))</f>
        <v>x</v>
      </c>
      <c r="V58" s="133" t="str">
        <f>IF(ISBLANK($E58),"",INDEX('Protokół zawodów'!$B$9:$Z$191,$AR58,21))</f>
        <v>---</v>
      </c>
      <c r="W58" s="132">
        <f>IF(ISBLANK($E58),"",INDEX('Protokół zawodów'!$B$9:$Z$191,$AR58,22))</f>
        <v>0</v>
      </c>
      <c r="X58" s="89">
        <f>AJ58+AN58</f>
        <v>183</v>
      </c>
      <c r="Y58" s="201">
        <f t="shared" si="20"/>
        <v>275.67</v>
      </c>
      <c r="Z58" s="200">
        <f t="shared" si="21"/>
        <v>266.92</v>
      </c>
      <c r="AA58" s="485"/>
      <c r="AB58" s="489">
        <f t="shared" ref="AB58:AB59" si="24">$Z$60</f>
        <v>891.75</v>
      </c>
      <c r="AC58" s="490">
        <f>J58-L58-R58</f>
        <v>-183</v>
      </c>
      <c r="AD58" s="491">
        <f>IF(ISBLANK($AT$3),1,IF(F58="K",$AT$3,1))</f>
        <v>1</v>
      </c>
      <c r="AE58" s="492">
        <f t="shared" si="22"/>
        <v>1.2736398547905063</v>
      </c>
      <c r="AF58" s="93">
        <f t="shared" si="23"/>
        <v>1.4585892743296003</v>
      </c>
      <c r="AG58" s="94">
        <f>IF(M58="z",L58,IF(M58="x",L58*(-1),0))</f>
        <v>-83</v>
      </c>
      <c r="AH58" s="94">
        <f>IF(O58="z",N58,IF(O58="x",N58*(-1),0))</f>
        <v>83</v>
      </c>
      <c r="AI58" s="94">
        <f>IF(Q58="z",P58,IF(Q58="x",P58*(-1),0))</f>
        <v>-88</v>
      </c>
      <c r="AJ58" s="95">
        <f>IF(AND(AG58&lt;0,AH58&lt;0,AI58&lt;0),0,MAX(AG58:AI58))</f>
        <v>83</v>
      </c>
      <c r="AK58" s="94">
        <f>IF(S58="z",R58,IF(S58="x",R58*(-1),0))</f>
        <v>100</v>
      </c>
      <c r="AL58" s="94">
        <f>IF(U58="z",T58,IF(U58="x",T58*(-1),0))</f>
        <v>-106</v>
      </c>
      <c r="AM58" s="94">
        <f>IF(W58="z",V58,IF(W58="x",V58*(-1),0))</f>
        <v>0</v>
      </c>
      <c r="AN58" s="96">
        <f>IF(AND(AK58&lt;0,AL58&lt;0,AM58&lt;0),0,MAX(AK58:AM58))</f>
        <v>100</v>
      </c>
      <c r="AO58" s="94">
        <f>IF(ISTEXT(Q58),AJ58,LARGE(L58:P58,1))</f>
        <v>83</v>
      </c>
      <c r="AP58" s="94">
        <f>IF(ISTEXT(W58),AN58,LARGE(R58:V58,1))</f>
        <v>106</v>
      </c>
      <c r="AQ58" s="94">
        <f>AO58+AP58</f>
        <v>189</v>
      </c>
      <c r="AR58" s="484">
        <f>IF(ISBLANK(E58)," ",MATCH(E58,'Protokół zawodów'!$E$9:$E$191,0))</f>
        <v>107</v>
      </c>
      <c r="AS58" s="485">
        <f>IF(E58="","",MATCH(E58,'Protokół zawodów'!$E$9:$E$191,0))</f>
        <v>107</v>
      </c>
      <c r="AT58" s="485"/>
      <c r="AU58" s="485"/>
      <c r="AV58" s="494"/>
    </row>
    <row r="59" spans="1:48" s="35" customFormat="1" ht="16.8" thickBot="1">
      <c r="A59" s="84">
        <v>3</v>
      </c>
      <c r="B59" s="85">
        <f>IF(ISBLANK($E59),"",INDEX('Protokół zawodów'!$B$9:$Z$191,$AR59,1))</f>
        <v>0</v>
      </c>
      <c r="C59" s="85" t="str">
        <f ca="1">IF(ISBLANK($E59),"",INDEX('Protokół zawodów'!$B$9:$Z$191,$AR59,2))</f>
        <v>U17</v>
      </c>
      <c r="D59" s="85" t="str">
        <f>IF(ISBLANK($E59),"",INDEX('Protokół zawodów'!$B$9:$Z$191,$AR59,3))</f>
        <v>F2</v>
      </c>
      <c r="E59" s="192">
        <v>10004933</v>
      </c>
      <c r="F59" s="85" t="str">
        <f>IF(ISBLANK($E59),"",INDEX('Protokół zawodów'!$B$9:$Z$191,$AR59,5))</f>
        <v>K</v>
      </c>
      <c r="G59" s="182" t="str">
        <f>IF(ISBLANK($E59),"",INDEX('Protokół zawodów'!$B$9:$Z$191,$AR59,6))</f>
        <v>Gnoza Dorota</v>
      </c>
      <c r="H59" s="85">
        <f>IF(ISBLANK($E59),"",INDEX('Protokół zawodów'!$B$9:$Z$191,$AR59,7))</f>
        <v>2009</v>
      </c>
      <c r="I59" s="85" t="str">
        <f>IF(ISBLANK($E59),"",INDEX('Protokół zawodów'!$B$9:$Z$191,$AR59,8))</f>
        <v>UKS Atleta (Ostrołęka)</v>
      </c>
      <c r="J59" s="87">
        <f>IF(ISBLANK($E59),"",INDEX('Protokół zawodów'!$B$9:$Z$191,$AR59,9))</f>
        <v>0</v>
      </c>
      <c r="K59" s="168">
        <f>IF(ISBLANK($E59),"",INDEX('Protokół zawodów'!$B$9:$Z$191,$AR59,10))</f>
        <v>94.95</v>
      </c>
      <c r="L59" s="131">
        <f>IF(ISBLANK($E59),"",INDEX('Protokół zawodów'!$B$9:$Z$191,$AR59,11))</f>
        <v>85</v>
      </c>
      <c r="M59" s="132" t="str">
        <f>IF(ISBLANK($E59),"",INDEX('Protokół zawodów'!$B$9:$Z$191,$AR59,12))</f>
        <v>z</v>
      </c>
      <c r="N59" s="131">
        <f>IF(ISBLANK($E59),"",INDEX('Protokół zawodów'!$B$9:$Z$191,$AR59,13))</f>
        <v>90</v>
      </c>
      <c r="O59" s="132" t="str">
        <f>IF(ISBLANK($E59),"",INDEX('Protokół zawodów'!$B$9:$Z$191,$AR59,14))</f>
        <v>z</v>
      </c>
      <c r="P59" s="133">
        <f>IF(ISBLANK($E59),"",INDEX('Protokół zawodów'!$B$9:$Z$191,$AR59,15))</f>
        <v>93</v>
      </c>
      <c r="Q59" s="132" t="str">
        <f>IF(ISBLANK($E59),"",INDEX('Protokół zawodów'!$B$9:$Z$191,$AR59,16))</f>
        <v>z</v>
      </c>
      <c r="R59" s="133">
        <f>IF(ISBLANK($E59),"",INDEX('Protokół zawodów'!$B$9:$Z$191,$AR59,17))</f>
        <v>105</v>
      </c>
      <c r="S59" s="132" t="str">
        <f>IF(ISBLANK($E59),"",INDEX('Protokół zawodów'!$B$9:$Z$191,$AR59,18))</f>
        <v>z</v>
      </c>
      <c r="T59" s="133">
        <f>IF(ISBLANK($E59),"",INDEX('Protokół zawodów'!$B$9:$Z$191,$AR59,19))</f>
        <v>113</v>
      </c>
      <c r="U59" s="132" t="str">
        <f>IF(ISBLANK($E59),"",INDEX('Protokół zawodów'!$B$9:$Z$191,$AR59,20))</f>
        <v>z</v>
      </c>
      <c r="V59" s="133">
        <f>IF(ISBLANK($E59),"",INDEX('Protokół zawodów'!$B$9:$Z$191,$AR59,21))</f>
        <v>117</v>
      </c>
      <c r="W59" s="132" t="str">
        <f>IF(ISBLANK($E59),"",INDEX('Protokół zawodów'!$B$9:$Z$191,$AR59,22))</f>
        <v>x</v>
      </c>
      <c r="X59" s="89">
        <f>AJ59+AN59</f>
        <v>206</v>
      </c>
      <c r="Y59" s="201">
        <f t="shared" si="20"/>
        <v>342.37</v>
      </c>
      <c r="Z59" s="200">
        <f t="shared" si="21"/>
        <v>342.37</v>
      </c>
      <c r="AA59" s="485"/>
      <c r="AB59" s="489">
        <f t="shared" si="24"/>
        <v>891.75</v>
      </c>
      <c r="AC59" s="490">
        <f>J59-L59-R59</f>
        <v>-190</v>
      </c>
      <c r="AD59" s="491">
        <f>IF(ISBLANK($AT$3),1,IF(F59="K",$AT$3,1))</f>
        <v>1.4</v>
      </c>
      <c r="AE59" s="492">
        <f t="shared" si="22"/>
        <v>1.0912042730061515</v>
      </c>
      <c r="AF59" s="93">
        <f t="shared" si="23"/>
        <v>1.1871213992010468</v>
      </c>
      <c r="AG59" s="94">
        <f>IF(M59="z",L59,IF(M59="x",L59*(-1),0))</f>
        <v>85</v>
      </c>
      <c r="AH59" s="94">
        <f>IF(O59="z",N59,IF(O59="x",N59*(-1),0))</f>
        <v>90</v>
      </c>
      <c r="AI59" s="94">
        <f>IF(Q59="z",P59,IF(Q59="x",P59*(-1),0))</f>
        <v>93</v>
      </c>
      <c r="AJ59" s="95">
        <f>IF(AND(AG59&lt;0,AH59&lt;0,AI59&lt;0),0,MAX(AG59:AI59))</f>
        <v>93</v>
      </c>
      <c r="AK59" s="94">
        <f>IF(S59="z",R59,IF(S59="x",R59*(-1),0))</f>
        <v>105</v>
      </c>
      <c r="AL59" s="94">
        <f>IF(U59="z",T59,IF(U59="x",T59*(-1),0))</f>
        <v>113</v>
      </c>
      <c r="AM59" s="94">
        <f>IF(W59="z",V59,IF(W59="x",V59*(-1),0))</f>
        <v>-117</v>
      </c>
      <c r="AN59" s="96">
        <f>IF(AND(AK59&lt;0,AL59&lt;0,AM59&lt;0),0,MAX(AK59:AM59))</f>
        <v>113</v>
      </c>
      <c r="AO59" s="94">
        <f>IF(ISTEXT(Q59),AJ59,LARGE(L59:P59,1))</f>
        <v>93</v>
      </c>
      <c r="AP59" s="94">
        <f>IF(ISTEXT(W59),AN59,LARGE(R59:V59,1))</f>
        <v>113</v>
      </c>
      <c r="AQ59" s="94">
        <f>AO59+AP59</f>
        <v>206</v>
      </c>
      <c r="AR59" s="484">
        <f>IF(ISBLANK(E59)," ",MATCH(E59,'Protokół zawodów'!$E$9:$E$191,0))</f>
        <v>9</v>
      </c>
      <c r="AS59" s="485">
        <f>IF(E59="","",MATCH(E59,'Protokół zawodów'!$E$9:$E$191,0))</f>
        <v>9</v>
      </c>
      <c r="AT59" s="485"/>
      <c r="AU59" s="485"/>
      <c r="AV59" s="494"/>
    </row>
    <row r="60" spans="1:48" ht="18.600000000000001" thickBot="1">
      <c r="A60" s="495"/>
      <c r="B60" s="443"/>
      <c r="C60" s="443"/>
      <c r="D60" s="443"/>
      <c r="E60" s="443"/>
      <c r="F60" s="443"/>
      <c r="G60" s="496"/>
      <c r="H60" s="441"/>
      <c r="I60" s="497" t="str">
        <f>G53</f>
        <v>UKS Atleta (Ostrołęka)</v>
      </c>
      <c r="J60" s="446"/>
      <c r="K60" s="446"/>
      <c r="L60" s="441"/>
      <c r="M60" s="441"/>
      <c r="N60" s="441"/>
      <c r="O60" s="441"/>
      <c r="P60" s="441"/>
      <c r="Q60" s="441"/>
      <c r="R60" s="441"/>
      <c r="S60" s="441"/>
      <c r="T60" s="441"/>
      <c r="U60" s="441"/>
      <c r="V60" s="441"/>
      <c r="W60" s="441"/>
      <c r="X60" s="147"/>
      <c r="Y60" s="202">
        <f>ROUND(IF(COUNTA(I57:I59)=6,SUM(Y57:Y59)-MIN(Y57:Y59),SUM(Y57:Y59)),2)</f>
        <v>900.5</v>
      </c>
      <c r="Z60" s="199">
        <f>ROUND(IF(COUNTA(J57:J59)=6,SUM(Z57:Z59)-MIN(Z57:Z59),SUM(Z57:Z59)),2)</f>
        <v>891.75</v>
      </c>
      <c r="AA60" s="441"/>
      <c r="AB60" s="489"/>
      <c r="AC60" s="441"/>
      <c r="AD60" s="441"/>
      <c r="AE60" s="441"/>
      <c r="AF60" s="441"/>
      <c r="AG60" s="443"/>
      <c r="AH60" s="443"/>
      <c r="AI60" s="444"/>
      <c r="AJ60" s="445"/>
      <c r="AK60" s="443"/>
      <c r="AL60" s="443"/>
      <c r="AM60" s="443"/>
      <c r="AN60" s="445"/>
      <c r="AO60" s="446"/>
      <c r="AP60" s="446"/>
      <c r="AQ60" s="446"/>
      <c r="AR60" s="484"/>
      <c r="AS60" s="485" t="str">
        <f>IF(E60="","",MATCH(E60,'Protokół zawodów'!$E$9:$E$191,0))</f>
        <v/>
      </c>
      <c r="AT60" s="441"/>
      <c r="AU60" s="441"/>
      <c r="AV60" s="459"/>
    </row>
    <row r="61" spans="1:48" s="141" customFormat="1" ht="15" customHeight="1">
      <c r="A61" s="460">
        <v>8</v>
      </c>
      <c r="B61" s="461"/>
      <c r="D61" s="461"/>
      <c r="E61" s="461"/>
      <c r="F61" s="461"/>
      <c r="G61" s="499" t="s">
        <v>228</v>
      </c>
      <c r="H61" s="464"/>
      <c r="I61" s="464"/>
      <c r="J61" s="464"/>
      <c r="K61" s="463"/>
      <c r="L61" s="465"/>
      <c r="M61" s="466"/>
      <c r="N61" s="467"/>
      <c r="O61" s="466"/>
      <c r="P61" s="467"/>
      <c r="Q61" s="466"/>
      <c r="R61" s="468"/>
      <c r="S61" s="466"/>
      <c r="T61" s="469"/>
      <c r="U61" s="470"/>
      <c r="V61" s="467"/>
      <c r="W61" s="470"/>
      <c r="X61" s="410"/>
      <c r="Y61" s="410"/>
      <c r="Z61" s="471"/>
      <c r="AA61" s="469"/>
      <c r="AB61" s="489"/>
      <c r="AC61" s="469"/>
      <c r="AD61" s="469"/>
      <c r="AE61" s="472"/>
      <c r="AF61" s="472"/>
      <c r="AG61" s="463"/>
      <c r="AH61" s="463"/>
      <c r="AI61" s="463"/>
      <c r="AJ61" s="463"/>
      <c r="AK61" s="463"/>
      <c r="AL61" s="463"/>
      <c r="AM61" s="463"/>
      <c r="AN61" s="463"/>
      <c r="AO61" s="463"/>
      <c r="AP61" s="463"/>
      <c r="AQ61" s="463"/>
      <c r="AR61" s="473"/>
      <c r="AS61" s="485" t="str">
        <f>IF(E61="","",MATCH(E61,'Protokół zawodów'!$E$9:$E$191,0))</f>
        <v/>
      </c>
      <c r="AT61" s="469"/>
      <c r="AU61" s="469"/>
      <c r="AV61" s="474"/>
    </row>
    <row r="62" spans="1:48" ht="6" customHeight="1">
      <c r="A62" s="475"/>
      <c r="B62" s="476"/>
      <c r="C62" s="476"/>
      <c r="D62" s="476"/>
      <c r="E62" s="476"/>
      <c r="F62" s="476"/>
      <c r="G62" s="477"/>
      <c r="H62" s="476"/>
      <c r="I62" s="476"/>
      <c r="J62" s="476"/>
      <c r="K62" s="478"/>
      <c r="L62" s="479"/>
      <c r="M62" s="480"/>
      <c r="N62" s="479"/>
      <c r="O62" s="480"/>
      <c r="P62" s="479"/>
      <c r="Q62" s="480"/>
      <c r="R62" s="479"/>
      <c r="S62" s="480"/>
      <c r="T62" s="479"/>
      <c r="U62" s="480"/>
      <c r="V62" s="479"/>
      <c r="W62" s="480"/>
      <c r="X62" s="481"/>
      <c r="Y62" s="481"/>
      <c r="Z62" s="482"/>
      <c r="AA62" s="441"/>
      <c r="AB62" s="489"/>
      <c r="AC62" s="441"/>
      <c r="AD62" s="441"/>
      <c r="AE62" s="483"/>
      <c r="AF62" s="483"/>
      <c r="AG62" s="443"/>
      <c r="AH62" s="443"/>
      <c r="AI62" s="443"/>
      <c r="AJ62" s="445"/>
      <c r="AK62" s="443"/>
      <c r="AL62" s="443"/>
      <c r="AM62" s="443"/>
      <c r="AN62" s="445"/>
      <c r="AO62" s="446"/>
      <c r="AP62" s="446"/>
      <c r="AQ62" s="446"/>
      <c r="AR62" s="484"/>
      <c r="AS62" s="485" t="str">
        <f>IF(E62="","",MATCH(E62,'Protokół zawodów'!$E$9:$E$191,0))</f>
        <v/>
      </c>
      <c r="AT62" s="441"/>
      <c r="AU62" s="441"/>
      <c r="AV62" s="459"/>
    </row>
    <row r="63" spans="1:48" s="81" customFormat="1" ht="12" customHeight="1">
      <c r="A63" s="623" t="s">
        <v>10</v>
      </c>
      <c r="B63" s="628" t="s">
        <v>26</v>
      </c>
      <c r="C63" s="653" t="s">
        <v>27</v>
      </c>
      <c r="D63" s="631" t="s">
        <v>12</v>
      </c>
      <c r="E63" s="629" t="s">
        <v>48</v>
      </c>
      <c r="F63" s="631" t="s">
        <v>28</v>
      </c>
      <c r="G63" s="647" t="s">
        <v>29</v>
      </c>
      <c r="H63" s="631" t="s">
        <v>30</v>
      </c>
      <c r="I63" s="623" t="s">
        <v>31</v>
      </c>
      <c r="J63" s="80" t="s">
        <v>32</v>
      </c>
      <c r="K63" s="623" t="s">
        <v>33</v>
      </c>
      <c r="L63" s="623" t="s">
        <v>34</v>
      </c>
      <c r="M63" s="623"/>
      <c r="N63" s="623"/>
      <c r="O63" s="623"/>
      <c r="P63" s="623"/>
      <c r="Q63" s="623"/>
      <c r="R63" s="623" t="s">
        <v>35</v>
      </c>
      <c r="S63" s="623"/>
      <c r="T63" s="623"/>
      <c r="U63" s="623"/>
      <c r="V63" s="623"/>
      <c r="W63" s="623"/>
      <c r="X63" s="623" t="s">
        <v>36</v>
      </c>
      <c r="Y63" s="631" t="s">
        <v>37</v>
      </c>
      <c r="Z63" s="623" t="s">
        <v>38</v>
      </c>
      <c r="AA63" s="486"/>
      <c r="AB63" s="489"/>
      <c r="AC63" s="486"/>
      <c r="AD63" s="486"/>
      <c r="AE63" s="487"/>
      <c r="AF63" s="487"/>
      <c r="AG63" s="445"/>
      <c r="AH63" s="445"/>
      <c r="AI63" s="445"/>
      <c r="AJ63" s="445"/>
      <c r="AK63" s="445"/>
      <c r="AL63" s="445"/>
      <c r="AM63" s="445"/>
      <c r="AN63" s="445"/>
      <c r="AO63" s="445"/>
      <c r="AP63" s="445"/>
      <c r="AQ63" s="445"/>
      <c r="AR63" s="484"/>
      <c r="AS63" s="485">
        <f>IF(E63="","",MATCH(E63,'Protokół zawodów'!$E$9:$E$191,0))</f>
        <v>82</v>
      </c>
      <c r="AT63" s="486"/>
      <c r="AU63" s="486"/>
      <c r="AV63" s="488"/>
    </row>
    <row r="64" spans="1:48" s="81" customFormat="1" ht="12" customHeight="1">
      <c r="A64" s="624"/>
      <c r="B64" s="628"/>
      <c r="C64" s="653"/>
      <c r="D64" s="631"/>
      <c r="E64" s="629"/>
      <c r="F64" s="631"/>
      <c r="G64" s="624"/>
      <c r="H64" s="626"/>
      <c r="I64" s="624"/>
      <c r="J64" s="189" t="s">
        <v>39</v>
      </c>
      <c r="K64" s="623"/>
      <c r="L64" s="625">
        <v>1</v>
      </c>
      <c r="M64" s="625"/>
      <c r="N64" s="625">
        <v>2</v>
      </c>
      <c r="O64" s="625"/>
      <c r="P64" s="625">
        <v>3</v>
      </c>
      <c r="Q64" s="625"/>
      <c r="R64" s="625">
        <v>1</v>
      </c>
      <c r="S64" s="625"/>
      <c r="T64" s="625">
        <v>2</v>
      </c>
      <c r="U64" s="625"/>
      <c r="V64" s="625">
        <v>3</v>
      </c>
      <c r="W64" s="625"/>
      <c r="X64" s="623"/>
      <c r="Y64" s="623"/>
      <c r="Z64" s="624"/>
      <c r="AA64" s="486"/>
      <c r="AB64" s="489"/>
      <c r="AC64" s="486">
        <v>20</v>
      </c>
      <c r="AD64" s="486"/>
      <c r="AE64" s="487" t="s">
        <v>40</v>
      </c>
      <c r="AF64" s="487" t="s">
        <v>41</v>
      </c>
      <c r="AG64" s="445"/>
      <c r="AH64" s="445"/>
      <c r="AI64" s="445"/>
      <c r="AJ64" s="445"/>
      <c r="AK64" s="445"/>
      <c r="AL64" s="445"/>
      <c r="AM64" s="445"/>
      <c r="AN64" s="445"/>
      <c r="AO64" s="83" t="s">
        <v>42</v>
      </c>
      <c r="AP64" s="83" t="s">
        <v>43</v>
      </c>
      <c r="AQ64" s="83" t="s">
        <v>44</v>
      </c>
      <c r="AR64" s="484"/>
      <c r="AS64" s="485" t="str">
        <f>IF(E64="","",MATCH(E64,'Protokół zawodów'!$E$9:$E$191,0))</f>
        <v/>
      </c>
      <c r="AT64" s="486"/>
      <c r="AU64" s="486"/>
      <c r="AV64" s="488"/>
    </row>
    <row r="65" spans="1:48" s="35" customFormat="1" ht="16.2">
      <c r="A65" s="84">
        <v>1</v>
      </c>
      <c r="B65" s="85">
        <f>IF(ISBLANK($E65),"",INDEX('Protokół zawodów'!$B$9:$Z$191,$AR65,1))</f>
        <v>6</v>
      </c>
      <c r="C65" s="85" t="str">
        <f ca="1">IF(ISBLANK($E65),"",INDEX('Protokół zawodów'!$B$9:$Z$191,$AR65,2))</f>
        <v>U17</v>
      </c>
      <c r="D65" s="85" t="str">
        <f>IF(ISBLANK($E65),"",INDEX('Protokół zawodów'!$B$9:$Z$191,$AR65,3))</f>
        <v>M1</v>
      </c>
      <c r="E65" s="192">
        <v>10004852</v>
      </c>
      <c r="F65" s="85" t="str">
        <f>IF(ISBLANK($E65),"",INDEX('Protokół zawodów'!$B$9:$Z$191,$AR65,5))</f>
        <v>M</v>
      </c>
      <c r="G65" s="182" t="str">
        <f>IF(ISBLANK($E65),"",INDEX('Protokół zawodów'!$B$9:$Z$191,$AR65,6))</f>
        <v>Wysocki Konrad</v>
      </c>
      <c r="H65" s="85">
        <f>IF(ISBLANK($E65),"",INDEX('Protokół zawodów'!$B$9:$Z$191,$AR65,7))</f>
        <v>2009</v>
      </c>
      <c r="I65" s="85" t="str">
        <f>IF(ISBLANK($E65),"",INDEX('Protokół zawodów'!$B$9:$Z$191,$AR65,8))</f>
        <v>GLKS POM-ISKRA (Piotrowice)</v>
      </c>
      <c r="J65" s="87">
        <f>IF(ISBLANK($E65),"",INDEX('Protokół zawodów'!$B$9:$Z$191,$AR65,9))</f>
        <v>0</v>
      </c>
      <c r="K65" s="168">
        <f>IF(ISBLANK($E65),"",INDEX('Protokół zawodów'!$B$9:$Z$191,$AR65,10))</f>
        <v>70.75</v>
      </c>
      <c r="L65" s="131">
        <f>IF(ISBLANK($E65),"",INDEX('Protokół zawodów'!$B$9:$Z$191,$AR65,11))</f>
        <v>75</v>
      </c>
      <c r="M65" s="132" t="str">
        <f>IF(ISBLANK($E65),"",INDEX('Protokół zawodów'!$B$9:$Z$191,$AR65,12))</f>
        <v>z</v>
      </c>
      <c r="N65" s="131">
        <f>IF(ISBLANK($E65),"",INDEX('Protokół zawodów'!$B$9:$Z$191,$AR65,13))</f>
        <v>80</v>
      </c>
      <c r="O65" s="132" t="str">
        <f>IF(ISBLANK($E65),"",INDEX('Protokół zawodów'!$B$9:$Z$191,$AR65,14))</f>
        <v>z</v>
      </c>
      <c r="P65" s="133">
        <f>IF(ISBLANK($E65),"",INDEX('Protokół zawodów'!$B$9:$Z$191,$AR65,15))</f>
        <v>85</v>
      </c>
      <c r="Q65" s="132" t="str">
        <f>IF(ISBLANK($E65),"",INDEX('Protokół zawodów'!$B$9:$Z$191,$AR65,16))</f>
        <v>x</v>
      </c>
      <c r="R65" s="133">
        <f>IF(ISBLANK($E65),"",INDEX('Protokół zawodów'!$B$9:$Z$191,$AR65,17))</f>
        <v>101</v>
      </c>
      <c r="S65" s="132" t="str">
        <f>IF(ISBLANK($E65),"",INDEX('Protokół zawodów'!$B$9:$Z$191,$AR65,18))</f>
        <v>z</v>
      </c>
      <c r="T65" s="133">
        <f>IF(ISBLANK($E65),"",INDEX('Protokół zawodów'!$B$9:$Z$191,$AR65,19))</f>
        <v>106</v>
      </c>
      <c r="U65" s="132" t="str">
        <f>IF(ISBLANK($E65),"",INDEX('Protokół zawodów'!$B$9:$Z$191,$AR65,20))</f>
        <v>z</v>
      </c>
      <c r="V65" s="133">
        <f>IF(ISBLANK($E65),"",INDEX('Protokół zawodów'!$B$9:$Z$191,$AR65,21))</f>
        <v>110</v>
      </c>
      <c r="W65" s="132" t="str">
        <f>IF(ISBLANK($E65),"",INDEX('Protokół zawodów'!$B$9:$Z$191,$AR65,22))</f>
        <v>x</v>
      </c>
      <c r="X65" s="89">
        <f>AJ65+AN65</f>
        <v>186</v>
      </c>
      <c r="Y65" s="201">
        <f t="shared" ref="Y65:Y67" si="25">IF(ISBLANK(K65)=TRUE,"",ROUND(AF65*AQ65*AD65,2))</f>
        <v>259.32</v>
      </c>
      <c r="Z65" s="200">
        <f t="shared" ref="Z65:Z67" si="26">IF(ISBLANK(K65)=TRUE," ",ROUND(AF65*X65*AD65,2))</f>
        <v>259.32</v>
      </c>
      <c r="AA65" s="485"/>
      <c r="AB65" s="489">
        <f>Z68</f>
        <v>806.75</v>
      </c>
      <c r="AC65" s="490">
        <f>J65-L65-R65</f>
        <v>-176</v>
      </c>
      <c r="AD65" s="491">
        <f>IF(ISBLANK($AT$3),1,IF(F65="K",$AT$3,1))</f>
        <v>1</v>
      </c>
      <c r="AE65" s="492">
        <f t="shared" ref="AE65:AE67" si="27">IF(K65&lt;163.918,10^(0.674107991*((LOG10(K65/163.918)^2))),1)</f>
        <v>1.2295860674384516</v>
      </c>
      <c r="AF65" s="93">
        <f t="shared" ref="AF65:AF67" si="28">IF(K65&lt;201.159,10^(0.700767819*((LOG10(K65/201.159)^2))),1)</f>
        <v>1.3941853402409061</v>
      </c>
      <c r="AG65" s="94">
        <f>IF(M65="z",L65,IF(M65="x",L65*(-1),0))</f>
        <v>75</v>
      </c>
      <c r="AH65" s="94">
        <f>IF(O65="z",N65,IF(O65="x",N65*(-1),0))</f>
        <v>80</v>
      </c>
      <c r="AI65" s="94">
        <f>IF(Q65="z",P65,IF(Q65="x",P65*(-1),0))</f>
        <v>-85</v>
      </c>
      <c r="AJ65" s="95">
        <f>IF(AND(AG65&lt;0,AH65&lt;0,AI65&lt;0),0,MAX(AG65:AI65))</f>
        <v>80</v>
      </c>
      <c r="AK65" s="94">
        <f>IF(S65="z",R65,IF(S65="x",R65*(-1),0))</f>
        <v>101</v>
      </c>
      <c r="AL65" s="94">
        <f>IF(U65="z",T65,IF(U65="x",T65*(-1),0))</f>
        <v>106</v>
      </c>
      <c r="AM65" s="94">
        <f>IF(W65="z",V65,IF(W65="x",V65*(-1),0))</f>
        <v>-110</v>
      </c>
      <c r="AN65" s="96">
        <f>IF(AND(AK65&lt;0,AL65&lt;0,AM65&lt;0),0,MAX(AK65:AM65))</f>
        <v>106</v>
      </c>
      <c r="AO65" s="94">
        <f>IF(ISTEXT(Q65),AJ65,LARGE(L65:P65,1))</f>
        <v>80</v>
      </c>
      <c r="AP65" s="94">
        <f>IF(ISTEXT(W65),AN65,LARGE(R65:V65,1))</f>
        <v>106</v>
      </c>
      <c r="AQ65" s="94">
        <f>AO65+AP65</f>
        <v>186</v>
      </c>
      <c r="AR65" s="484">
        <f>IF(ISBLANK(E65)," ",MATCH(E65,'Protokół zawodów'!$E$9:$E$191,0))</f>
        <v>96</v>
      </c>
      <c r="AS65" s="485">
        <f>IF(E65="","",MATCH(E65,'Protokół zawodów'!$E$9:$E$191,0))</f>
        <v>96</v>
      </c>
      <c r="AT65" s="485"/>
      <c r="AU65" s="485"/>
      <c r="AV65" s="494"/>
    </row>
    <row r="66" spans="1:48" s="35" customFormat="1" ht="16.2">
      <c r="A66" s="84">
        <v>2</v>
      </c>
      <c r="B66" s="85">
        <f>IF(ISBLANK($E66),"",INDEX('Protokół zawodów'!$B$9:$Z$191,$AR66,1))</f>
        <v>7</v>
      </c>
      <c r="C66" s="85" t="str">
        <f ca="1">IF(ISBLANK($E66),"",INDEX('Protokół zawodów'!$B$9:$Z$191,$AR66,2))</f>
        <v>U17</v>
      </c>
      <c r="D66" s="85" t="str">
        <f>IF(ISBLANK($E66),"",INDEX('Protokół zawodów'!$B$9:$Z$191,$AR66,3))</f>
        <v>M1</v>
      </c>
      <c r="E66" s="192">
        <v>10004521</v>
      </c>
      <c r="F66" s="85" t="str">
        <f>IF(ISBLANK($E66),"",INDEX('Protokół zawodów'!$B$9:$Z$191,$AR66,5))</f>
        <v>M</v>
      </c>
      <c r="G66" s="182" t="str">
        <f>IF(ISBLANK($E66),"",INDEX('Protokół zawodów'!$B$9:$Z$191,$AR66,6))</f>
        <v>Wójcik Oskar</v>
      </c>
      <c r="H66" s="85">
        <f>IF(ISBLANK($E66),"",INDEX('Protokół zawodów'!$B$9:$Z$191,$AR66,7))</f>
        <v>2009</v>
      </c>
      <c r="I66" s="85" t="str">
        <f>IF(ISBLANK($E66),"",INDEX('Protokół zawodów'!$B$9:$Z$191,$AR66,8))</f>
        <v>GLKS POM-ISKRA (Piotrowice)</v>
      </c>
      <c r="J66" s="87">
        <f>IF(ISBLANK($E66),"",INDEX('Protokół zawodów'!$B$9:$Z$191,$AR66,9))</f>
        <v>0</v>
      </c>
      <c r="K66" s="168">
        <f>IF(ISBLANK($E66),"",INDEX('Protokół zawodów'!$B$9:$Z$191,$AR66,10))</f>
        <v>71.55</v>
      </c>
      <c r="L66" s="131">
        <f>IF(ISBLANK($E66),"",INDEX('Protokół zawodów'!$B$9:$Z$191,$AR66,11))</f>
        <v>103</v>
      </c>
      <c r="M66" s="132" t="str">
        <f>IF(ISBLANK($E66),"",INDEX('Protokół zawodów'!$B$9:$Z$191,$AR66,12))</f>
        <v>x</v>
      </c>
      <c r="N66" s="131">
        <f>IF(ISBLANK($E66),"",INDEX('Protokół zawodów'!$B$9:$Z$191,$AR66,13))</f>
        <v>103</v>
      </c>
      <c r="O66" s="132" t="str">
        <f>IF(ISBLANK($E66),"",INDEX('Protokół zawodów'!$B$9:$Z$191,$AR66,14))</f>
        <v>z</v>
      </c>
      <c r="P66" s="133">
        <f>IF(ISBLANK($E66),"",INDEX('Protokół zawodów'!$B$9:$Z$191,$AR66,15))</f>
        <v>106</v>
      </c>
      <c r="Q66" s="132" t="str">
        <f>IF(ISBLANK($E66),"",INDEX('Protokół zawodów'!$B$9:$Z$191,$AR66,16))</f>
        <v>z</v>
      </c>
      <c r="R66" s="133">
        <f>IF(ISBLANK($E66),"",INDEX('Protokół zawodów'!$B$9:$Z$191,$AR66,17))</f>
        <v>125</v>
      </c>
      <c r="S66" s="132" t="str">
        <f>IF(ISBLANK($E66),"",INDEX('Protokół zawodów'!$B$9:$Z$191,$AR66,18))</f>
        <v>z</v>
      </c>
      <c r="T66" s="133">
        <f>IF(ISBLANK($E66),"",INDEX('Protokół zawodów'!$B$9:$Z$191,$AR66,19))</f>
        <v>130</v>
      </c>
      <c r="U66" s="132" t="str">
        <f>IF(ISBLANK($E66),"",INDEX('Protokół zawodów'!$B$9:$Z$191,$AR66,20))</f>
        <v>z</v>
      </c>
      <c r="V66" s="133">
        <f>IF(ISBLANK($E66),"",INDEX('Protokół zawodów'!$B$9:$Z$191,$AR66,21))</f>
        <v>135</v>
      </c>
      <c r="W66" s="132" t="str">
        <f>IF(ISBLANK($E66),"",INDEX('Protokół zawodów'!$B$9:$Z$191,$AR66,22))</f>
        <v>z</v>
      </c>
      <c r="X66" s="89">
        <f>AJ66+AN66</f>
        <v>241</v>
      </c>
      <c r="Y66" s="201">
        <f t="shared" si="25"/>
        <v>333.62</v>
      </c>
      <c r="Z66" s="200">
        <f t="shared" si="26"/>
        <v>333.62</v>
      </c>
      <c r="AA66" s="485"/>
      <c r="AB66" s="489">
        <f>Z68</f>
        <v>806.75</v>
      </c>
      <c r="AC66" s="490">
        <f>J66-L66-R66</f>
        <v>-228</v>
      </c>
      <c r="AD66" s="491">
        <f>IF(ISBLANK($AT$3),1,IF(F66="K",$AT$3,1))</f>
        <v>1</v>
      </c>
      <c r="AE66" s="492">
        <f t="shared" si="27"/>
        <v>1.2228484882477084</v>
      </c>
      <c r="AF66" s="93">
        <f t="shared" si="28"/>
        <v>1.3843035709993126</v>
      </c>
      <c r="AG66" s="94">
        <f>IF(M66="z",L66,IF(M66="x",L66*(-1),0))</f>
        <v>-103</v>
      </c>
      <c r="AH66" s="94">
        <f>IF(O66="z",N66,IF(O66="x",N66*(-1),0))</f>
        <v>103</v>
      </c>
      <c r="AI66" s="94">
        <f>IF(Q66="z",P66,IF(Q66="x",P66*(-1),0))</f>
        <v>106</v>
      </c>
      <c r="AJ66" s="95">
        <f>IF(AND(AG66&lt;0,AH66&lt;0,AI66&lt;0),0,MAX(AG66:AI66))</f>
        <v>106</v>
      </c>
      <c r="AK66" s="94">
        <f>IF(S66="z",R66,IF(S66="x",R66*(-1),0))</f>
        <v>125</v>
      </c>
      <c r="AL66" s="94">
        <f>IF(U66="z",T66,IF(U66="x",T66*(-1),0))</f>
        <v>130</v>
      </c>
      <c r="AM66" s="94">
        <f>IF(W66="z",V66,IF(W66="x",V66*(-1),0))</f>
        <v>135</v>
      </c>
      <c r="AN66" s="96">
        <f>IF(AND(AK66&lt;0,AL66&lt;0,AM66&lt;0),0,MAX(AK66:AM66))</f>
        <v>135</v>
      </c>
      <c r="AO66" s="94">
        <f>IF(ISTEXT(Q66),AJ66,LARGE(L66:P66,1))</f>
        <v>106</v>
      </c>
      <c r="AP66" s="94">
        <f>IF(ISTEXT(W66),AN66,LARGE(R66:V66,1))</f>
        <v>135</v>
      </c>
      <c r="AQ66" s="94">
        <f>AO66+AP66</f>
        <v>241</v>
      </c>
      <c r="AR66" s="484">
        <f>IF(ISBLANK(E66)," ",MATCH(E66,'Protokół zawodów'!$E$9:$E$191,0))</f>
        <v>97</v>
      </c>
      <c r="AS66" s="485">
        <f>IF(E66="","",MATCH(E66,'Protokół zawodów'!$E$9:$E$191,0))</f>
        <v>97</v>
      </c>
      <c r="AT66" s="485"/>
      <c r="AU66" s="485"/>
      <c r="AV66" s="494"/>
    </row>
    <row r="67" spans="1:48" s="35" customFormat="1" ht="16.8" thickBot="1">
      <c r="A67" s="84">
        <v>3</v>
      </c>
      <c r="B67" s="85">
        <f>IF(ISBLANK($E67),"",INDEX('Protokół zawodów'!$B$9:$Z$191,$AR67,1))</f>
        <v>9</v>
      </c>
      <c r="C67" s="85" t="str">
        <f ca="1">IF(ISBLANK($E67),"",INDEX('Protokół zawodów'!$B$9:$Z$191,$AR67,2))</f>
        <v>U15</v>
      </c>
      <c r="D67" s="85" t="str">
        <f>IF(ISBLANK($E67),"",INDEX('Protokół zawodów'!$B$9:$Z$191,$AR67,3))</f>
        <v>M1</v>
      </c>
      <c r="E67" s="192">
        <v>10005325</v>
      </c>
      <c r="F67" s="85" t="str">
        <f>IF(ISBLANK($E67),"",INDEX('Protokół zawodów'!$B$9:$Z$191,$AR67,5))</f>
        <v>M</v>
      </c>
      <c r="G67" s="182" t="str">
        <f>IF(ISBLANK($E67),"",INDEX('Protokół zawodów'!$B$9:$Z$191,$AR67,6))</f>
        <v>Wojtyła Michał</v>
      </c>
      <c r="H67" s="85">
        <f>IF(ISBLANK($E67),"",INDEX('Protokół zawodów'!$B$9:$Z$191,$AR67,7))</f>
        <v>2011</v>
      </c>
      <c r="I67" s="85" t="str">
        <f>IF(ISBLANK($E67),"",INDEX('Protokół zawodów'!$B$9:$Z$191,$AR67,8))</f>
        <v>GLKS POM-ISKRA (Piotrowice)</v>
      </c>
      <c r="J67" s="87">
        <f>IF(ISBLANK($E67),"",INDEX('Protokół zawodów'!$B$9:$Z$191,$AR67,9))</f>
        <v>0</v>
      </c>
      <c r="K67" s="168">
        <f>IF(ISBLANK($E67),"",INDEX('Protokół zawodów'!$B$9:$Z$191,$AR67,10))</f>
        <v>78.25</v>
      </c>
      <c r="L67" s="131">
        <f>IF(ISBLANK($E67),"",INDEX('Protokół zawodów'!$B$9:$Z$191,$AR67,11))</f>
        <v>70</v>
      </c>
      <c r="M67" s="132" t="str">
        <f>IF(ISBLANK($E67),"",INDEX('Protokół zawodów'!$B$9:$Z$191,$AR67,12))</f>
        <v>z</v>
      </c>
      <c r="N67" s="131">
        <f>IF(ISBLANK($E67),"",INDEX('Protokół zawodów'!$B$9:$Z$191,$AR67,13))</f>
        <v>73</v>
      </c>
      <c r="O67" s="132" t="str">
        <f>IF(ISBLANK($E67),"",INDEX('Protokół zawodów'!$B$9:$Z$191,$AR67,14))</f>
        <v>x</v>
      </c>
      <c r="P67" s="133">
        <f>IF(ISBLANK($E67),"",INDEX('Protokół zawodów'!$B$9:$Z$191,$AR67,15))</f>
        <v>73</v>
      </c>
      <c r="Q67" s="132" t="str">
        <f>IF(ISBLANK($E67),"",INDEX('Protokół zawodów'!$B$9:$Z$191,$AR67,16))</f>
        <v>z</v>
      </c>
      <c r="R67" s="133">
        <f>IF(ISBLANK($E67),"",INDEX('Protokół zawodów'!$B$9:$Z$191,$AR67,17))</f>
        <v>85</v>
      </c>
      <c r="S67" s="132" t="str">
        <f>IF(ISBLANK($E67),"",INDEX('Protokół zawodów'!$B$9:$Z$191,$AR67,18))</f>
        <v>z</v>
      </c>
      <c r="T67" s="133">
        <f>IF(ISBLANK($E67),"",INDEX('Protokół zawodów'!$B$9:$Z$191,$AR67,19))</f>
        <v>90</v>
      </c>
      <c r="U67" s="132" t="str">
        <f>IF(ISBLANK($E67),"",INDEX('Protokół zawodów'!$B$9:$Z$191,$AR67,20))</f>
        <v>x</v>
      </c>
      <c r="V67" s="133">
        <f>IF(ISBLANK($E67),"",INDEX('Protokół zawodów'!$B$9:$Z$191,$AR67,21))</f>
        <v>90</v>
      </c>
      <c r="W67" s="132" t="str">
        <f>IF(ISBLANK($E67),"",INDEX('Protokół zawodów'!$B$9:$Z$191,$AR67,22))</f>
        <v>z</v>
      </c>
      <c r="X67" s="89">
        <f>AJ67+AN67</f>
        <v>163</v>
      </c>
      <c r="Y67" s="201">
        <f t="shared" si="25"/>
        <v>213.81</v>
      </c>
      <c r="Z67" s="200">
        <f t="shared" si="26"/>
        <v>213.81</v>
      </c>
      <c r="AA67" s="485"/>
      <c r="AB67" s="489">
        <f>Z68</f>
        <v>806.75</v>
      </c>
      <c r="AC67" s="490">
        <f>J67-L67-R67</f>
        <v>-155</v>
      </c>
      <c r="AD67" s="491">
        <f>IF(ISBLANK($AT$3),1,IF(F67="K",$AT$3,1))</f>
        <v>1</v>
      </c>
      <c r="AE67" s="492">
        <f t="shared" si="27"/>
        <v>1.1736061036035261</v>
      </c>
      <c r="AF67" s="93">
        <f t="shared" si="28"/>
        <v>1.3116886091758253</v>
      </c>
      <c r="AG67" s="94">
        <f>IF(M67="z",L67,IF(M67="x",L67*(-1),0))</f>
        <v>70</v>
      </c>
      <c r="AH67" s="94">
        <f>IF(O67="z",N67,IF(O67="x",N67*(-1),0))</f>
        <v>-73</v>
      </c>
      <c r="AI67" s="94">
        <f>IF(Q67="z",P67,IF(Q67="x",P67*(-1),0))</f>
        <v>73</v>
      </c>
      <c r="AJ67" s="95">
        <f>IF(AND(AG67&lt;0,AH67&lt;0,AI67&lt;0),0,MAX(AG67:AI67))</f>
        <v>73</v>
      </c>
      <c r="AK67" s="94">
        <f>IF(S67="z",R67,IF(S67="x",R67*(-1),0))</f>
        <v>85</v>
      </c>
      <c r="AL67" s="94">
        <f>IF(U67="z",T67,IF(U67="x",T67*(-1),0))</f>
        <v>-90</v>
      </c>
      <c r="AM67" s="94">
        <f>IF(W67="z",V67,IF(W67="x",V67*(-1),0))</f>
        <v>90</v>
      </c>
      <c r="AN67" s="96">
        <f>IF(AND(AK67&lt;0,AL67&lt;0,AM67&lt;0),0,MAX(AK67:AM67))</f>
        <v>90</v>
      </c>
      <c r="AO67" s="94">
        <f>IF(ISTEXT(Q67),AJ67,LARGE(L67:P67,1))</f>
        <v>73</v>
      </c>
      <c r="AP67" s="94">
        <f>IF(ISTEXT(W67),AN67,LARGE(R67:V67,1))</f>
        <v>90</v>
      </c>
      <c r="AQ67" s="94">
        <f>AO67+AP67</f>
        <v>163</v>
      </c>
      <c r="AR67" s="484">
        <f>IF(ISBLANK(E67)," ",MATCH(E67,'Protokół zawodów'!$E$9:$E$191,0))</f>
        <v>99</v>
      </c>
      <c r="AS67" s="485">
        <f>IF(E67="","",MATCH(E67,'Protokół zawodów'!$E$9:$E$191,0))</f>
        <v>99</v>
      </c>
      <c r="AT67" s="485"/>
      <c r="AU67" s="485"/>
      <c r="AV67" s="494"/>
    </row>
    <row r="68" spans="1:48" ht="18.600000000000001" thickBot="1">
      <c r="A68" s="495"/>
      <c r="B68" s="443"/>
      <c r="C68" s="443"/>
      <c r="D68" s="443"/>
      <c r="E68" s="443"/>
      <c r="F68" s="443"/>
      <c r="G68" s="496"/>
      <c r="H68" s="441"/>
      <c r="I68" s="497" t="str">
        <f>G61</f>
        <v>GLKS POM-ISKRA (Piotrowice)</v>
      </c>
      <c r="J68" s="446"/>
      <c r="K68" s="446"/>
      <c r="L68" s="441"/>
      <c r="M68" s="441"/>
      <c r="N68" s="441"/>
      <c r="O68" s="441"/>
      <c r="P68" s="441"/>
      <c r="Q68" s="441"/>
      <c r="R68" s="441"/>
      <c r="S68" s="441"/>
      <c r="T68" s="441"/>
      <c r="U68" s="441"/>
      <c r="V68" s="441"/>
      <c r="W68" s="441"/>
      <c r="X68" s="147"/>
      <c r="Y68" s="202">
        <f>ROUND(IF(COUNTA(I65:I67)=6,SUM(Y65:Y67)-MIN(Y65:Y67),SUM(Y65:Y67)),2)</f>
        <v>806.75</v>
      </c>
      <c r="Z68" s="199">
        <f>ROUND(IF(COUNTA(J65:J67)=6,SUM(Z65:Z67)-MIN(Z65:Z67),SUM(Z65:Z67)),2)</f>
        <v>806.75</v>
      </c>
      <c r="AA68" s="441"/>
      <c r="AB68" s="489"/>
      <c r="AC68" s="441"/>
      <c r="AD68" s="441"/>
      <c r="AE68" s="441"/>
      <c r="AF68" s="441"/>
      <c r="AG68" s="443"/>
      <c r="AH68" s="443"/>
      <c r="AI68" s="444"/>
      <c r="AJ68" s="445"/>
      <c r="AK68" s="443"/>
      <c r="AL68" s="443"/>
      <c r="AM68" s="443"/>
      <c r="AN68" s="445"/>
      <c r="AO68" s="446"/>
      <c r="AP68" s="446"/>
      <c r="AQ68" s="446"/>
      <c r="AR68" s="447"/>
      <c r="AS68" s="485" t="str">
        <f>IF(E68="","",MATCH(E68,'Protokół zawodów'!$E$9:$E$191,0))</f>
        <v/>
      </c>
      <c r="AT68" s="441"/>
      <c r="AU68" s="441"/>
      <c r="AV68" s="459"/>
    </row>
    <row r="69" spans="1:48" s="141" customFormat="1" ht="15" customHeight="1">
      <c r="A69" s="460">
        <v>9</v>
      </c>
      <c r="B69" s="461"/>
      <c r="D69" s="461"/>
      <c r="E69" s="461"/>
      <c r="F69" s="461"/>
      <c r="G69" s="499" t="s">
        <v>179</v>
      </c>
      <c r="H69" s="464"/>
      <c r="I69" s="464"/>
      <c r="J69" s="464"/>
      <c r="K69" s="463"/>
      <c r="L69" s="465"/>
      <c r="M69" s="466"/>
      <c r="N69" s="467"/>
      <c r="O69" s="466"/>
      <c r="P69" s="467"/>
      <c r="Q69" s="466"/>
      <c r="R69" s="468"/>
      <c r="S69" s="466"/>
      <c r="T69" s="469"/>
      <c r="U69" s="470"/>
      <c r="V69" s="467"/>
      <c r="W69" s="470"/>
      <c r="X69" s="410"/>
      <c r="Y69" s="410"/>
      <c r="Z69" s="471"/>
      <c r="AA69" s="469"/>
      <c r="AB69" s="489"/>
      <c r="AC69" s="469"/>
      <c r="AD69" s="469"/>
      <c r="AE69" s="472"/>
      <c r="AF69" s="472"/>
      <c r="AG69" s="463"/>
      <c r="AH69" s="463"/>
      <c r="AI69" s="463"/>
      <c r="AJ69" s="463"/>
      <c r="AK69" s="463"/>
      <c r="AL69" s="463"/>
      <c r="AM69" s="463"/>
      <c r="AN69" s="463"/>
      <c r="AO69" s="463"/>
      <c r="AP69" s="463"/>
      <c r="AQ69" s="463"/>
      <c r="AR69" s="473"/>
      <c r="AS69" s="485" t="str">
        <f>IF(E69="","",MATCH(E69,'Protokół zawodów'!$E$9:$E$191,0))</f>
        <v/>
      </c>
      <c r="AT69" s="469"/>
      <c r="AU69" s="469"/>
      <c r="AV69" s="474"/>
    </row>
    <row r="70" spans="1:48" ht="6" customHeight="1">
      <c r="A70" s="475"/>
      <c r="B70" s="476"/>
      <c r="C70" s="476"/>
      <c r="D70" s="476"/>
      <c r="E70" s="476"/>
      <c r="F70" s="476"/>
      <c r="G70" s="477"/>
      <c r="H70" s="476"/>
      <c r="I70" s="476"/>
      <c r="J70" s="476"/>
      <c r="K70" s="478"/>
      <c r="L70" s="479"/>
      <c r="M70" s="480"/>
      <c r="N70" s="479"/>
      <c r="O70" s="480"/>
      <c r="P70" s="479"/>
      <c r="Q70" s="480"/>
      <c r="R70" s="479"/>
      <c r="S70" s="480"/>
      <c r="T70" s="479"/>
      <c r="U70" s="480"/>
      <c r="V70" s="479"/>
      <c r="W70" s="480"/>
      <c r="X70" s="481"/>
      <c r="Y70" s="481"/>
      <c r="Z70" s="482"/>
      <c r="AA70" s="441"/>
      <c r="AB70" s="489"/>
      <c r="AC70" s="441"/>
      <c r="AD70" s="441"/>
      <c r="AE70" s="483"/>
      <c r="AF70" s="483"/>
      <c r="AG70" s="443"/>
      <c r="AH70" s="443"/>
      <c r="AI70" s="443"/>
      <c r="AJ70" s="445"/>
      <c r="AK70" s="443"/>
      <c r="AL70" s="443"/>
      <c r="AM70" s="443"/>
      <c r="AN70" s="445"/>
      <c r="AO70" s="446"/>
      <c r="AP70" s="446"/>
      <c r="AQ70" s="446"/>
      <c r="AR70" s="484"/>
      <c r="AS70" s="485" t="str">
        <f>IF(E70="","",MATCH(E70,'Protokół zawodów'!$E$9:$E$191,0))</f>
        <v/>
      </c>
      <c r="AT70" s="441"/>
      <c r="AU70" s="441"/>
      <c r="AV70" s="459"/>
    </row>
    <row r="71" spans="1:48" s="81" customFormat="1" ht="12" customHeight="1">
      <c r="A71" s="623" t="s">
        <v>10</v>
      </c>
      <c r="B71" s="628" t="s">
        <v>26</v>
      </c>
      <c r="C71" s="653" t="s">
        <v>27</v>
      </c>
      <c r="D71" s="631" t="s">
        <v>12</v>
      </c>
      <c r="E71" s="629" t="s">
        <v>48</v>
      </c>
      <c r="F71" s="631" t="s">
        <v>28</v>
      </c>
      <c r="G71" s="647" t="s">
        <v>29</v>
      </c>
      <c r="H71" s="631" t="s">
        <v>30</v>
      </c>
      <c r="I71" s="623" t="s">
        <v>31</v>
      </c>
      <c r="J71" s="80" t="s">
        <v>32</v>
      </c>
      <c r="K71" s="623" t="s">
        <v>33</v>
      </c>
      <c r="L71" s="623" t="s">
        <v>34</v>
      </c>
      <c r="M71" s="623"/>
      <c r="N71" s="623"/>
      <c r="O71" s="623"/>
      <c r="P71" s="623"/>
      <c r="Q71" s="623"/>
      <c r="R71" s="623" t="s">
        <v>35</v>
      </c>
      <c r="S71" s="623"/>
      <c r="T71" s="623"/>
      <c r="U71" s="623"/>
      <c r="V71" s="623"/>
      <c r="W71" s="623"/>
      <c r="X71" s="623" t="s">
        <v>36</v>
      </c>
      <c r="Y71" s="631" t="s">
        <v>37</v>
      </c>
      <c r="Z71" s="623" t="s">
        <v>38</v>
      </c>
      <c r="AA71" s="486"/>
      <c r="AB71" s="489"/>
      <c r="AC71" s="486"/>
      <c r="AD71" s="486"/>
      <c r="AE71" s="487"/>
      <c r="AF71" s="487"/>
      <c r="AG71" s="445"/>
      <c r="AH71" s="445"/>
      <c r="AI71" s="445"/>
      <c r="AJ71" s="445"/>
      <c r="AK71" s="445"/>
      <c r="AL71" s="445"/>
      <c r="AM71" s="445"/>
      <c r="AN71" s="445"/>
      <c r="AO71" s="445"/>
      <c r="AP71" s="445"/>
      <c r="AQ71" s="445"/>
      <c r="AR71" s="484"/>
      <c r="AS71" s="485">
        <f>IF(E71="","",MATCH(E71,'Protokół zawodów'!$E$9:$E$191,0))</f>
        <v>82</v>
      </c>
      <c r="AT71" s="486"/>
      <c r="AU71" s="486"/>
      <c r="AV71" s="488"/>
    </row>
    <row r="72" spans="1:48" s="81" customFormat="1" ht="12" customHeight="1">
      <c r="A72" s="624"/>
      <c r="B72" s="628"/>
      <c r="C72" s="653"/>
      <c r="D72" s="631"/>
      <c r="E72" s="629"/>
      <c r="F72" s="631"/>
      <c r="G72" s="624"/>
      <c r="H72" s="626"/>
      <c r="I72" s="624"/>
      <c r="J72" s="189" t="s">
        <v>39</v>
      </c>
      <c r="K72" s="623"/>
      <c r="L72" s="625">
        <v>1</v>
      </c>
      <c r="M72" s="625"/>
      <c r="N72" s="625">
        <v>2</v>
      </c>
      <c r="O72" s="625"/>
      <c r="P72" s="625">
        <v>3</v>
      </c>
      <c r="Q72" s="625"/>
      <c r="R72" s="625">
        <v>1</v>
      </c>
      <c r="S72" s="625"/>
      <c r="T72" s="625">
        <v>2</v>
      </c>
      <c r="U72" s="625"/>
      <c r="V72" s="625">
        <v>3</v>
      </c>
      <c r="W72" s="625"/>
      <c r="X72" s="623"/>
      <c r="Y72" s="623"/>
      <c r="Z72" s="624"/>
      <c r="AA72" s="486"/>
      <c r="AB72" s="489"/>
      <c r="AC72" s="486">
        <v>20</v>
      </c>
      <c r="AD72" s="486"/>
      <c r="AE72" s="487" t="s">
        <v>40</v>
      </c>
      <c r="AF72" s="487" t="s">
        <v>41</v>
      </c>
      <c r="AG72" s="445"/>
      <c r="AH72" s="445"/>
      <c r="AI72" s="445"/>
      <c r="AJ72" s="445"/>
      <c r="AK72" s="445"/>
      <c r="AL72" s="445"/>
      <c r="AM72" s="445"/>
      <c r="AN72" s="445"/>
      <c r="AO72" s="83" t="s">
        <v>42</v>
      </c>
      <c r="AP72" s="83" t="s">
        <v>43</v>
      </c>
      <c r="AQ72" s="83" t="s">
        <v>44</v>
      </c>
      <c r="AR72" s="484"/>
      <c r="AS72" s="485" t="str">
        <f>IF(E72="","",MATCH(E72,'Protokół zawodów'!$E$9:$E$191,0))</f>
        <v/>
      </c>
      <c r="AT72" s="486"/>
      <c r="AU72" s="486"/>
      <c r="AV72" s="488"/>
    </row>
    <row r="73" spans="1:48" s="35" customFormat="1" ht="16.2">
      <c r="A73" s="84">
        <v>1</v>
      </c>
      <c r="B73" s="85">
        <f>IF(ISBLANK($E73),"",INDEX('Protokół zawodów'!$B$9:$Z$191,$AR73,1))</f>
        <v>4</v>
      </c>
      <c r="C73" s="85" t="str">
        <f ca="1">IF(ISBLANK($E73),"",INDEX('Protokół zawodów'!$B$9:$Z$191,$AR73,2))</f>
        <v>U15</v>
      </c>
      <c r="D73" s="85" t="str">
        <f>IF(ISBLANK($E73),"",INDEX('Protokół zawodów'!$B$9:$Z$191,$AR73,3))</f>
        <v>M2</v>
      </c>
      <c r="E73" s="192">
        <v>10005195</v>
      </c>
      <c r="F73" s="85" t="str">
        <f>IF(ISBLANK($E73),"",INDEX('Protokół zawodów'!$B$9:$Z$191,$AR73,5))</f>
        <v>M</v>
      </c>
      <c r="G73" s="182" t="str">
        <f>IF(ISBLANK($E73),"",INDEX('Protokół zawodów'!$B$9:$Z$191,$AR73,6))</f>
        <v>Elkashef Adam</v>
      </c>
      <c r="H73" s="85">
        <f>IF(ISBLANK($E73),"",INDEX('Protokół zawodów'!$B$9:$Z$191,$AR73,7))</f>
        <v>2011</v>
      </c>
      <c r="I73" s="85" t="str">
        <f>IF(ISBLANK($E73),"",INDEX('Protokół zawodów'!$B$9:$Z$191,$AR73,8))</f>
        <v>LKS Znicz (Biłgoraj)</v>
      </c>
      <c r="J73" s="87">
        <f>IF(ISBLANK($E73),"",INDEX('Protokół zawodów'!$B$9:$Z$191,$AR73,9))</f>
        <v>0</v>
      </c>
      <c r="K73" s="168">
        <f>IF(ISBLANK($E73),"",INDEX('Protokół zawodów'!$B$9:$Z$191,$AR73,10))</f>
        <v>62.45</v>
      </c>
      <c r="L73" s="131">
        <f>IF(ISBLANK($E73),"",INDEX('Protokół zawodów'!$B$9:$Z$191,$AR73,11))</f>
        <v>70</v>
      </c>
      <c r="M73" s="132" t="str">
        <f>IF(ISBLANK($E73),"",INDEX('Protokół zawodów'!$B$9:$Z$191,$AR73,12))</f>
        <v>z</v>
      </c>
      <c r="N73" s="131">
        <f>IF(ISBLANK($E73),"",INDEX('Protokół zawodów'!$B$9:$Z$191,$AR73,13))</f>
        <v>75</v>
      </c>
      <c r="O73" s="132" t="str">
        <f>IF(ISBLANK($E73),"",INDEX('Protokół zawodów'!$B$9:$Z$191,$AR73,14))</f>
        <v>x</v>
      </c>
      <c r="P73" s="133">
        <f>IF(ISBLANK($E73),"",INDEX('Protokół zawodów'!$B$9:$Z$191,$AR73,15))</f>
        <v>75</v>
      </c>
      <c r="Q73" s="132" t="str">
        <f>IF(ISBLANK($E73),"",INDEX('Protokół zawodów'!$B$9:$Z$191,$AR73,16))</f>
        <v>x</v>
      </c>
      <c r="R73" s="133">
        <f>IF(ISBLANK($E73),"",INDEX('Protokół zawodów'!$B$9:$Z$191,$AR73,17))</f>
        <v>85</v>
      </c>
      <c r="S73" s="132" t="str">
        <f>IF(ISBLANK($E73),"",INDEX('Protokół zawodów'!$B$9:$Z$191,$AR73,18))</f>
        <v>z</v>
      </c>
      <c r="T73" s="133">
        <f>IF(ISBLANK($E73),"",INDEX('Protokół zawodów'!$B$9:$Z$191,$AR73,19))</f>
        <v>90</v>
      </c>
      <c r="U73" s="132" t="str">
        <f>IF(ISBLANK($E73),"",INDEX('Protokół zawodów'!$B$9:$Z$191,$AR73,20))</f>
        <v>z</v>
      </c>
      <c r="V73" s="133">
        <f>IF(ISBLANK($E73),"",INDEX('Protokół zawodów'!$B$9:$Z$191,$AR73,21))</f>
        <v>95</v>
      </c>
      <c r="W73" s="132" t="str">
        <f>IF(ISBLANK($E73),"",INDEX('Protokół zawodów'!$B$9:$Z$191,$AR73,22))</f>
        <v>x</v>
      </c>
      <c r="X73" s="89">
        <f>AJ73+AN73</f>
        <v>160</v>
      </c>
      <c r="Y73" s="201">
        <f t="shared" ref="Y73:Y75" si="29">IF(ISBLANK(K73)=TRUE,"",ROUND(AF73*AQ73*AD73,2))</f>
        <v>242.64</v>
      </c>
      <c r="Z73" s="200">
        <f t="shared" ref="Z73:Z75" si="30">IF(ISBLANK(K73)=TRUE," ",ROUND(AF73*X73*AD73,2))</f>
        <v>242.64</v>
      </c>
      <c r="AA73" s="485"/>
      <c r="AB73" s="489">
        <f>$Z$76</f>
        <v>695.76</v>
      </c>
      <c r="AC73" s="490">
        <f>J73-L73-R73</f>
        <v>-155</v>
      </c>
      <c r="AD73" s="491">
        <f>IF(ISBLANK($AT$3),1,IF(F73="K",$AT$3,1))</f>
        <v>1</v>
      </c>
      <c r="AE73" s="492">
        <f t="shared" ref="AE73:AE75" si="31">IF(K73&lt;163.918,10^(0.674107991*((LOG10(K73/163.918)^2))),1)</f>
        <v>1.3134099285233589</v>
      </c>
      <c r="AF73" s="93">
        <f t="shared" ref="AF73:AF75" si="32">IF(K73&lt;201.159,10^(0.700767819*((LOG10(K73/201.159)^2))),1)</f>
        <v>1.5165193230576406</v>
      </c>
      <c r="AG73" s="94">
        <f>IF(M73="z",L73,IF(M73="x",L73*(-1),0))</f>
        <v>70</v>
      </c>
      <c r="AH73" s="94">
        <f>IF(O73="z",N73,IF(O73="x",N73*(-1),0))</f>
        <v>-75</v>
      </c>
      <c r="AI73" s="94">
        <f>IF(Q73="z",P73,IF(Q73="x",P73*(-1),0))</f>
        <v>-75</v>
      </c>
      <c r="AJ73" s="95">
        <f>IF(AND(AG73&lt;0,AH73&lt;0,AI73&lt;0),0,MAX(AG73:AI73))</f>
        <v>70</v>
      </c>
      <c r="AK73" s="94">
        <f>IF(S73="z",R73,IF(S73="x",R73*(-1),0))</f>
        <v>85</v>
      </c>
      <c r="AL73" s="94">
        <f>IF(U73="z",T73,IF(U73="x",T73*(-1),0))</f>
        <v>90</v>
      </c>
      <c r="AM73" s="94">
        <f>IF(W73="z",V73,IF(W73="x",V73*(-1),0))</f>
        <v>-95</v>
      </c>
      <c r="AN73" s="96">
        <f>IF(AND(AK73&lt;0,AL73&lt;0,AM73&lt;0),0,MAX(AK73:AM73))</f>
        <v>90</v>
      </c>
      <c r="AO73" s="94">
        <f>IF(ISTEXT(Q73),AJ73,LARGE(L73:P73,1))</f>
        <v>70</v>
      </c>
      <c r="AP73" s="94">
        <f>IF(ISTEXT(W73),AN73,LARGE(R73:V73,1))</f>
        <v>90</v>
      </c>
      <c r="AQ73" s="94">
        <f>AO73+AP73</f>
        <v>160</v>
      </c>
      <c r="AR73" s="484">
        <f>IF(ISBLANK(E73)," ",MATCH(E73,'Protokół zawodów'!$E$9:$E$191,0))</f>
        <v>105</v>
      </c>
      <c r="AS73" s="485">
        <f>IF(E73="","",MATCH(E73,'Protokół zawodów'!$E$9:$E$191,0))</f>
        <v>105</v>
      </c>
      <c r="AT73" s="485"/>
      <c r="AU73" s="485"/>
      <c r="AV73" s="494"/>
    </row>
    <row r="74" spans="1:48" s="35" customFormat="1" ht="16.2">
      <c r="A74" s="84">
        <v>2</v>
      </c>
      <c r="B74" s="85">
        <f>IF(ISBLANK($E74),"",INDEX('Protokół zawodów'!$B$9:$Z$191,$AR74,1))</f>
        <v>0</v>
      </c>
      <c r="C74" s="85" t="str">
        <f ca="1">IF(ISBLANK($E74),"",INDEX('Protokół zawodów'!$B$9:$Z$191,$AR74,2))</f>
        <v>U15</v>
      </c>
      <c r="D74" s="85" t="str">
        <f>IF(ISBLANK($E74),"",INDEX('Protokół zawodów'!$B$9:$Z$191,$AR74,3))</f>
        <v>F2</v>
      </c>
      <c r="E74" s="192">
        <v>10004962</v>
      </c>
      <c r="F74" s="85" t="str">
        <f>IF(ISBLANK($E74),"",INDEX('Protokół zawodów'!$B$9:$Z$191,$AR74,5))</f>
        <v>K</v>
      </c>
      <c r="G74" s="182" t="str">
        <f>IF(ISBLANK($E74),"",INDEX('Protokół zawodów'!$B$9:$Z$191,$AR74,6))</f>
        <v>Sankiewicz Iga</v>
      </c>
      <c r="H74" s="85">
        <f>IF(ISBLANK($E74),"",INDEX('Protokół zawodów'!$B$9:$Z$191,$AR74,7))</f>
        <v>2011</v>
      </c>
      <c r="I74" s="85" t="str">
        <f>IF(ISBLANK($E74),"",INDEX('Protokół zawodów'!$B$9:$Z$191,$AR74,8))</f>
        <v>LKS Znicz (Biłgoraj)</v>
      </c>
      <c r="J74" s="87">
        <f>IF(ISBLANK($E74),"",INDEX('Protokół zawodów'!$B$9:$Z$191,$AR74,9))</f>
        <v>0</v>
      </c>
      <c r="K74" s="168">
        <f>IF(ISBLANK($E74),"",INDEX('Protokół zawodów'!$B$9:$Z$191,$AR74,10))</f>
        <v>64.95</v>
      </c>
      <c r="L74" s="131">
        <f>IF(ISBLANK($E74),"",INDEX('Protokół zawodów'!$B$9:$Z$191,$AR74,11))</f>
        <v>48</v>
      </c>
      <c r="M74" s="132" t="str">
        <f>IF(ISBLANK($E74),"",INDEX('Protokół zawodów'!$B$9:$Z$191,$AR74,12))</f>
        <v>z</v>
      </c>
      <c r="N74" s="131">
        <f>IF(ISBLANK($E74),"",INDEX('Protokół zawodów'!$B$9:$Z$191,$AR74,13))</f>
        <v>50</v>
      </c>
      <c r="O74" s="132" t="str">
        <f>IF(ISBLANK($E74),"",INDEX('Protokół zawodów'!$B$9:$Z$191,$AR74,14))</f>
        <v>x</v>
      </c>
      <c r="P74" s="133">
        <f>IF(ISBLANK($E74),"",INDEX('Protokół zawodów'!$B$9:$Z$191,$AR74,15))</f>
        <v>50</v>
      </c>
      <c r="Q74" s="132" t="str">
        <f>IF(ISBLANK($E74),"",INDEX('Protokół zawodów'!$B$9:$Z$191,$AR74,16))</f>
        <v>x</v>
      </c>
      <c r="R74" s="133">
        <f>IF(ISBLANK($E74),"",INDEX('Protokół zawodów'!$B$9:$Z$191,$AR74,17))</f>
        <v>56</v>
      </c>
      <c r="S74" s="132" t="str">
        <f>IF(ISBLANK($E74),"",INDEX('Protokół zawodów'!$B$9:$Z$191,$AR74,18))</f>
        <v>z</v>
      </c>
      <c r="T74" s="133">
        <f>IF(ISBLANK($E74),"",INDEX('Protokół zawodów'!$B$9:$Z$191,$AR74,19))</f>
        <v>58</v>
      </c>
      <c r="U74" s="132" t="str">
        <f>IF(ISBLANK($E74),"",INDEX('Protokół zawodów'!$B$9:$Z$191,$AR74,20))</f>
        <v>z</v>
      </c>
      <c r="V74" s="133">
        <f>IF(ISBLANK($E74),"",INDEX('Protokół zawodów'!$B$9:$Z$191,$AR74,21))</f>
        <v>61</v>
      </c>
      <c r="W74" s="132" t="str">
        <f>IF(ISBLANK($E74),"",INDEX('Protokół zawodów'!$B$9:$Z$191,$AR74,22))</f>
        <v>z</v>
      </c>
      <c r="X74" s="89">
        <f>AJ74+AN74</f>
        <v>109</v>
      </c>
      <c r="Y74" s="201">
        <f t="shared" si="29"/>
        <v>225.15</v>
      </c>
      <c r="Z74" s="200">
        <f t="shared" si="30"/>
        <v>225.15</v>
      </c>
      <c r="AA74" s="485"/>
      <c r="AB74" s="489">
        <f t="shared" ref="AB74:AB75" si="33">$Z$76</f>
        <v>695.76</v>
      </c>
      <c r="AC74" s="490">
        <f>J74-L74-R74</f>
        <v>-104</v>
      </c>
      <c r="AD74" s="491">
        <f>IF(ISBLANK($AT$3),1,IF(F74="K",$AT$3,1))</f>
        <v>1.4</v>
      </c>
      <c r="AE74" s="492">
        <f t="shared" si="31"/>
        <v>1.285180977208189</v>
      </c>
      <c r="AF74" s="93">
        <f t="shared" si="32"/>
        <v>1.4754160265377614</v>
      </c>
      <c r="AG74" s="94">
        <f>IF(M74="z",L74,IF(M74="x",L74*(-1),0))</f>
        <v>48</v>
      </c>
      <c r="AH74" s="94">
        <f>IF(O74="z",N74,IF(O74="x",N74*(-1),0))</f>
        <v>-50</v>
      </c>
      <c r="AI74" s="94">
        <f>IF(Q74="z",P74,IF(Q74="x",P74*(-1),0))</f>
        <v>-50</v>
      </c>
      <c r="AJ74" s="95">
        <f>IF(AND(AG74&lt;0,AH74&lt;0,AI74&lt;0),0,MAX(AG74:AI74))</f>
        <v>48</v>
      </c>
      <c r="AK74" s="94">
        <f>IF(S74="z",R74,IF(S74="x",R74*(-1),0))</f>
        <v>56</v>
      </c>
      <c r="AL74" s="94">
        <f>IF(U74="z",T74,IF(U74="x",T74*(-1),0))</f>
        <v>58</v>
      </c>
      <c r="AM74" s="94">
        <f>IF(W74="z",V74,IF(W74="x",V74*(-1),0))</f>
        <v>61</v>
      </c>
      <c r="AN74" s="96">
        <f>IF(AND(AK74&lt;0,AL74&lt;0,AM74&lt;0),0,MAX(AK74:AM74))</f>
        <v>61</v>
      </c>
      <c r="AO74" s="94">
        <f>IF(ISTEXT(Q74),AJ74,LARGE(L74:P74,1))</f>
        <v>48</v>
      </c>
      <c r="AP74" s="94">
        <f>IF(ISTEXT(W74),AN74,LARGE(R74:V74,1))</f>
        <v>61</v>
      </c>
      <c r="AQ74" s="94">
        <f>AO74+AP74</f>
        <v>109</v>
      </c>
      <c r="AR74" s="484">
        <f>IF(ISBLANK(E74)," ",MATCH(E74,'Protokół zawodów'!$E$9:$E$191,0))</f>
        <v>5</v>
      </c>
      <c r="AS74" s="485">
        <f>IF(E74="","",MATCH(E74,'Protokół zawodów'!$E$9:$E$191,0))</f>
        <v>5</v>
      </c>
      <c r="AT74" s="485"/>
      <c r="AU74" s="485"/>
      <c r="AV74" s="494"/>
    </row>
    <row r="75" spans="1:48" s="35" customFormat="1" ht="16.8" thickBot="1">
      <c r="A75" s="84">
        <v>3</v>
      </c>
      <c r="B75" s="85">
        <f>IF(ISBLANK($E75),"",INDEX('Protokół zawodów'!$B$9:$Z$191,$AR75,1))</f>
        <v>9</v>
      </c>
      <c r="C75" s="85" t="str">
        <f ca="1">IF(ISBLANK($E75),"",INDEX('Protokół zawodów'!$B$9:$Z$191,$AR75,2))</f>
        <v>U15</v>
      </c>
      <c r="D75" s="85" t="str">
        <f>IF(ISBLANK($E75),"",INDEX('Protokół zawodów'!$B$9:$Z$191,$AR75,3))</f>
        <v>M2</v>
      </c>
      <c r="E75" s="192">
        <v>10005671</v>
      </c>
      <c r="F75" s="85" t="str">
        <f>IF(ISBLANK($E75),"",INDEX('Protokół zawodów'!$B$9:$Z$191,$AR75,5))</f>
        <v>M</v>
      </c>
      <c r="G75" s="182" t="str">
        <f>IF(ISBLANK($E75),"",INDEX('Protokół zawodów'!$B$9:$Z$191,$AR75,6))</f>
        <v>Wasieczko Tomasz</v>
      </c>
      <c r="H75" s="85">
        <f>IF(ISBLANK($E75),"",INDEX('Protokół zawodów'!$B$9:$Z$191,$AR75,7))</f>
        <v>2011</v>
      </c>
      <c r="I75" s="85" t="str">
        <f>IF(ISBLANK($E75),"",INDEX('Protokół zawodów'!$B$9:$Z$191,$AR75,8))</f>
        <v>LKS Znicz (Biłgoraj)</v>
      </c>
      <c r="J75" s="87">
        <f>IF(ISBLANK($E75),"",INDEX('Protokół zawodów'!$B$9:$Z$191,$AR75,9))</f>
        <v>0</v>
      </c>
      <c r="K75" s="168">
        <f>IF(ISBLANK($E75),"",INDEX('Protokół zawodów'!$B$9:$Z$191,$AR75,10))</f>
        <v>49.35</v>
      </c>
      <c r="L75" s="131">
        <f>IF(ISBLANK($E75),"",INDEX('Protokół zawodów'!$B$9:$Z$191,$AR75,11))</f>
        <v>47</v>
      </c>
      <c r="M75" s="132" t="str">
        <f>IF(ISBLANK($E75),"",INDEX('Protokół zawodów'!$B$9:$Z$191,$AR75,12))</f>
        <v>z</v>
      </c>
      <c r="N75" s="131">
        <f>IF(ISBLANK($E75),"",INDEX('Protokół zawodów'!$B$9:$Z$191,$AR75,13))</f>
        <v>52</v>
      </c>
      <c r="O75" s="132" t="str">
        <f>IF(ISBLANK($E75),"",INDEX('Protokół zawodów'!$B$9:$Z$191,$AR75,14))</f>
        <v>z</v>
      </c>
      <c r="P75" s="133">
        <f>IF(ISBLANK($E75),"",INDEX('Protokół zawodów'!$B$9:$Z$191,$AR75,15))</f>
        <v>55</v>
      </c>
      <c r="Q75" s="132" t="str">
        <f>IF(ISBLANK($E75),"",INDEX('Protokół zawodów'!$B$9:$Z$191,$AR75,16))</f>
        <v>z</v>
      </c>
      <c r="R75" s="133">
        <f>IF(ISBLANK($E75),"",INDEX('Protokół zawodów'!$B$9:$Z$191,$AR75,17))</f>
        <v>65</v>
      </c>
      <c r="S75" s="132" t="str">
        <f>IF(ISBLANK($E75),"",INDEX('Protokół zawodów'!$B$9:$Z$191,$AR75,18))</f>
        <v>z</v>
      </c>
      <c r="T75" s="133">
        <f>IF(ISBLANK($E75),"",INDEX('Protokół zawodów'!$B$9:$Z$191,$AR75,19))</f>
        <v>70</v>
      </c>
      <c r="U75" s="132" t="str">
        <f>IF(ISBLANK($E75),"",INDEX('Protokół zawodów'!$B$9:$Z$191,$AR75,20))</f>
        <v>x</v>
      </c>
      <c r="V75" s="133">
        <f>IF(ISBLANK($E75),"",INDEX('Protokół zawodów'!$B$9:$Z$191,$AR75,21))</f>
        <v>70</v>
      </c>
      <c r="W75" s="132" t="str">
        <f>IF(ISBLANK($E75),"",INDEX('Protokół zawodów'!$B$9:$Z$191,$AR75,22))</f>
        <v>z</v>
      </c>
      <c r="X75" s="89">
        <f>AJ75+AN75</f>
        <v>125</v>
      </c>
      <c r="Y75" s="201">
        <f t="shared" si="29"/>
        <v>227.97</v>
      </c>
      <c r="Z75" s="200">
        <f t="shared" si="30"/>
        <v>227.97</v>
      </c>
      <c r="AA75" s="485"/>
      <c r="AB75" s="489">
        <f t="shared" si="33"/>
        <v>695.76</v>
      </c>
      <c r="AC75" s="490">
        <f>J75-L75-R75</f>
        <v>-112</v>
      </c>
      <c r="AD75" s="491">
        <f>IF(ISBLANK($AT$3),1,IF(F75="K",$AT$3,1))</f>
        <v>1</v>
      </c>
      <c r="AE75" s="492">
        <f t="shared" si="31"/>
        <v>1.5248217892189457</v>
      </c>
      <c r="AF75" s="93">
        <f t="shared" si="32"/>
        <v>1.8237758475072789</v>
      </c>
      <c r="AG75" s="94">
        <f>IF(M75="z",L75,IF(M75="x",L75*(-1),0))</f>
        <v>47</v>
      </c>
      <c r="AH75" s="94">
        <f>IF(O75="z",N75,IF(O75="x",N75*(-1),0))</f>
        <v>52</v>
      </c>
      <c r="AI75" s="94">
        <f>IF(Q75="z",P75,IF(Q75="x",P75*(-1),0))</f>
        <v>55</v>
      </c>
      <c r="AJ75" s="95">
        <f>IF(AND(AG75&lt;0,AH75&lt;0,AI75&lt;0),0,MAX(AG75:AI75))</f>
        <v>55</v>
      </c>
      <c r="AK75" s="94">
        <f>IF(S75="z",R75,IF(S75="x",R75*(-1),0))</f>
        <v>65</v>
      </c>
      <c r="AL75" s="94">
        <f>IF(U75="z",T75,IF(U75="x",T75*(-1),0))</f>
        <v>-70</v>
      </c>
      <c r="AM75" s="94">
        <f>IF(W75="z",V75,IF(W75="x",V75*(-1),0))</f>
        <v>70</v>
      </c>
      <c r="AN75" s="96">
        <f>IF(AND(AK75&lt;0,AL75&lt;0,AM75&lt;0),0,MAX(AK75:AM75))</f>
        <v>70</v>
      </c>
      <c r="AO75" s="94">
        <f>IF(ISTEXT(Q75),AJ75,LARGE(L75:P75,1))</f>
        <v>55</v>
      </c>
      <c r="AP75" s="94">
        <f>IF(ISTEXT(W75),AN75,LARGE(R75:V75,1))</f>
        <v>70</v>
      </c>
      <c r="AQ75" s="94">
        <f>AO75+AP75</f>
        <v>125</v>
      </c>
      <c r="AR75" s="484">
        <f>IF(ISBLANK(E75)," ",MATCH(E75,'Protokół zawodów'!$E$9:$E$191,0))</f>
        <v>110</v>
      </c>
      <c r="AS75" s="485">
        <f>IF(E75="","",MATCH(E75,'Protokół zawodów'!$E$9:$E$191,0))</f>
        <v>110</v>
      </c>
      <c r="AT75" s="485"/>
      <c r="AU75" s="485"/>
      <c r="AV75" s="494"/>
    </row>
    <row r="76" spans="1:48" ht="18.600000000000001" thickBot="1">
      <c r="A76" s="495"/>
      <c r="B76" s="443"/>
      <c r="C76" s="443"/>
      <c r="D76" s="443"/>
      <c r="E76" s="443"/>
      <c r="F76" s="443"/>
      <c r="G76" s="496"/>
      <c r="H76" s="441"/>
      <c r="I76" s="497" t="str">
        <f>G69</f>
        <v>LKS ZNICZ Biłgoraj 1</v>
      </c>
      <c r="J76" s="446"/>
      <c r="K76" s="446"/>
      <c r="L76" s="441"/>
      <c r="M76" s="441"/>
      <c r="N76" s="441"/>
      <c r="O76" s="441"/>
      <c r="P76" s="441"/>
      <c r="Q76" s="441"/>
      <c r="R76" s="441"/>
      <c r="S76" s="441"/>
      <c r="T76" s="441"/>
      <c r="U76" s="441"/>
      <c r="V76" s="441"/>
      <c r="W76" s="441"/>
      <c r="X76" s="147"/>
      <c r="Y76" s="202">
        <f>ROUND(IF(COUNTA(I73:I75)=6,SUM(Y73:Y75)-MIN(Y73:Y75),SUM(Y73:Y75)),2)</f>
        <v>695.76</v>
      </c>
      <c r="Z76" s="199">
        <f>ROUND(IF(COUNTA(J73:J75)=6,SUM(Z73:Z75)-MIN(Z73:Z75),SUM(Z73:Z75)),2)</f>
        <v>695.76</v>
      </c>
      <c r="AA76" s="441"/>
      <c r="AB76" s="489"/>
      <c r="AC76" s="441"/>
      <c r="AD76" s="441"/>
      <c r="AE76" s="441"/>
      <c r="AF76" s="441"/>
      <c r="AG76" s="443"/>
      <c r="AH76" s="443"/>
      <c r="AI76" s="444"/>
      <c r="AJ76" s="445"/>
      <c r="AK76" s="443"/>
      <c r="AL76" s="443"/>
      <c r="AM76" s="443"/>
      <c r="AN76" s="445"/>
      <c r="AO76" s="446"/>
      <c r="AP76" s="446"/>
      <c r="AQ76" s="446"/>
      <c r="AR76" s="447"/>
      <c r="AS76" s="485" t="str">
        <f>IF(E76="","",MATCH(E76,'Protokół zawodów'!$E$9:$E$191,0))</f>
        <v/>
      </c>
      <c r="AT76" s="441"/>
      <c r="AU76" s="441"/>
      <c r="AV76" s="459"/>
    </row>
    <row r="77" spans="1:48" s="141" customFormat="1" ht="15" customHeight="1">
      <c r="A77" s="460">
        <v>10</v>
      </c>
      <c r="B77" s="461"/>
      <c r="D77" s="461"/>
      <c r="E77" s="461"/>
      <c r="F77" s="461"/>
      <c r="G77" s="499" t="s">
        <v>180</v>
      </c>
      <c r="H77" s="464"/>
      <c r="I77" s="464"/>
      <c r="J77" s="464"/>
      <c r="K77" s="463"/>
      <c r="L77" s="465"/>
      <c r="M77" s="466"/>
      <c r="N77" s="467"/>
      <c r="O77" s="466"/>
      <c r="P77" s="467"/>
      <c r="Q77" s="466"/>
      <c r="R77" s="468"/>
      <c r="S77" s="466"/>
      <c r="T77" s="469"/>
      <c r="U77" s="470"/>
      <c r="V77" s="467"/>
      <c r="W77" s="470"/>
      <c r="X77" s="410"/>
      <c r="Y77" s="410"/>
      <c r="Z77" s="471"/>
      <c r="AA77" s="469"/>
      <c r="AB77" s="489"/>
      <c r="AC77" s="469"/>
      <c r="AD77" s="469"/>
      <c r="AE77" s="472"/>
      <c r="AF77" s="472"/>
      <c r="AG77" s="463"/>
      <c r="AH77" s="463"/>
      <c r="AI77" s="463"/>
      <c r="AJ77" s="463"/>
      <c r="AK77" s="463"/>
      <c r="AL77" s="463"/>
      <c r="AM77" s="463"/>
      <c r="AN77" s="463"/>
      <c r="AO77" s="463"/>
      <c r="AP77" s="463"/>
      <c r="AQ77" s="463"/>
      <c r="AR77" s="473"/>
      <c r="AS77" s="485" t="str">
        <f>IF(E77="","",MATCH(E77,'Protokół zawodów'!$E$9:$E$191,0))</f>
        <v/>
      </c>
      <c r="AT77" s="469"/>
      <c r="AU77" s="469"/>
      <c r="AV77" s="474"/>
    </row>
    <row r="78" spans="1:48" ht="6" customHeight="1">
      <c r="A78" s="475"/>
      <c r="B78" s="476"/>
      <c r="C78" s="476"/>
      <c r="D78" s="476"/>
      <c r="E78" s="476"/>
      <c r="F78" s="476"/>
      <c r="G78" s="477"/>
      <c r="H78" s="476"/>
      <c r="I78" s="476"/>
      <c r="J78" s="476"/>
      <c r="K78" s="478"/>
      <c r="L78" s="479"/>
      <c r="M78" s="480"/>
      <c r="N78" s="479"/>
      <c r="O78" s="480"/>
      <c r="P78" s="479"/>
      <c r="Q78" s="480"/>
      <c r="R78" s="479"/>
      <c r="S78" s="480"/>
      <c r="T78" s="479"/>
      <c r="U78" s="480"/>
      <c r="V78" s="479"/>
      <c r="W78" s="480"/>
      <c r="X78" s="481"/>
      <c r="Y78" s="481"/>
      <c r="Z78" s="482"/>
      <c r="AA78" s="441"/>
      <c r="AB78" s="489"/>
      <c r="AC78" s="441"/>
      <c r="AD78" s="441"/>
      <c r="AE78" s="483"/>
      <c r="AF78" s="483"/>
      <c r="AG78" s="443"/>
      <c r="AH78" s="443"/>
      <c r="AI78" s="443"/>
      <c r="AJ78" s="445"/>
      <c r="AK78" s="443"/>
      <c r="AL78" s="443"/>
      <c r="AM78" s="443"/>
      <c r="AN78" s="445"/>
      <c r="AO78" s="446"/>
      <c r="AP78" s="446"/>
      <c r="AQ78" s="446"/>
      <c r="AR78" s="447"/>
      <c r="AS78" s="485" t="str">
        <f>IF(E78="","",MATCH(E78,'Protokół zawodów'!$E$9:$E$191,0))</f>
        <v/>
      </c>
      <c r="AT78" s="441"/>
      <c r="AU78" s="441"/>
      <c r="AV78" s="459"/>
    </row>
    <row r="79" spans="1:48" s="81" customFormat="1" ht="12" customHeight="1">
      <c r="A79" s="623" t="s">
        <v>10</v>
      </c>
      <c r="B79" s="628" t="s">
        <v>26</v>
      </c>
      <c r="C79" s="653" t="s">
        <v>27</v>
      </c>
      <c r="D79" s="631" t="s">
        <v>12</v>
      </c>
      <c r="E79" s="629" t="s">
        <v>48</v>
      </c>
      <c r="F79" s="631" t="s">
        <v>28</v>
      </c>
      <c r="G79" s="647" t="s">
        <v>29</v>
      </c>
      <c r="H79" s="631" t="s">
        <v>30</v>
      </c>
      <c r="I79" s="623" t="s">
        <v>31</v>
      </c>
      <c r="J79" s="80" t="s">
        <v>32</v>
      </c>
      <c r="K79" s="623" t="s">
        <v>33</v>
      </c>
      <c r="L79" s="623" t="s">
        <v>34</v>
      </c>
      <c r="M79" s="623"/>
      <c r="N79" s="623"/>
      <c r="O79" s="623"/>
      <c r="P79" s="623"/>
      <c r="Q79" s="623"/>
      <c r="R79" s="623" t="s">
        <v>35</v>
      </c>
      <c r="S79" s="623"/>
      <c r="T79" s="623"/>
      <c r="U79" s="623"/>
      <c r="V79" s="623"/>
      <c r="W79" s="623"/>
      <c r="X79" s="623" t="s">
        <v>36</v>
      </c>
      <c r="Y79" s="631" t="s">
        <v>37</v>
      </c>
      <c r="Z79" s="623" t="s">
        <v>38</v>
      </c>
      <c r="AA79" s="486"/>
      <c r="AB79" s="489"/>
      <c r="AC79" s="486"/>
      <c r="AD79" s="486"/>
      <c r="AE79" s="487"/>
      <c r="AF79" s="487"/>
      <c r="AG79" s="445"/>
      <c r="AH79" s="445"/>
      <c r="AI79" s="445"/>
      <c r="AJ79" s="445"/>
      <c r="AK79" s="445"/>
      <c r="AL79" s="445"/>
      <c r="AM79" s="445"/>
      <c r="AN79" s="445"/>
      <c r="AO79" s="445"/>
      <c r="AP79" s="445"/>
      <c r="AQ79" s="445"/>
      <c r="AR79" s="500"/>
      <c r="AS79" s="485">
        <f>IF(E79="","",MATCH(E79,'Protokół zawodów'!$E$9:$E$191,0))</f>
        <v>82</v>
      </c>
      <c r="AT79" s="486"/>
      <c r="AU79" s="486"/>
      <c r="AV79" s="488"/>
    </row>
    <row r="80" spans="1:48" s="81" customFormat="1" ht="12" customHeight="1">
      <c r="A80" s="624"/>
      <c r="B80" s="628"/>
      <c r="C80" s="653"/>
      <c r="D80" s="631"/>
      <c r="E80" s="629"/>
      <c r="F80" s="631"/>
      <c r="G80" s="624"/>
      <c r="H80" s="626"/>
      <c r="I80" s="624"/>
      <c r="J80" s="189" t="s">
        <v>39</v>
      </c>
      <c r="K80" s="623"/>
      <c r="L80" s="625">
        <v>1</v>
      </c>
      <c r="M80" s="625"/>
      <c r="N80" s="625">
        <v>2</v>
      </c>
      <c r="O80" s="625"/>
      <c r="P80" s="625">
        <v>3</v>
      </c>
      <c r="Q80" s="625"/>
      <c r="R80" s="625">
        <v>1</v>
      </c>
      <c r="S80" s="625"/>
      <c r="T80" s="625">
        <v>2</v>
      </c>
      <c r="U80" s="625"/>
      <c r="V80" s="625">
        <v>3</v>
      </c>
      <c r="W80" s="625"/>
      <c r="X80" s="623"/>
      <c r="Y80" s="623"/>
      <c r="Z80" s="624"/>
      <c r="AA80" s="486"/>
      <c r="AB80" s="489"/>
      <c r="AC80" s="486">
        <v>20</v>
      </c>
      <c r="AD80" s="486"/>
      <c r="AE80" s="487" t="s">
        <v>40</v>
      </c>
      <c r="AF80" s="487" t="s">
        <v>41</v>
      </c>
      <c r="AG80" s="445"/>
      <c r="AH80" s="445"/>
      <c r="AI80" s="445"/>
      <c r="AJ80" s="445"/>
      <c r="AK80" s="445"/>
      <c r="AL80" s="445"/>
      <c r="AM80" s="445"/>
      <c r="AN80" s="445"/>
      <c r="AO80" s="83" t="s">
        <v>42</v>
      </c>
      <c r="AP80" s="83" t="s">
        <v>43</v>
      </c>
      <c r="AQ80" s="83" t="s">
        <v>44</v>
      </c>
      <c r="AR80" s="500"/>
      <c r="AS80" s="485" t="str">
        <f>IF(E80="","",MATCH(E80,'Protokół zawodów'!$E$9:$E$191,0))</f>
        <v/>
      </c>
      <c r="AT80" s="486"/>
      <c r="AU80" s="486"/>
      <c r="AV80" s="488"/>
    </row>
    <row r="81" spans="1:48" s="35" customFormat="1" ht="16.2">
      <c r="A81" s="84">
        <v>1</v>
      </c>
      <c r="B81" s="85">
        <f>IF(ISBLANK($E81),"",INDEX('Protokół zawodów'!$B$9:$Z$191,$AR81,1))</f>
        <v>0</v>
      </c>
      <c r="C81" s="85" t="str">
        <f ca="1">IF(ISBLANK($E81),"",INDEX('Protokół zawodów'!$B$9:$Z$191,$AR81,2))</f>
        <v>U17</v>
      </c>
      <c r="D81" s="85" t="str">
        <f>IF(ISBLANK($E81),"",INDEX('Protokół zawodów'!$B$9:$Z$191,$AR81,3))</f>
        <v>F2</v>
      </c>
      <c r="E81" s="192">
        <v>10004570</v>
      </c>
      <c r="F81" s="85" t="str">
        <f>IF(ISBLANK($E81),"",INDEX('Protokół zawodów'!$B$9:$Z$191,$AR81,5))</f>
        <v>K</v>
      </c>
      <c r="G81" s="182" t="str">
        <f>IF(ISBLANK($E81),"",INDEX('Protokół zawodów'!$B$9:$Z$191,$AR81,6))</f>
        <v>Brewińska Emilia</v>
      </c>
      <c r="H81" s="85">
        <f>IF(ISBLANK($E81),"",INDEX('Protokół zawodów'!$B$9:$Z$191,$AR81,7))</f>
        <v>2009</v>
      </c>
      <c r="I81" s="85" t="str">
        <f>IF(ISBLANK($E81),"",INDEX('Protokół zawodów'!$B$9:$Z$191,$AR81,8))</f>
        <v>LKS Znicz (Biłgoraj)</v>
      </c>
      <c r="J81" s="87">
        <f>IF(ISBLANK($E81),"",INDEX('Protokół zawodów'!$B$9:$Z$191,$AR81,9))</f>
        <v>0</v>
      </c>
      <c r="K81" s="168">
        <f>IF(ISBLANK($E81),"",INDEX('Protokół zawodów'!$B$9:$Z$191,$AR81,10))</f>
        <v>49.95</v>
      </c>
      <c r="L81" s="131">
        <f>IF(ISBLANK($E81),"",INDEX('Protokół zawodów'!$B$9:$Z$191,$AR81,11))</f>
        <v>50</v>
      </c>
      <c r="M81" s="132" t="str">
        <f>IF(ISBLANK($E81),"",INDEX('Protokół zawodów'!$B$9:$Z$191,$AR81,12))</f>
        <v>x</v>
      </c>
      <c r="N81" s="131">
        <f>IF(ISBLANK($E81),"",INDEX('Protokół zawodów'!$B$9:$Z$191,$AR81,13))</f>
        <v>50</v>
      </c>
      <c r="O81" s="132" t="str">
        <f>IF(ISBLANK($E81),"",INDEX('Protokół zawodów'!$B$9:$Z$191,$AR81,14))</f>
        <v>x</v>
      </c>
      <c r="P81" s="133">
        <f>IF(ISBLANK($E81),"",INDEX('Protokół zawodów'!$B$9:$Z$191,$AR81,15))</f>
        <v>50</v>
      </c>
      <c r="Q81" s="132" t="str">
        <f>IF(ISBLANK($E81),"",INDEX('Protokół zawodów'!$B$9:$Z$191,$AR81,16))</f>
        <v>x</v>
      </c>
      <c r="R81" s="133">
        <f>IF(ISBLANK($E81),"",INDEX('Protokół zawodów'!$B$9:$Z$191,$AR81,17))</f>
        <v>56</v>
      </c>
      <c r="S81" s="132" t="str">
        <f>IF(ISBLANK($E81),"",INDEX('Protokół zawodów'!$B$9:$Z$191,$AR81,18))</f>
        <v>z</v>
      </c>
      <c r="T81" s="133">
        <f>IF(ISBLANK($E81),"",INDEX('Protokół zawodów'!$B$9:$Z$191,$AR81,19))</f>
        <v>61</v>
      </c>
      <c r="U81" s="132" t="str">
        <f>IF(ISBLANK($E81),"",INDEX('Protokół zawodów'!$B$9:$Z$191,$AR81,20))</f>
        <v>x</v>
      </c>
      <c r="V81" s="133">
        <f>IF(ISBLANK($E81),"",INDEX('Protokół zawodów'!$B$9:$Z$191,$AR81,21))</f>
        <v>61</v>
      </c>
      <c r="W81" s="132" t="str">
        <f>IF(ISBLANK($E81),"",INDEX('Protokół zawodów'!$B$9:$Z$191,$AR81,22))</f>
        <v>x</v>
      </c>
      <c r="X81" s="89">
        <f>AJ81+AN81</f>
        <v>56</v>
      </c>
      <c r="Y81" s="201">
        <f t="shared" ref="Y81:Y83" si="34">IF(ISBLANK(K81)=TRUE,"",ROUND(AF81*AQ81*AD81,2))</f>
        <v>141.52000000000001</v>
      </c>
      <c r="Z81" s="200">
        <f t="shared" ref="Z81:Z83" si="35">IF(ISBLANK(K81)=TRUE," ",ROUND(AF81*X81*AD81,2))</f>
        <v>141.52000000000001</v>
      </c>
      <c r="AA81" s="485"/>
      <c r="AB81" s="489">
        <f>$Z$84</f>
        <v>526.87</v>
      </c>
      <c r="AC81" s="490">
        <f>J81-L81-R81</f>
        <v>-106</v>
      </c>
      <c r="AD81" s="491">
        <f>IF(ISBLANK($AT$3),1,IF(F81="K",$AT$3,1))</f>
        <v>1.4</v>
      </c>
      <c r="AE81" s="492">
        <f t="shared" ref="AE81:AE83" si="36">IF(K81&lt;163.918,10^(0.674107991*((LOG10(K81/163.918)^2))),1)</f>
        <v>1.5119892965229176</v>
      </c>
      <c r="AF81" s="93">
        <f t="shared" ref="AF81:AF83" si="37">IF(K81&lt;201.159,10^(0.700767819*((LOG10(K81/201.159)^2))),1)</f>
        <v>1.8051026835075106</v>
      </c>
      <c r="AG81" s="94">
        <f>IF(M81="z",L81,IF(M81="x",L81*(-1),0))</f>
        <v>-50</v>
      </c>
      <c r="AH81" s="94">
        <f>IF(O81="z",N81,IF(O81="x",N81*(-1),0))</f>
        <v>-50</v>
      </c>
      <c r="AI81" s="94">
        <f>IF(Q81="z",P81,IF(Q81="x",P81*(-1),0))</f>
        <v>-50</v>
      </c>
      <c r="AJ81" s="95">
        <f>IF(AND(AG81&lt;0,AH81&lt;0,AI81&lt;0),0,MAX(AG81:AI81))</f>
        <v>0</v>
      </c>
      <c r="AK81" s="94">
        <f>IF(S81="z",R81,IF(S81="x",R81*(-1),0))</f>
        <v>56</v>
      </c>
      <c r="AL81" s="94">
        <f>IF(U81="z",T81,IF(U81="x",T81*(-1),0))</f>
        <v>-61</v>
      </c>
      <c r="AM81" s="94">
        <f>IF(W81="z",V81,IF(W81="x",V81*(-1),0))</f>
        <v>-61</v>
      </c>
      <c r="AN81" s="96">
        <f>IF(AND(AK81&lt;0,AL81&lt;0,AM81&lt;0),0,MAX(AK81:AM81))</f>
        <v>56</v>
      </c>
      <c r="AO81" s="94">
        <f>IF(ISTEXT(Q81),AJ81,LARGE(L81:P81,1))</f>
        <v>0</v>
      </c>
      <c r="AP81" s="94">
        <f>IF(ISTEXT(W81),AN81,LARGE(R81:V81,1))</f>
        <v>56</v>
      </c>
      <c r="AQ81" s="94">
        <f>AO81+AP81</f>
        <v>56</v>
      </c>
      <c r="AR81" s="484">
        <f>IF(ISBLANK(E81)," ",MATCH(E81,'Protokół zawodów'!$E$9:$E$191,0))</f>
        <v>10</v>
      </c>
      <c r="AS81" s="485">
        <f>IF(E81="","",MATCH(E81,'Protokół zawodów'!$E$9:$E$191,0))</f>
        <v>10</v>
      </c>
      <c r="AT81" s="485"/>
      <c r="AU81" s="485"/>
      <c r="AV81" s="494"/>
    </row>
    <row r="82" spans="1:48" s="35" customFormat="1" ht="16.2">
      <c r="A82" s="84">
        <v>2</v>
      </c>
      <c r="B82" s="85">
        <f>IF(ISBLANK($E82),"",INDEX('Protokół zawodów'!$B$9:$Z$191,$AR82,1))</f>
        <v>10</v>
      </c>
      <c r="C82" s="85" t="str">
        <f ca="1">IF(ISBLANK($E82),"",INDEX('Protokół zawodów'!$B$9:$Z$191,$AR82,2))</f>
        <v>U15</v>
      </c>
      <c r="D82" s="85" t="str">
        <f>IF(ISBLANK($E82),"",INDEX('Protokół zawodów'!$B$9:$Z$191,$AR82,3))</f>
        <v>M2</v>
      </c>
      <c r="E82" s="318">
        <v>10005566</v>
      </c>
      <c r="F82" s="85" t="str">
        <f>IF(ISBLANK($E82),"",INDEX('Protokół zawodów'!$B$9:$Z$191,$AR82,5))</f>
        <v>M</v>
      </c>
      <c r="G82" s="182" t="str">
        <f>IF(ISBLANK($E82),"",INDEX('Protokół zawodów'!$B$9:$Z$191,$AR82,6))</f>
        <v>Flis Dawid</v>
      </c>
      <c r="H82" s="85">
        <f>IF(ISBLANK($E82),"",INDEX('Protokół zawodów'!$B$9:$Z$191,$AR82,7))</f>
        <v>2012</v>
      </c>
      <c r="I82" s="85" t="str">
        <f>IF(ISBLANK($E82),"",INDEX('Protokół zawodów'!$B$9:$Z$191,$AR82,8))</f>
        <v>LKS Znicz (Biłgoraj)</v>
      </c>
      <c r="J82" s="87">
        <f>IF(ISBLANK($E82),"",INDEX('Protokół zawodów'!$B$9:$Z$191,$AR82,9))</f>
        <v>0</v>
      </c>
      <c r="K82" s="168">
        <f>IF(ISBLANK($E82),"",INDEX('Protokół zawodów'!$B$9:$Z$191,$AR82,10))</f>
        <v>46.25</v>
      </c>
      <c r="L82" s="131">
        <f>IF(ISBLANK($E82),"",INDEX('Protokół zawodów'!$B$9:$Z$191,$AR82,11))</f>
        <v>38</v>
      </c>
      <c r="M82" s="132" t="str">
        <f>IF(ISBLANK($E82),"",INDEX('Protokół zawodów'!$B$9:$Z$191,$AR82,12))</f>
        <v>z</v>
      </c>
      <c r="N82" s="131">
        <f>IF(ISBLANK($E82),"",INDEX('Protokół zawodów'!$B$9:$Z$191,$AR82,13))</f>
        <v>40</v>
      </c>
      <c r="O82" s="132" t="str">
        <f>IF(ISBLANK($E82),"",INDEX('Protokół zawodów'!$B$9:$Z$191,$AR82,14))</f>
        <v>z</v>
      </c>
      <c r="P82" s="133">
        <f>IF(ISBLANK($E82),"",INDEX('Protokół zawodów'!$B$9:$Z$191,$AR82,15))</f>
        <v>42</v>
      </c>
      <c r="Q82" s="132" t="str">
        <f>IF(ISBLANK($E82),"",INDEX('Protokół zawodów'!$B$9:$Z$191,$AR82,16))</f>
        <v>z</v>
      </c>
      <c r="R82" s="133">
        <f>IF(ISBLANK($E82),"",INDEX('Protokół zawodów'!$B$9:$Z$191,$AR82,17))</f>
        <v>46</v>
      </c>
      <c r="S82" s="132" t="str">
        <f>IF(ISBLANK($E82),"",INDEX('Protokół zawodów'!$B$9:$Z$191,$AR82,18))</f>
        <v>z</v>
      </c>
      <c r="T82" s="133">
        <f>IF(ISBLANK($E82),"",INDEX('Protokół zawodów'!$B$9:$Z$191,$AR82,19))</f>
        <v>50</v>
      </c>
      <c r="U82" s="132" t="str">
        <f>IF(ISBLANK($E82),"",INDEX('Protokół zawodów'!$B$9:$Z$191,$AR82,20))</f>
        <v>x</v>
      </c>
      <c r="V82" s="133">
        <f>IF(ISBLANK($E82),"",INDEX('Protokół zawodów'!$B$9:$Z$191,$AR82,21))</f>
        <v>50</v>
      </c>
      <c r="W82" s="132" t="str">
        <f>IF(ISBLANK($E82),"",INDEX('Protokół zawodów'!$B$9:$Z$191,$AR82,22))</f>
        <v>x</v>
      </c>
      <c r="X82" s="89">
        <f>AJ82+AN82</f>
        <v>88</v>
      </c>
      <c r="Y82" s="201">
        <f t="shared" si="34"/>
        <v>169.87</v>
      </c>
      <c r="Z82" s="200">
        <f t="shared" si="35"/>
        <v>169.87</v>
      </c>
      <c r="AA82" s="485"/>
      <c r="AB82" s="489">
        <f t="shared" ref="AB82:AB83" si="38">$Z$84</f>
        <v>526.87</v>
      </c>
      <c r="AC82" s="490">
        <f>J82-L82-R82</f>
        <v>-84</v>
      </c>
      <c r="AD82" s="491">
        <f>IF(ISBLANK($AT$3),1,IF(F82="K",$AT$3,1))</f>
        <v>1</v>
      </c>
      <c r="AE82" s="492">
        <f t="shared" si="36"/>
        <v>1.5979313677376612</v>
      </c>
      <c r="AF82" s="93">
        <f t="shared" si="37"/>
        <v>1.9303049867993427</v>
      </c>
      <c r="AG82" s="94">
        <f>IF(M82="z",L82,IF(M82="x",L82*(-1),0))</f>
        <v>38</v>
      </c>
      <c r="AH82" s="94">
        <f>IF(O82="z",N82,IF(O82="x",N82*(-1),0))</f>
        <v>40</v>
      </c>
      <c r="AI82" s="94">
        <f>IF(Q82="z",P82,IF(Q82="x",P82*(-1),0))</f>
        <v>42</v>
      </c>
      <c r="AJ82" s="95">
        <f>IF(AND(AG82&lt;0,AH82&lt;0,AI82&lt;0),0,MAX(AG82:AI82))</f>
        <v>42</v>
      </c>
      <c r="AK82" s="94">
        <f>IF(S82="z",R82,IF(S82="x",R82*(-1),0))</f>
        <v>46</v>
      </c>
      <c r="AL82" s="94">
        <f>IF(U82="z",T82,IF(U82="x",T82*(-1),0))</f>
        <v>-50</v>
      </c>
      <c r="AM82" s="94">
        <f>IF(W82="z",V82,IF(W82="x",V82*(-1),0))</f>
        <v>-50</v>
      </c>
      <c r="AN82" s="96">
        <f>IF(AND(AK82&lt;0,AL82&lt;0,AM82&lt;0),0,MAX(AK82:AM82))</f>
        <v>46</v>
      </c>
      <c r="AO82" s="94">
        <f>IF(ISTEXT(Q82),AJ82,LARGE(L82:P82,1))</f>
        <v>42</v>
      </c>
      <c r="AP82" s="94">
        <f>IF(ISTEXT(W82),AN82,LARGE(R82:V82,1))</f>
        <v>46</v>
      </c>
      <c r="AQ82" s="94">
        <f>AO82+AP82</f>
        <v>88</v>
      </c>
      <c r="AR82" s="484">
        <f>IF(ISBLANK(E82)," ",MATCH(E82,'Protokół zawodów'!$E$9:$E$191,0))</f>
        <v>111</v>
      </c>
      <c r="AS82" s="485">
        <f>IF(E82="","",MATCH(E82,'Protokół zawodów'!$E$9:$E$191,0))</f>
        <v>111</v>
      </c>
      <c r="AT82" s="485"/>
      <c r="AU82" s="485"/>
      <c r="AV82" s="494"/>
    </row>
    <row r="83" spans="1:48" s="35" customFormat="1" ht="16.8" thickBot="1">
      <c r="A83" s="84">
        <v>3</v>
      </c>
      <c r="B83" s="85">
        <f>IF(ISBLANK($E83),"",INDEX('Protokół zawodów'!$B$9:$Z$191,$AR83,1))</f>
        <v>3</v>
      </c>
      <c r="C83" s="85" t="str">
        <f ca="1">IF(ISBLANK($E83),"",INDEX('Protokół zawodów'!$B$9:$Z$191,$AR83,2))</f>
        <v>U20</v>
      </c>
      <c r="D83" s="85" t="str">
        <f>IF(ISBLANK($E83),"",INDEX('Protokół zawodów'!$B$9:$Z$191,$AR83,3))</f>
        <v>M2</v>
      </c>
      <c r="E83" s="192">
        <v>10005568</v>
      </c>
      <c r="F83" s="85" t="str">
        <f>IF(ISBLANK($E83),"",INDEX('Protokół zawodów'!$B$9:$Z$191,$AR83,5))</f>
        <v>M</v>
      </c>
      <c r="G83" s="182" t="str">
        <f>IF(ISBLANK($E83),"",INDEX('Protokół zawodów'!$B$9:$Z$191,$AR83,6))</f>
        <v>Kusiak Michał</v>
      </c>
      <c r="H83" s="85">
        <f>IF(ISBLANK($E83),"",INDEX('Protokół zawodów'!$B$9:$Z$191,$AR83,7))</f>
        <v>2008</v>
      </c>
      <c r="I83" s="85" t="str">
        <f>IF(ISBLANK($E83),"",INDEX('Protokół zawodów'!$B$9:$Z$191,$AR83,8))</f>
        <v>LKS Znicz (Biłgoraj)</v>
      </c>
      <c r="J83" s="87">
        <f>IF(ISBLANK($E83),"",INDEX('Protokół zawodów'!$B$9:$Z$191,$AR83,9))</f>
        <v>0</v>
      </c>
      <c r="K83" s="168">
        <f>IF(ISBLANK($E83),"",INDEX('Protokół zawodów'!$B$9:$Z$191,$AR83,10))</f>
        <v>105.75</v>
      </c>
      <c r="L83" s="131">
        <f>IF(ISBLANK($E83),"",INDEX('Protokół zawodów'!$B$9:$Z$191,$AR83,11))</f>
        <v>80</v>
      </c>
      <c r="M83" s="132" t="str">
        <f>IF(ISBLANK($E83),"",INDEX('Protokół zawodów'!$B$9:$Z$191,$AR83,12))</f>
        <v>z</v>
      </c>
      <c r="N83" s="131">
        <f>IF(ISBLANK($E83),"",INDEX('Protokół zawodów'!$B$9:$Z$191,$AR83,13))</f>
        <v>85</v>
      </c>
      <c r="O83" s="132" t="str">
        <f>IF(ISBLANK($E83),"",INDEX('Protokół zawodów'!$B$9:$Z$191,$AR83,14))</f>
        <v>z</v>
      </c>
      <c r="P83" s="133">
        <f>IF(ISBLANK($E83),"",INDEX('Protokół zawodów'!$B$9:$Z$191,$AR83,15))</f>
        <v>90</v>
      </c>
      <c r="Q83" s="132" t="str">
        <f>IF(ISBLANK($E83),"",INDEX('Protokół zawodów'!$B$9:$Z$191,$AR83,16))</f>
        <v>x</v>
      </c>
      <c r="R83" s="133">
        <f>IF(ISBLANK($E83),"",INDEX('Protokół zawodów'!$B$9:$Z$191,$AR83,17))</f>
        <v>100</v>
      </c>
      <c r="S83" s="132" t="str">
        <f>IF(ISBLANK($E83),"",INDEX('Protokół zawodów'!$B$9:$Z$191,$AR83,18))</f>
        <v>z</v>
      </c>
      <c r="T83" s="133">
        <f>IF(ISBLANK($E83),"",INDEX('Protokół zawodów'!$B$9:$Z$191,$AR83,19))</f>
        <v>105</v>
      </c>
      <c r="U83" s="132" t="str">
        <f>IF(ISBLANK($E83),"",INDEX('Protokół zawodów'!$B$9:$Z$191,$AR83,20))</f>
        <v>z</v>
      </c>
      <c r="V83" s="133">
        <f>IF(ISBLANK($E83),"",INDEX('Protokół zawodów'!$B$9:$Z$191,$AR83,21))</f>
        <v>110</v>
      </c>
      <c r="W83" s="132" t="str">
        <f>IF(ISBLANK($E83),"",INDEX('Protokół zawodów'!$B$9:$Z$191,$AR83,22))</f>
        <v>x</v>
      </c>
      <c r="X83" s="89">
        <f>AJ83+AN83</f>
        <v>190</v>
      </c>
      <c r="Y83" s="201">
        <f t="shared" si="34"/>
        <v>215.48</v>
      </c>
      <c r="Z83" s="200">
        <f t="shared" si="35"/>
        <v>215.48</v>
      </c>
      <c r="AA83" s="485"/>
      <c r="AB83" s="489">
        <f t="shared" si="38"/>
        <v>526.87</v>
      </c>
      <c r="AC83" s="490">
        <f>J83-L83-R83</f>
        <v>-180</v>
      </c>
      <c r="AD83" s="491">
        <f>IF(ISBLANK($AT$3),1,IF(F83="K",$AT$3,1))</f>
        <v>1</v>
      </c>
      <c r="AE83" s="492">
        <f t="shared" si="36"/>
        <v>1.0578499754208774</v>
      </c>
      <c r="AF83" s="93">
        <f t="shared" si="37"/>
        <v>1.1340960221688232</v>
      </c>
      <c r="AG83" s="94">
        <f>IF(M83="z",L83,IF(M83="x",L83*(-1),0))</f>
        <v>80</v>
      </c>
      <c r="AH83" s="94">
        <f>IF(O83="z",N83,IF(O83="x",N83*(-1),0))</f>
        <v>85</v>
      </c>
      <c r="AI83" s="94">
        <f>IF(Q83="z",P83,IF(Q83="x",P83*(-1),0))</f>
        <v>-90</v>
      </c>
      <c r="AJ83" s="95">
        <f>IF(AND(AG83&lt;0,AH83&lt;0,AI83&lt;0),0,MAX(AG83:AI83))</f>
        <v>85</v>
      </c>
      <c r="AK83" s="94">
        <f>IF(S83="z",R83,IF(S83="x",R83*(-1),0))</f>
        <v>100</v>
      </c>
      <c r="AL83" s="94">
        <f>IF(U83="z",T83,IF(U83="x",T83*(-1),0))</f>
        <v>105</v>
      </c>
      <c r="AM83" s="94">
        <f>IF(W83="z",V83,IF(W83="x",V83*(-1),0))</f>
        <v>-110</v>
      </c>
      <c r="AN83" s="96">
        <f>IF(AND(AK83&lt;0,AL83&lt;0,AM83&lt;0),0,MAX(AK83:AM83))</f>
        <v>105</v>
      </c>
      <c r="AO83" s="94">
        <f>IF(ISTEXT(Q83),AJ83,LARGE(L83:P83,1))</f>
        <v>85</v>
      </c>
      <c r="AP83" s="94">
        <f>IF(ISTEXT(W83),AN83,LARGE(R83:V83,1))</f>
        <v>105</v>
      </c>
      <c r="AQ83" s="94">
        <f>AO83+AP83</f>
        <v>190</v>
      </c>
      <c r="AR83" s="484">
        <f>IF(ISBLANK(E83)," ",MATCH(E83,'Protokół zawodów'!$E$9:$E$191,0))</f>
        <v>104</v>
      </c>
      <c r="AS83" s="485">
        <f>IF(E83="","",MATCH(E83,'Protokół zawodów'!$E$9:$E$191,0))</f>
        <v>104</v>
      </c>
      <c r="AT83" s="485"/>
      <c r="AU83" s="485"/>
      <c r="AV83" s="494"/>
    </row>
    <row r="84" spans="1:48" ht="18.600000000000001" thickBot="1">
      <c r="A84" s="495"/>
      <c r="B84" s="443"/>
      <c r="C84" s="443"/>
      <c r="D84" s="443"/>
      <c r="E84" s="443"/>
      <c r="F84" s="443"/>
      <c r="G84" s="496"/>
      <c r="H84" s="441"/>
      <c r="I84" s="497" t="str">
        <f>G77</f>
        <v>LKS ZNICZ Biłgoraj 2</v>
      </c>
      <c r="J84" s="446"/>
      <c r="K84" s="446"/>
      <c r="L84" s="441"/>
      <c r="M84" s="441"/>
      <c r="N84" s="441"/>
      <c r="O84" s="441"/>
      <c r="P84" s="441"/>
      <c r="Q84" s="441"/>
      <c r="R84" s="441"/>
      <c r="S84" s="441"/>
      <c r="T84" s="441"/>
      <c r="U84" s="441"/>
      <c r="V84" s="441"/>
      <c r="W84" s="441"/>
      <c r="X84" s="147"/>
      <c r="Y84" s="202">
        <f>ROUND(IF(COUNTA(I81:I83)=6,SUM(Y81:Y83)-MIN(Y81:Y83),SUM(Y81:Y83)),2)</f>
        <v>526.87</v>
      </c>
      <c r="Z84" s="199">
        <f>ROUND(IF(COUNTA(J81:J83)=6,SUM(Z81:Z83)-MIN(Z81:Z83),SUM(Z81:Z83)),2)</f>
        <v>526.87</v>
      </c>
      <c r="AA84" s="441"/>
      <c r="AB84" s="489"/>
      <c r="AC84" s="441"/>
      <c r="AD84" s="441"/>
      <c r="AE84" s="441"/>
      <c r="AF84" s="441"/>
      <c r="AG84" s="443"/>
      <c r="AH84" s="443"/>
      <c r="AI84" s="444"/>
      <c r="AJ84" s="445"/>
      <c r="AK84" s="443"/>
      <c r="AL84" s="443"/>
      <c r="AM84" s="443"/>
      <c r="AN84" s="445"/>
      <c r="AO84" s="446"/>
      <c r="AP84" s="446"/>
      <c r="AQ84" s="446"/>
      <c r="AR84" s="484"/>
      <c r="AS84" s="485" t="str">
        <f>IF(E84="","",MATCH(E84,'Protokół zawodów'!$E$9:$E$191,0))</f>
        <v/>
      </c>
      <c r="AT84" s="441"/>
      <c r="AU84" s="441"/>
      <c r="AV84" s="459"/>
    </row>
    <row r="85" spans="1:48" ht="12.75" customHeight="1">
      <c r="A85" s="501"/>
      <c r="B85" s="502"/>
      <c r="C85" s="502"/>
      <c r="D85" s="502"/>
      <c r="E85" s="502"/>
      <c r="F85" s="502"/>
      <c r="G85" s="503"/>
      <c r="H85" s="504"/>
      <c r="I85" s="504"/>
      <c r="J85" s="504"/>
      <c r="K85" s="505"/>
      <c r="L85" s="506"/>
      <c r="M85" s="507"/>
      <c r="N85" s="506"/>
      <c r="O85" s="507"/>
      <c r="P85" s="506"/>
      <c r="Q85" s="507"/>
      <c r="R85" s="506"/>
      <c r="S85" s="507"/>
      <c r="T85" s="506"/>
      <c r="U85" s="507"/>
      <c r="V85" s="506"/>
      <c r="W85" s="507"/>
      <c r="X85" s="506"/>
      <c r="Y85" s="506"/>
      <c r="Z85" s="508"/>
      <c r="AA85" s="441"/>
      <c r="AB85" s="489"/>
      <c r="AC85" s="441"/>
      <c r="AD85" s="441"/>
      <c r="AE85" s="483"/>
      <c r="AF85" s="483"/>
      <c r="AG85" s="443"/>
      <c r="AH85" s="443"/>
      <c r="AI85" s="443"/>
      <c r="AJ85" s="445"/>
      <c r="AK85" s="443"/>
      <c r="AL85" s="443"/>
      <c r="AM85" s="443"/>
      <c r="AN85" s="445"/>
      <c r="AO85" s="446"/>
      <c r="AP85" s="446"/>
      <c r="AQ85" s="446"/>
      <c r="AR85" s="447"/>
      <c r="AS85" s="485" t="str">
        <f>IF(E85="","",MATCH(E85,'Protokół zawodów'!$E$9:$E$191,0))</f>
        <v/>
      </c>
      <c r="AT85" s="441"/>
      <c r="AU85" s="441"/>
      <c r="AV85" s="459"/>
    </row>
    <row r="86" spans="1:48" s="141" customFormat="1" ht="15" customHeight="1">
      <c r="A86" s="460">
        <v>11</v>
      </c>
      <c r="B86" s="461"/>
      <c r="D86" s="461"/>
      <c r="E86" s="461"/>
      <c r="F86" s="461"/>
      <c r="G86" s="499" t="s">
        <v>175</v>
      </c>
      <c r="H86" s="464"/>
      <c r="I86" s="464"/>
      <c r="J86" s="464"/>
      <c r="K86" s="463"/>
      <c r="L86" s="465"/>
      <c r="M86" s="466"/>
      <c r="N86" s="467"/>
      <c r="O86" s="466"/>
      <c r="P86" s="467"/>
      <c r="Q86" s="466"/>
      <c r="R86" s="468"/>
      <c r="S86" s="466"/>
      <c r="T86" s="469"/>
      <c r="U86" s="470"/>
      <c r="V86" s="467"/>
      <c r="W86" s="470"/>
      <c r="X86" s="410"/>
      <c r="Y86" s="410"/>
      <c r="Z86" s="471"/>
      <c r="AA86" s="469"/>
      <c r="AB86" s="489"/>
      <c r="AC86" s="469"/>
      <c r="AD86" s="469"/>
      <c r="AE86" s="472"/>
      <c r="AF86" s="472"/>
      <c r="AG86" s="463"/>
      <c r="AH86" s="463"/>
      <c r="AI86" s="463"/>
      <c r="AJ86" s="463"/>
      <c r="AK86" s="463"/>
      <c r="AL86" s="463"/>
      <c r="AM86" s="463"/>
      <c r="AN86" s="463"/>
      <c r="AO86" s="463"/>
      <c r="AP86" s="463"/>
      <c r="AQ86" s="463"/>
      <c r="AR86" s="473"/>
      <c r="AS86" s="485" t="str">
        <f>IF(E86="","",MATCH(E86,'Protokół zawodów'!$E$9:$E$191,0))</f>
        <v/>
      </c>
      <c r="AT86" s="469"/>
      <c r="AU86" s="469"/>
      <c r="AV86" s="474"/>
    </row>
    <row r="87" spans="1:48" ht="6" customHeight="1">
      <c r="A87" s="475"/>
      <c r="B87" s="476"/>
      <c r="C87" s="476"/>
      <c r="D87" s="476"/>
      <c r="E87" s="476"/>
      <c r="F87" s="476"/>
      <c r="G87" s="477"/>
      <c r="H87" s="476"/>
      <c r="I87" s="476"/>
      <c r="J87" s="476"/>
      <c r="K87" s="478"/>
      <c r="L87" s="479"/>
      <c r="M87" s="480"/>
      <c r="N87" s="479"/>
      <c r="O87" s="480"/>
      <c r="P87" s="479"/>
      <c r="Q87" s="480"/>
      <c r="R87" s="479"/>
      <c r="S87" s="480"/>
      <c r="T87" s="479"/>
      <c r="U87" s="480"/>
      <c r="V87" s="479"/>
      <c r="W87" s="480"/>
      <c r="X87" s="481"/>
      <c r="Y87" s="481"/>
      <c r="Z87" s="482"/>
      <c r="AA87" s="441"/>
      <c r="AB87" s="489"/>
      <c r="AC87" s="441"/>
      <c r="AD87" s="441"/>
      <c r="AE87" s="483"/>
      <c r="AF87" s="483"/>
      <c r="AG87" s="443"/>
      <c r="AH87" s="443"/>
      <c r="AI87" s="443"/>
      <c r="AJ87" s="445"/>
      <c r="AK87" s="443"/>
      <c r="AL87" s="443"/>
      <c r="AM87" s="443"/>
      <c r="AN87" s="445"/>
      <c r="AO87" s="446"/>
      <c r="AP87" s="446"/>
      <c r="AQ87" s="446"/>
      <c r="AR87" s="447"/>
      <c r="AS87" s="485" t="str">
        <f>IF(E87="","",MATCH(E87,'Protokół zawodów'!$E$9:$E$191,0))</f>
        <v/>
      </c>
      <c r="AT87" s="441"/>
      <c r="AU87" s="441"/>
      <c r="AV87" s="459"/>
    </row>
    <row r="88" spans="1:48" s="81" customFormat="1" ht="12" customHeight="1">
      <c r="A88" s="623" t="s">
        <v>10</v>
      </c>
      <c r="B88" s="628" t="s">
        <v>26</v>
      </c>
      <c r="C88" s="653" t="s">
        <v>27</v>
      </c>
      <c r="D88" s="631" t="s">
        <v>12</v>
      </c>
      <c r="E88" s="629" t="s">
        <v>48</v>
      </c>
      <c r="F88" s="631" t="s">
        <v>28</v>
      </c>
      <c r="G88" s="647" t="s">
        <v>29</v>
      </c>
      <c r="H88" s="631" t="s">
        <v>30</v>
      </c>
      <c r="I88" s="623" t="s">
        <v>31</v>
      </c>
      <c r="J88" s="80" t="s">
        <v>32</v>
      </c>
      <c r="K88" s="623" t="s">
        <v>33</v>
      </c>
      <c r="L88" s="623" t="s">
        <v>34</v>
      </c>
      <c r="M88" s="623"/>
      <c r="N88" s="623"/>
      <c r="O88" s="623"/>
      <c r="P88" s="623"/>
      <c r="Q88" s="623"/>
      <c r="R88" s="623" t="s">
        <v>35</v>
      </c>
      <c r="S88" s="623"/>
      <c r="T88" s="623"/>
      <c r="U88" s="623"/>
      <c r="V88" s="623"/>
      <c r="W88" s="623"/>
      <c r="X88" s="623" t="s">
        <v>36</v>
      </c>
      <c r="Y88" s="631" t="s">
        <v>37</v>
      </c>
      <c r="Z88" s="623" t="s">
        <v>38</v>
      </c>
      <c r="AA88" s="486"/>
      <c r="AB88" s="489"/>
      <c r="AC88" s="486"/>
      <c r="AD88" s="486"/>
      <c r="AE88" s="487"/>
      <c r="AF88" s="487"/>
      <c r="AG88" s="445"/>
      <c r="AH88" s="445"/>
      <c r="AI88" s="445"/>
      <c r="AJ88" s="445"/>
      <c r="AK88" s="445"/>
      <c r="AL88" s="445"/>
      <c r="AM88" s="445"/>
      <c r="AN88" s="445"/>
      <c r="AO88" s="445"/>
      <c r="AP88" s="445"/>
      <c r="AQ88" s="445"/>
      <c r="AR88" s="500"/>
      <c r="AS88" s="485">
        <f>IF(E88="","",MATCH(E88,'Protokół zawodów'!$E$9:$E$191,0))</f>
        <v>82</v>
      </c>
      <c r="AT88" s="486"/>
      <c r="AU88" s="486"/>
      <c r="AV88" s="488"/>
    </row>
    <row r="89" spans="1:48" s="81" customFormat="1" ht="12" customHeight="1">
      <c r="A89" s="624"/>
      <c r="B89" s="628"/>
      <c r="C89" s="653"/>
      <c r="D89" s="631"/>
      <c r="E89" s="629"/>
      <c r="F89" s="631"/>
      <c r="G89" s="624"/>
      <c r="H89" s="626"/>
      <c r="I89" s="624"/>
      <c r="J89" s="189" t="s">
        <v>39</v>
      </c>
      <c r="K89" s="623"/>
      <c r="L89" s="625">
        <v>1</v>
      </c>
      <c r="M89" s="625"/>
      <c r="N89" s="625">
        <v>2</v>
      </c>
      <c r="O89" s="625"/>
      <c r="P89" s="625">
        <v>3</v>
      </c>
      <c r="Q89" s="625"/>
      <c r="R89" s="625">
        <v>1</v>
      </c>
      <c r="S89" s="625"/>
      <c r="T89" s="625">
        <v>2</v>
      </c>
      <c r="U89" s="625"/>
      <c r="V89" s="625">
        <v>3</v>
      </c>
      <c r="W89" s="625"/>
      <c r="X89" s="623"/>
      <c r="Y89" s="623"/>
      <c r="Z89" s="624"/>
      <c r="AA89" s="486"/>
      <c r="AB89" s="489"/>
      <c r="AC89" s="486">
        <v>20</v>
      </c>
      <c r="AD89" s="486"/>
      <c r="AE89" s="487" t="s">
        <v>40</v>
      </c>
      <c r="AF89" s="487" t="s">
        <v>41</v>
      </c>
      <c r="AG89" s="445"/>
      <c r="AH89" s="445"/>
      <c r="AI89" s="445"/>
      <c r="AJ89" s="445"/>
      <c r="AK89" s="445"/>
      <c r="AL89" s="445"/>
      <c r="AM89" s="445"/>
      <c r="AN89" s="445"/>
      <c r="AO89" s="83" t="s">
        <v>42</v>
      </c>
      <c r="AP89" s="83" t="s">
        <v>43</v>
      </c>
      <c r="AQ89" s="83" t="s">
        <v>44</v>
      </c>
      <c r="AR89" s="500"/>
      <c r="AS89" s="485" t="str">
        <f>IF(E89="","",MATCH(E89,'Protokół zawodów'!$E$9:$E$191,0))</f>
        <v/>
      </c>
      <c r="AT89" s="486"/>
      <c r="AU89" s="486"/>
      <c r="AV89" s="488"/>
    </row>
    <row r="90" spans="1:48" s="35" customFormat="1" ht="16.2">
      <c r="A90" s="84">
        <v>1</v>
      </c>
      <c r="B90" s="85">
        <f>IF(ISBLANK($E90),"",INDEX('Protokół zawodów'!$B$9:$Z$191,$AR90,1))</f>
        <v>0</v>
      </c>
      <c r="C90" s="85" t="str">
        <f ca="1">IF(ISBLANK($E90),"",INDEX('Protokół zawodów'!$B$9:$Z$191,$AR90,2))</f>
        <v>U15</v>
      </c>
      <c r="D90" s="85" t="str">
        <f>IF(ISBLANK($E90),"",INDEX('Protokół zawodów'!$B$9:$Z$191,$AR90,3))</f>
        <v>F2</v>
      </c>
      <c r="E90" s="192">
        <v>10005147</v>
      </c>
      <c r="F90" s="85" t="str">
        <f>IF(ISBLANK($E90),"",INDEX('Protokół zawodów'!$B$9:$Z$191,$AR90,5))</f>
        <v>K</v>
      </c>
      <c r="G90" s="182" t="str">
        <f>IF(ISBLANK($E90),"",INDEX('Protokół zawodów'!$B$9:$Z$191,$AR90,6))</f>
        <v>Borowiecka Maria</v>
      </c>
      <c r="H90" s="85">
        <f>IF(ISBLANK($E90),"",INDEX('Protokół zawodów'!$B$9:$Z$191,$AR90,7))</f>
        <v>2011</v>
      </c>
      <c r="I90" s="85" t="str">
        <f>IF(ISBLANK($E90),"",INDEX('Protokół zawodów'!$B$9:$Z$191,$AR90,8))</f>
        <v>LKS (Dobryszyce)</v>
      </c>
      <c r="J90" s="87">
        <f>IF(ISBLANK($E90),"",INDEX('Protokół zawodów'!$B$9:$Z$191,$AR90,9))</f>
        <v>0</v>
      </c>
      <c r="K90" s="168">
        <f>IF(ISBLANK($E90),"",INDEX('Protokół zawodów'!$B$9:$Z$191,$AR90,10))</f>
        <v>50.65</v>
      </c>
      <c r="L90" s="131">
        <f>IF(ISBLANK($E90),"",INDEX('Protokół zawodów'!$B$9:$Z$191,$AR90,11))</f>
        <v>41</v>
      </c>
      <c r="M90" s="132" t="str">
        <f>IF(ISBLANK($E90),"",INDEX('Protokół zawodów'!$B$9:$Z$191,$AR90,12))</f>
        <v>z</v>
      </c>
      <c r="N90" s="131">
        <f>IF(ISBLANK($E90),"",INDEX('Protokół zawodów'!$B$9:$Z$191,$AR90,13))</f>
        <v>45</v>
      </c>
      <c r="O90" s="132" t="str">
        <f>IF(ISBLANK($E90),"",INDEX('Protokół zawodów'!$B$9:$Z$191,$AR90,14))</f>
        <v>z</v>
      </c>
      <c r="P90" s="133">
        <f>IF(ISBLANK($E90),"",INDEX('Protokół zawodów'!$B$9:$Z$191,$AR90,15))</f>
        <v>49</v>
      </c>
      <c r="Q90" s="132" t="str">
        <f>IF(ISBLANK($E90),"",INDEX('Protokół zawodów'!$B$9:$Z$191,$AR90,16))</f>
        <v>x</v>
      </c>
      <c r="R90" s="133">
        <f>IF(ISBLANK($E90),"",INDEX('Protokół zawodów'!$B$9:$Z$191,$AR90,17))</f>
        <v>50</v>
      </c>
      <c r="S90" s="132" t="str">
        <f>IF(ISBLANK($E90),"",INDEX('Protokół zawodów'!$B$9:$Z$191,$AR90,18))</f>
        <v>z</v>
      </c>
      <c r="T90" s="133">
        <f>IF(ISBLANK($E90),"",INDEX('Protokół zawodów'!$B$9:$Z$191,$AR90,19))</f>
        <v>54</v>
      </c>
      <c r="U90" s="132" t="str">
        <f>IF(ISBLANK($E90),"",INDEX('Protokół zawodów'!$B$9:$Z$191,$AR90,20))</f>
        <v>z</v>
      </c>
      <c r="V90" s="133">
        <f>IF(ISBLANK($E90),"",INDEX('Protokół zawodów'!$B$9:$Z$191,$AR90,21))</f>
        <v>57</v>
      </c>
      <c r="W90" s="132" t="str">
        <f>IF(ISBLANK($E90),"",INDEX('Protokół zawodów'!$B$9:$Z$191,$AR90,22))</f>
        <v>x</v>
      </c>
      <c r="X90" s="89">
        <f>AJ90+AN90</f>
        <v>99</v>
      </c>
      <c r="Y90" s="201">
        <f t="shared" ref="Y90:Y92" si="39">IF(ISBLANK(K90)=TRUE,"",ROUND(AF90*AQ90*AD90,2))</f>
        <v>247.27</v>
      </c>
      <c r="Z90" s="200">
        <f t="shared" ref="Z90:Z92" si="40">IF(ISBLANK(K90)=TRUE," ",ROUND(AF90*X90*AD90,2))</f>
        <v>247.27</v>
      </c>
      <c r="AA90" s="485"/>
      <c r="AB90" s="489">
        <f>$Z$93</f>
        <v>750.34</v>
      </c>
      <c r="AC90" s="490">
        <f>J90-L90-R90</f>
        <v>-91</v>
      </c>
      <c r="AD90" s="491">
        <f>IF(ISBLANK($AT$3),1,IF(F90="K",$AT$3,1))</f>
        <v>1.4</v>
      </c>
      <c r="AE90" s="492">
        <f t="shared" ref="AE90:AE92" si="41">IF(K90&lt;163.918,10^(0.674107991*((LOG10(K90/163.918)^2))),1)</f>
        <v>1.4975038307226651</v>
      </c>
      <c r="AF90" s="93">
        <f t="shared" ref="AF90:AF92" si="42">IF(K90&lt;201.159,10^(0.700767819*((LOG10(K90/201.159)^2))),1)</f>
        <v>1.7840319585350544</v>
      </c>
      <c r="AG90" s="94">
        <f>IF(M90="z",L90,IF(M90="x",L90*(-1),0))</f>
        <v>41</v>
      </c>
      <c r="AH90" s="94">
        <f>IF(O90="z",N90,IF(O90="x",N90*(-1),0))</f>
        <v>45</v>
      </c>
      <c r="AI90" s="94">
        <f>IF(Q90="z",P90,IF(Q90="x",P90*(-1),0))</f>
        <v>-49</v>
      </c>
      <c r="AJ90" s="95">
        <f>IF(AND(AG90&lt;0,AH90&lt;0,AI90&lt;0),0,MAX(AG90:AI90))</f>
        <v>45</v>
      </c>
      <c r="AK90" s="94">
        <f>IF(S90="z",R90,IF(S90="x",R90*(-1),0))</f>
        <v>50</v>
      </c>
      <c r="AL90" s="94">
        <f>IF(U90="z",T90,IF(U90="x",T90*(-1),0))</f>
        <v>54</v>
      </c>
      <c r="AM90" s="94">
        <f>IF(W90="z",V90,IF(W90="x",V90*(-1),0))</f>
        <v>-57</v>
      </c>
      <c r="AN90" s="96">
        <f>IF(AND(AK90&lt;0,AL90&lt;0,AM90&lt;0),0,MAX(AK90:AM90))</f>
        <v>54</v>
      </c>
      <c r="AO90" s="94">
        <f>IF(ISTEXT(Q90),AJ90,LARGE(L90:P90,1))</f>
        <v>45</v>
      </c>
      <c r="AP90" s="94">
        <f>IF(ISTEXT(W90),AN90,LARGE(R90:V90,1))</f>
        <v>54</v>
      </c>
      <c r="AQ90" s="94">
        <f>AO90+AP90</f>
        <v>99</v>
      </c>
      <c r="AR90" s="484">
        <f>IF(ISBLANK(E90)," ",MATCH(E90,'Protokół zawodów'!$E$9:$E$191,0))</f>
        <v>6</v>
      </c>
      <c r="AS90" s="485">
        <f>IF(E90="","",MATCH(E90,'Protokół zawodów'!$E$9:$E$191,0))</f>
        <v>6</v>
      </c>
      <c r="AT90" s="485"/>
      <c r="AU90" s="485"/>
      <c r="AV90" s="494"/>
    </row>
    <row r="91" spans="1:48" s="35" customFormat="1" ht="16.2">
      <c r="A91" s="84">
        <v>2</v>
      </c>
      <c r="B91" s="85">
        <f>IF(ISBLANK($E91),"",INDEX('Protokół zawodów'!$B$9:$Z$191,$AR91,1))</f>
        <v>2</v>
      </c>
      <c r="C91" s="85" t="str">
        <f ca="1">IF(ISBLANK($E91),"",INDEX('Protokół zawodów'!$B$9:$Z$191,$AR91,2))</f>
        <v>U20</v>
      </c>
      <c r="D91" s="85" t="str">
        <f>IF(ISBLANK($E91),"",INDEX('Protokół zawodów'!$B$9:$Z$191,$AR91,3))</f>
        <v>F1</v>
      </c>
      <c r="E91" s="192">
        <v>10003580</v>
      </c>
      <c r="F91" s="85" t="str">
        <f>IF(ISBLANK($E91),"",INDEX('Protokół zawodów'!$B$9:$Z$191,$AR91,5))</f>
        <v>M</v>
      </c>
      <c r="G91" s="182" t="str">
        <f>IF(ISBLANK($E91),"",INDEX('Protokół zawodów'!$B$9:$Z$191,$AR91,6))</f>
        <v>Długoszewski Daniel</v>
      </c>
      <c r="H91" s="85">
        <f>IF(ISBLANK($E91),"",INDEX('Protokół zawodów'!$B$9:$Z$191,$AR91,7))</f>
        <v>2007</v>
      </c>
      <c r="I91" s="85" t="str">
        <f>IF(ISBLANK($E91),"",INDEX('Protokół zawodów'!$B$9:$Z$191,$AR91,8))</f>
        <v>LKS (Dobryszyce)</v>
      </c>
      <c r="J91" s="87">
        <f>IF(ISBLANK($E91),"",INDEX('Protokół zawodów'!$B$9:$Z$191,$AR91,9))</f>
        <v>0</v>
      </c>
      <c r="K91" s="168">
        <f>IF(ISBLANK($E91),"",INDEX('Protokół zawodów'!$B$9:$Z$191,$AR91,10))</f>
        <v>66.25</v>
      </c>
      <c r="L91" s="131">
        <f>IF(ISBLANK($E91),"",INDEX('Protokół zawodów'!$B$9:$Z$191,$AR91,11))</f>
        <v>78</v>
      </c>
      <c r="M91" s="132" t="str">
        <f>IF(ISBLANK($E91),"",INDEX('Protokół zawodów'!$B$9:$Z$191,$AR91,12))</f>
        <v>z</v>
      </c>
      <c r="N91" s="131">
        <f>IF(ISBLANK($E91),"",INDEX('Protokół zawodów'!$B$9:$Z$191,$AR91,13))</f>
        <v>83</v>
      </c>
      <c r="O91" s="132" t="str">
        <f>IF(ISBLANK($E91),"",INDEX('Protokół zawodów'!$B$9:$Z$191,$AR91,14))</f>
        <v>z</v>
      </c>
      <c r="P91" s="133">
        <f>IF(ISBLANK($E91),"",INDEX('Protokół zawodów'!$B$9:$Z$191,$AR91,15))</f>
        <v>88</v>
      </c>
      <c r="Q91" s="132" t="str">
        <f>IF(ISBLANK($E91),"",INDEX('Protokół zawodów'!$B$9:$Z$191,$AR91,16))</f>
        <v>x</v>
      </c>
      <c r="R91" s="133">
        <f>IF(ISBLANK($E91),"",INDEX('Protokół zawodów'!$B$9:$Z$191,$AR91,17))</f>
        <v>103</v>
      </c>
      <c r="S91" s="132" t="str">
        <f>IF(ISBLANK($E91),"",INDEX('Protokół zawodów'!$B$9:$Z$191,$AR91,18))</f>
        <v>x</v>
      </c>
      <c r="T91" s="133">
        <f>IF(ISBLANK($E91),"",INDEX('Protokół zawodów'!$B$9:$Z$191,$AR91,19))</f>
        <v>103</v>
      </c>
      <c r="U91" s="132" t="str">
        <f>IF(ISBLANK($E91),"",INDEX('Protokół zawodów'!$B$9:$Z$191,$AR91,20))</f>
        <v>z</v>
      </c>
      <c r="V91" s="133">
        <f>IF(ISBLANK($E91),"",INDEX('Protokół zawodów'!$B$9:$Z$191,$AR91,21))</f>
        <v>110</v>
      </c>
      <c r="W91" s="132" t="str">
        <f>IF(ISBLANK($E91),"",INDEX('Protokół zawodów'!$B$9:$Z$191,$AR91,22))</f>
        <v>x</v>
      </c>
      <c r="X91" s="89">
        <f>AJ91+AN91</f>
        <v>186</v>
      </c>
      <c r="Y91" s="201">
        <f t="shared" si="39"/>
        <v>270.74</v>
      </c>
      <c r="Z91" s="200">
        <f t="shared" si="40"/>
        <v>270.74</v>
      </c>
      <c r="AA91" s="485"/>
      <c r="AB91" s="489">
        <f t="shared" ref="AB91:AB92" si="43">$Z$93</f>
        <v>750.34</v>
      </c>
      <c r="AC91" s="490">
        <f>J91-L91-R91</f>
        <v>-181</v>
      </c>
      <c r="AD91" s="491">
        <f>IF(ISBLANK($AT$3),1,IF(F91="K",$AT$3,1))</f>
        <v>1</v>
      </c>
      <c r="AE91" s="492">
        <f t="shared" si="41"/>
        <v>1.2715954765198625</v>
      </c>
      <c r="AF91" s="93">
        <f t="shared" si="42"/>
        <v>1.455606986892322</v>
      </c>
      <c r="AG91" s="94">
        <f>IF(M91="z",L91,IF(M91="x",L91*(-1),0))</f>
        <v>78</v>
      </c>
      <c r="AH91" s="94">
        <f>IF(O91="z",N91,IF(O91="x",N91*(-1),0))</f>
        <v>83</v>
      </c>
      <c r="AI91" s="94">
        <f>IF(Q91="z",P91,IF(Q91="x",P91*(-1),0))</f>
        <v>-88</v>
      </c>
      <c r="AJ91" s="95">
        <f>IF(AND(AG91&lt;0,AH91&lt;0,AI91&lt;0),0,MAX(AG91:AI91))</f>
        <v>83</v>
      </c>
      <c r="AK91" s="94">
        <f>IF(S91="z",R91,IF(S91="x",R91*(-1),0))</f>
        <v>-103</v>
      </c>
      <c r="AL91" s="94">
        <f>IF(U91="z",T91,IF(U91="x",T91*(-1),0))</f>
        <v>103</v>
      </c>
      <c r="AM91" s="94">
        <f>IF(W91="z",V91,IF(W91="x",V91*(-1),0))</f>
        <v>-110</v>
      </c>
      <c r="AN91" s="96">
        <f>IF(AND(AK91&lt;0,AL91&lt;0,AM91&lt;0),0,MAX(AK91:AM91))</f>
        <v>103</v>
      </c>
      <c r="AO91" s="94">
        <f>IF(ISTEXT(Q91),AJ91,LARGE(L91:P91,1))</f>
        <v>83</v>
      </c>
      <c r="AP91" s="94">
        <f>IF(ISTEXT(W91),AN91,LARGE(R91:V91,1))</f>
        <v>103</v>
      </c>
      <c r="AQ91" s="94">
        <f>AO91+AP91</f>
        <v>186</v>
      </c>
      <c r="AR91" s="484">
        <f>IF(ISBLANK(E91)," ",MATCH(E91,'Protokół zawodów'!$E$9:$E$191,0))</f>
        <v>85</v>
      </c>
      <c r="AS91" s="485">
        <f>IF(E91="","",MATCH(E91,'Protokół zawodów'!$E$9:$E$191,0))</f>
        <v>85</v>
      </c>
      <c r="AT91" s="485"/>
      <c r="AU91" s="485"/>
      <c r="AV91" s="494"/>
    </row>
    <row r="92" spans="1:48" s="35" customFormat="1" ht="16.8" thickBot="1">
      <c r="A92" s="84">
        <v>3</v>
      </c>
      <c r="B92" s="85">
        <f>IF(ISBLANK($E92),"",INDEX('Protokół zawodów'!$B$9:$Z$191,$AR92,1))</f>
        <v>8</v>
      </c>
      <c r="C92" s="85" t="str">
        <f ca="1">IF(ISBLANK($E92),"",INDEX('Protokół zawodów'!$B$9:$Z$191,$AR92,2))</f>
        <v>U17</v>
      </c>
      <c r="D92" s="85" t="str">
        <f>IF(ISBLANK($E92),"",INDEX('Protokół zawodów'!$B$9:$Z$191,$AR92,3))</f>
        <v>M2</v>
      </c>
      <c r="E92" s="192">
        <v>10005509</v>
      </c>
      <c r="F92" s="85" t="str">
        <f>IF(ISBLANK($E92),"",INDEX('Protokół zawodów'!$B$9:$Z$191,$AR92,5))</f>
        <v>M</v>
      </c>
      <c r="G92" s="182" t="str">
        <f>IF(ISBLANK($E92),"",INDEX('Protokół zawodów'!$B$9:$Z$191,$AR92,6))</f>
        <v>Sycz Witold</v>
      </c>
      <c r="H92" s="85">
        <f>IF(ISBLANK($E92),"",INDEX('Protokół zawodów'!$B$9:$Z$191,$AR92,7))</f>
        <v>2010</v>
      </c>
      <c r="I92" s="85" t="str">
        <f>IF(ISBLANK($E92),"",INDEX('Protokół zawodów'!$B$9:$Z$191,$AR92,8))</f>
        <v>LKS (Dobryszyce)</v>
      </c>
      <c r="J92" s="87">
        <f>IF(ISBLANK($E92),"",INDEX('Protokół zawodów'!$B$9:$Z$191,$AR92,9))</f>
        <v>0</v>
      </c>
      <c r="K92" s="168">
        <f>IF(ISBLANK($E92),"",INDEX('Protokół zawodów'!$B$9:$Z$191,$AR92,10))</f>
        <v>74.45</v>
      </c>
      <c r="L92" s="131">
        <f>IF(ISBLANK($E92),"",INDEX('Protokół zawodów'!$B$9:$Z$191,$AR92,11))</f>
        <v>70</v>
      </c>
      <c r="M92" s="132" t="str">
        <f>IF(ISBLANK($E92),"",INDEX('Protokół zawodów'!$B$9:$Z$191,$AR92,12))</f>
        <v>z</v>
      </c>
      <c r="N92" s="131">
        <f>IF(ISBLANK($E92),"",INDEX('Protokół zawodów'!$B$9:$Z$191,$AR92,13))</f>
        <v>74</v>
      </c>
      <c r="O92" s="132" t="str">
        <f>IF(ISBLANK($E92),"",INDEX('Protokół zawodów'!$B$9:$Z$191,$AR92,14))</f>
        <v>z</v>
      </c>
      <c r="P92" s="133">
        <f>IF(ISBLANK($E92),"",INDEX('Protokół zawodów'!$B$9:$Z$191,$AR92,15))</f>
        <v>77</v>
      </c>
      <c r="Q92" s="132" t="str">
        <f>IF(ISBLANK($E92),"",INDEX('Protokół zawodów'!$B$9:$Z$191,$AR92,16))</f>
        <v>z</v>
      </c>
      <c r="R92" s="133">
        <f>IF(ISBLANK($E92),"",INDEX('Protokół zawodów'!$B$9:$Z$191,$AR92,17))</f>
        <v>85</v>
      </c>
      <c r="S92" s="132" t="str">
        <f>IF(ISBLANK($E92),"",INDEX('Protokół zawodów'!$B$9:$Z$191,$AR92,18))</f>
        <v>x</v>
      </c>
      <c r="T92" s="133">
        <f>IF(ISBLANK($E92),"",INDEX('Protokół zawodów'!$B$9:$Z$191,$AR92,19))</f>
        <v>85</v>
      </c>
      <c r="U92" s="132" t="str">
        <f>IF(ISBLANK($E92),"",INDEX('Protokół zawodów'!$B$9:$Z$191,$AR92,20))</f>
        <v>z</v>
      </c>
      <c r="V92" s="133">
        <f>IF(ISBLANK($E92),"",INDEX('Protokół zawodów'!$B$9:$Z$191,$AR92,21))</f>
        <v>95</v>
      </c>
      <c r="W92" s="132" t="str">
        <f>IF(ISBLANK($E92),"",INDEX('Protokół zawodów'!$B$9:$Z$191,$AR92,22))</f>
        <v>z</v>
      </c>
      <c r="X92" s="89">
        <f>AJ92+AN92</f>
        <v>172</v>
      </c>
      <c r="Y92" s="201">
        <f t="shared" si="39"/>
        <v>232.33</v>
      </c>
      <c r="Z92" s="200">
        <f t="shared" si="40"/>
        <v>232.33</v>
      </c>
      <c r="AA92" s="485"/>
      <c r="AB92" s="489">
        <f t="shared" si="43"/>
        <v>750.34</v>
      </c>
      <c r="AC92" s="490">
        <f>J92-L92-R92</f>
        <v>-155</v>
      </c>
      <c r="AD92" s="491">
        <f>IF(ISBLANK($AT$3),1,IF(F92="K",$AT$3,1))</f>
        <v>1</v>
      </c>
      <c r="AE92" s="492">
        <f t="shared" si="41"/>
        <v>1.2000465238567157</v>
      </c>
      <c r="AF92" s="93">
        <f t="shared" si="42"/>
        <v>1.350775734264472</v>
      </c>
      <c r="AG92" s="94">
        <f>IF(M92="z",L92,IF(M92="x",L92*(-1),0))</f>
        <v>70</v>
      </c>
      <c r="AH92" s="94">
        <f>IF(O92="z",N92,IF(O92="x",N92*(-1),0))</f>
        <v>74</v>
      </c>
      <c r="AI92" s="94">
        <f>IF(Q92="z",P92,IF(Q92="x",P92*(-1),0))</f>
        <v>77</v>
      </c>
      <c r="AJ92" s="95">
        <f>IF(AND(AG92&lt;0,AH92&lt;0,AI92&lt;0),0,MAX(AG92:AI92))</f>
        <v>77</v>
      </c>
      <c r="AK92" s="94">
        <f>IF(S92="z",R92,IF(S92="x",R92*(-1),0))</f>
        <v>-85</v>
      </c>
      <c r="AL92" s="94">
        <f>IF(U92="z",T92,IF(U92="x",T92*(-1),0))</f>
        <v>85</v>
      </c>
      <c r="AM92" s="94">
        <f>IF(W92="z",V92,IF(W92="x",V92*(-1),0))</f>
        <v>95</v>
      </c>
      <c r="AN92" s="96">
        <f>IF(AND(AK92&lt;0,AL92&lt;0,AM92&lt;0),0,MAX(AK92:AM92))</f>
        <v>95</v>
      </c>
      <c r="AO92" s="94">
        <f>IF(ISTEXT(Q92),AJ92,LARGE(L92:P92,1))</f>
        <v>77</v>
      </c>
      <c r="AP92" s="94">
        <f>IF(ISTEXT(W92),AN92,LARGE(R92:V92,1))</f>
        <v>95</v>
      </c>
      <c r="AQ92" s="94">
        <f>AO92+AP92</f>
        <v>172</v>
      </c>
      <c r="AR92" s="484">
        <f>IF(ISBLANK(E92)," ",MATCH(E92,'Protokół zawodów'!$E$9:$E$191,0))</f>
        <v>109</v>
      </c>
      <c r="AS92" s="485">
        <f>IF(E92="","",MATCH(E92,'Protokół zawodów'!$E$9:$E$191,0))</f>
        <v>109</v>
      </c>
      <c r="AT92" s="485"/>
      <c r="AU92" s="485"/>
      <c r="AV92" s="494"/>
    </row>
    <row r="93" spans="1:48" ht="18.600000000000001" thickBot="1">
      <c r="A93" s="495"/>
      <c r="B93" s="443"/>
      <c r="C93" s="443"/>
      <c r="D93" s="443"/>
      <c r="E93" s="443"/>
      <c r="F93" s="443"/>
      <c r="G93" s="496"/>
      <c r="H93" s="441"/>
      <c r="I93" s="497" t="str">
        <f>G86</f>
        <v>LKS Dobryszyce 1</v>
      </c>
      <c r="J93" s="446"/>
      <c r="K93" s="446"/>
      <c r="L93" s="441"/>
      <c r="M93" s="441"/>
      <c r="N93" s="441"/>
      <c r="O93" s="441"/>
      <c r="P93" s="441"/>
      <c r="Q93" s="441"/>
      <c r="R93" s="441"/>
      <c r="S93" s="441"/>
      <c r="T93" s="441"/>
      <c r="U93" s="441"/>
      <c r="V93" s="441"/>
      <c r="W93" s="441"/>
      <c r="X93" s="147"/>
      <c r="Y93" s="202">
        <f>ROUND(IF(COUNTA(I90:I92)=6,SUM(Y90:Y92)-MIN(Y90:Y92),SUM(Y90:Y92)),2)</f>
        <v>750.34</v>
      </c>
      <c r="Z93" s="199">
        <f>ROUND(IF(COUNTA(J90:J92)=6,SUM(Z90:Z92)-MIN(Z90:Z92),SUM(Z90:Z92)),2)</f>
        <v>750.34</v>
      </c>
      <c r="AA93" s="441"/>
      <c r="AB93" s="489"/>
      <c r="AC93" s="441"/>
      <c r="AD93" s="441"/>
      <c r="AE93" s="441"/>
      <c r="AF93" s="441"/>
      <c r="AG93" s="443"/>
      <c r="AH93" s="443"/>
      <c r="AI93" s="444"/>
      <c r="AJ93" s="445"/>
      <c r="AK93" s="443"/>
      <c r="AL93" s="443"/>
      <c r="AM93" s="443"/>
      <c r="AN93" s="445"/>
      <c r="AO93" s="446"/>
      <c r="AP93" s="446"/>
      <c r="AQ93" s="446"/>
      <c r="AR93" s="484"/>
      <c r="AS93" s="485" t="str">
        <f>IF(E93="","",MATCH(E93,'Protokół zawodów'!$E$9:$E$191,0))</f>
        <v/>
      </c>
      <c r="AT93" s="441"/>
      <c r="AU93" s="441"/>
      <c r="AV93" s="459"/>
    </row>
    <row r="94" spans="1:48" s="141" customFormat="1" ht="15" hidden="1" customHeight="1">
      <c r="A94" s="460">
        <v>12</v>
      </c>
      <c r="B94" s="461"/>
      <c r="D94" s="461"/>
      <c r="E94" s="461"/>
      <c r="F94" s="461"/>
      <c r="G94" s="499" t="s">
        <v>176</v>
      </c>
      <c r="H94" s="464"/>
      <c r="I94" s="464"/>
      <c r="J94" s="464"/>
      <c r="K94" s="463"/>
      <c r="L94" s="465"/>
      <c r="M94" s="466"/>
      <c r="N94" s="467"/>
      <c r="O94" s="466"/>
      <c r="P94" s="467"/>
      <c r="Q94" s="466"/>
      <c r="R94" s="468"/>
      <c r="S94" s="466"/>
      <c r="T94" s="469"/>
      <c r="U94" s="470"/>
      <c r="V94" s="467"/>
      <c r="W94" s="470"/>
      <c r="X94" s="410"/>
      <c r="Y94" s="410"/>
      <c r="Z94" s="471"/>
      <c r="AA94" s="469"/>
      <c r="AB94" s="489"/>
      <c r="AC94" s="469"/>
      <c r="AD94" s="469"/>
      <c r="AE94" s="472"/>
      <c r="AF94" s="472"/>
      <c r="AG94" s="463"/>
      <c r="AH94" s="463"/>
      <c r="AI94" s="463"/>
      <c r="AJ94" s="463"/>
      <c r="AK94" s="463"/>
      <c r="AL94" s="463"/>
      <c r="AM94" s="463"/>
      <c r="AN94" s="463"/>
      <c r="AO94" s="463"/>
      <c r="AP94" s="463"/>
      <c r="AQ94" s="463"/>
      <c r="AR94" s="473"/>
      <c r="AS94" s="485" t="str">
        <f>IF(E94="","",MATCH(E94,'Protokół zawodów'!$E$9:$E$191,0))</f>
        <v/>
      </c>
      <c r="AT94" s="469"/>
      <c r="AU94" s="469"/>
      <c r="AV94" s="474"/>
    </row>
    <row r="95" spans="1:48" ht="6" hidden="1" customHeight="1">
      <c r="A95" s="475"/>
      <c r="B95" s="476"/>
      <c r="C95" s="476"/>
      <c r="D95" s="476"/>
      <c r="E95" s="476"/>
      <c r="F95" s="476"/>
      <c r="G95" s="477"/>
      <c r="H95" s="476"/>
      <c r="I95" s="476"/>
      <c r="J95" s="476"/>
      <c r="K95" s="478"/>
      <c r="L95" s="479"/>
      <c r="M95" s="480"/>
      <c r="N95" s="479"/>
      <c r="O95" s="480"/>
      <c r="P95" s="479"/>
      <c r="Q95" s="480"/>
      <c r="R95" s="479"/>
      <c r="S95" s="480"/>
      <c r="T95" s="479"/>
      <c r="U95" s="480"/>
      <c r="V95" s="479"/>
      <c r="W95" s="480"/>
      <c r="X95" s="481"/>
      <c r="Y95" s="481"/>
      <c r="Z95" s="482"/>
      <c r="AA95" s="441"/>
      <c r="AB95" s="489"/>
      <c r="AC95" s="441"/>
      <c r="AD95" s="441"/>
      <c r="AE95" s="483"/>
      <c r="AF95" s="483"/>
      <c r="AG95" s="443"/>
      <c r="AH95" s="443"/>
      <c r="AI95" s="443"/>
      <c r="AJ95" s="445"/>
      <c r="AK95" s="443"/>
      <c r="AL95" s="443"/>
      <c r="AM95" s="443"/>
      <c r="AN95" s="445"/>
      <c r="AO95" s="446"/>
      <c r="AP95" s="446"/>
      <c r="AQ95" s="446"/>
      <c r="AR95" s="484"/>
      <c r="AS95" s="485" t="str">
        <f>IF(E95="","",MATCH(E95,'Protokół zawodów'!$E$9:$E$191,0))</f>
        <v/>
      </c>
      <c r="AT95" s="441"/>
      <c r="AU95" s="441"/>
      <c r="AV95" s="459"/>
    </row>
    <row r="96" spans="1:48" s="81" customFormat="1" ht="12" hidden="1" customHeight="1">
      <c r="A96" s="623" t="s">
        <v>10</v>
      </c>
      <c r="B96" s="628" t="s">
        <v>26</v>
      </c>
      <c r="C96" s="653" t="s">
        <v>27</v>
      </c>
      <c r="D96" s="631" t="s">
        <v>12</v>
      </c>
      <c r="E96" s="629" t="s">
        <v>48</v>
      </c>
      <c r="F96" s="631" t="s">
        <v>28</v>
      </c>
      <c r="G96" s="647" t="s">
        <v>29</v>
      </c>
      <c r="H96" s="631" t="s">
        <v>30</v>
      </c>
      <c r="I96" s="623" t="s">
        <v>31</v>
      </c>
      <c r="J96" s="80" t="s">
        <v>32</v>
      </c>
      <c r="K96" s="623" t="s">
        <v>33</v>
      </c>
      <c r="L96" s="623" t="s">
        <v>34</v>
      </c>
      <c r="M96" s="623"/>
      <c r="N96" s="623"/>
      <c r="O96" s="623"/>
      <c r="P96" s="623"/>
      <c r="Q96" s="623"/>
      <c r="R96" s="623" t="s">
        <v>35</v>
      </c>
      <c r="S96" s="623"/>
      <c r="T96" s="623"/>
      <c r="U96" s="623"/>
      <c r="V96" s="623"/>
      <c r="W96" s="623"/>
      <c r="X96" s="623" t="s">
        <v>36</v>
      </c>
      <c r="Y96" s="631" t="s">
        <v>37</v>
      </c>
      <c r="Z96" s="623" t="s">
        <v>38</v>
      </c>
      <c r="AA96" s="486"/>
      <c r="AB96" s="489"/>
      <c r="AC96" s="486"/>
      <c r="AD96" s="486"/>
      <c r="AE96" s="487"/>
      <c r="AF96" s="487"/>
      <c r="AG96" s="445"/>
      <c r="AH96" s="445"/>
      <c r="AI96" s="445"/>
      <c r="AJ96" s="445"/>
      <c r="AK96" s="445"/>
      <c r="AL96" s="445"/>
      <c r="AM96" s="445"/>
      <c r="AN96" s="445"/>
      <c r="AO96" s="445"/>
      <c r="AP96" s="445"/>
      <c r="AQ96" s="445"/>
      <c r="AR96" s="484"/>
      <c r="AS96" s="485">
        <f>IF(E96="","",MATCH(E96,'Protokół zawodów'!$E$9:$E$191,0))</f>
        <v>82</v>
      </c>
      <c r="AT96" s="486"/>
      <c r="AU96" s="486"/>
      <c r="AV96" s="488"/>
    </row>
    <row r="97" spans="1:48" s="81" customFormat="1" ht="12" hidden="1" customHeight="1">
      <c r="A97" s="624"/>
      <c r="B97" s="628"/>
      <c r="C97" s="653"/>
      <c r="D97" s="631"/>
      <c r="E97" s="629"/>
      <c r="F97" s="631"/>
      <c r="G97" s="624"/>
      <c r="H97" s="626"/>
      <c r="I97" s="624"/>
      <c r="J97" s="189" t="s">
        <v>39</v>
      </c>
      <c r="K97" s="623"/>
      <c r="L97" s="625">
        <v>1</v>
      </c>
      <c r="M97" s="625"/>
      <c r="N97" s="625">
        <v>2</v>
      </c>
      <c r="O97" s="625"/>
      <c r="P97" s="625">
        <v>3</v>
      </c>
      <c r="Q97" s="625"/>
      <c r="R97" s="625">
        <v>1</v>
      </c>
      <c r="S97" s="625"/>
      <c r="T97" s="625">
        <v>2</v>
      </c>
      <c r="U97" s="625"/>
      <c r="V97" s="625">
        <v>3</v>
      </c>
      <c r="W97" s="625"/>
      <c r="X97" s="623"/>
      <c r="Y97" s="623"/>
      <c r="Z97" s="624"/>
      <c r="AA97" s="486"/>
      <c r="AB97" s="489"/>
      <c r="AC97" s="486">
        <v>20</v>
      </c>
      <c r="AD97" s="486"/>
      <c r="AE97" s="487" t="s">
        <v>40</v>
      </c>
      <c r="AF97" s="487" t="s">
        <v>41</v>
      </c>
      <c r="AG97" s="445"/>
      <c r="AH97" s="445"/>
      <c r="AI97" s="445"/>
      <c r="AJ97" s="445"/>
      <c r="AK97" s="445"/>
      <c r="AL97" s="445"/>
      <c r="AM97" s="445"/>
      <c r="AN97" s="445"/>
      <c r="AO97" s="83" t="s">
        <v>42</v>
      </c>
      <c r="AP97" s="83" t="s">
        <v>43</v>
      </c>
      <c r="AQ97" s="83" t="s">
        <v>44</v>
      </c>
      <c r="AR97" s="484"/>
      <c r="AS97" s="485" t="str">
        <f>IF(E97="","",MATCH(E97,'Protokół zawodów'!$E$9:$E$191,0))</f>
        <v/>
      </c>
      <c r="AT97" s="486"/>
      <c r="AU97" s="486"/>
      <c r="AV97" s="488"/>
    </row>
    <row r="98" spans="1:48" s="35" customFormat="1" ht="16.2" hidden="1">
      <c r="A98" s="84">
        <v>1</v>
      </c>
      <c r="B98" s="85" t="str">
        <f>IF(ISBLANK($E98),"",INDEX('Protokół zawodów'!$B$9:$Z$191,$AR98,1))</f>
        <v/>
      </c>
      <c r="C98" s="85" t="str">
        <f>IF(ISBLANK($E98),"",INDEX('Protokół zawodów'!$B$9:$Z$191,$AR98,2))</f>
        <v/>
      </c>
      <c r="D98" s="85" t="str">
        <f>IF(ISBLANK($E98),"",INDEX('Protokół zawodów'!$B$9:$Z$191,$AR98,3))</f>
        <v/>
      </c>
      <c r="E98" s="192"/>
      <c r="F98" s="85" t="str">
        <f>IF(ISBLANK($E98),"",INDEX('Protokół zawodów'!$B$9:$Z$191,$AR98,5))</f>
        <v/>
      </c>
      <c r="G98" s="182" t="str">
        <f>IF(ISBLANK($E98),"",INDEX('Protokół zawodów'!$B$9:$Z$191,$AR98,6))</f>
        <v/>
      </c>
      <c r="H98" s="85" t="str">
        <f>IF(ISBLANK($E98),"",INDEX('Protokół zawodów'!$B$9:$Z$191,$AR98,7))</f>
        <v/>
      </c>
      <c r="I98" s="85" t="str">
        <f>IF(ISBLANK($E98),"",INDEX('Protokół zawodów'!$B$9:$Z$191,$AR98,8))</f>
        <v/>
      </c>
      <c r="J98" s="87" t="str">
        <f>IF(ISBLANK($E98),"",INDEX('Protokół zawodów'!$B$9:$Z$191,$AR98,9))</f>
        <v/>
      </c>
      <c r="K98" s="168" t="str">
        <f>IF(ISBLANK($E98),"",INDEX('Protokół zawodów'!$B$9:$Z$191,$AR98,10))</f>
        <v/>
      </c>
      <c r="L98" s="131" t="str">
        <f>IF(ISBLANK($E98),"",INDEX('Protokół zawodów'!$B$9:$Z$191,$AR98,11))</f>
        <v/>
      </c>
      <c r="M98" s="132" t="str">
        <f>IF(ISBLANK($E98),"",INDEX('Protokół zawodów'!$B$9:$Z$191,$AR98,12))</f>
        <v/>
      </c>
      <c r="N98" s="131" t="str">
        <f>IF(ISBLANK($E98),"",INDEX('Protokół zawodów'!$B$9:$Z$191,$AR98,13))</f>
        <v/>
      </c>
      <c r="O98" s="132" t="str">
        <f>IF(ISBLANK($E98),"",INDEX('Protokół zawodów'!$B$9:$Z$191,$AR98,14))</f>
        <v/>
      </c>
      <c r="P98" s="133" t="str">
        <f>IF(ISBLANK($E98),"",INDEX('Protokół zawodów'!$B$9:$Z$191,$AR98,15))</f>
        <v/>
      </c>
      <c r="Q98" s="132" t="str">
        <f>IF(ISBLANK($E98),"",INDEX('Protokół zawodów'!$B$9:$Z$191,$AR98,16))</f>
        <v/>
      </c>
      <c r="R98" s="133" t="str">
        <f>IF(ISBLANK($E98),"",INDEX('Protokół zawodów'!$B$9:$Z$191,$AR98,17))</f>
        <v/>
      </c>
      <c r="S98" s="132" t="str">
        <f>IF(ISBLANK($E98),"",INDEX('Protokół zawodów'!$B$9:$Z$191,$AR98,18))</f>
        <v/>
      </c>
      <c r="T98" s="133" t="str">
        <f>IF(ISBLANK($E98),"",INDEX('Protokół zawodów'!$B$9:$Z$191,$AR98,19))</f>
        <v/>
      </c>
      <c r="U98" s="132" t="str">
        <f>IF(ISBLANK($E98),"",INDEX('Protokół zawodów'!$B$9:$Z$191,$AR98,20))</f>
        <v/>
      </c>
      <c r="V98" s="133" t="str">
        <f>IF(ISBLANK($E98),"",INDEX('Protokół zawodów'!$B$9:$Z$191,$AR98,21))</f>
        <v/>
      </c>
      <c r="W98" s="132" t="str">
        <f>IF(ISBLANK($E98),"",INDEX('Protokół zawodów'!$B$9:$Z$191,$AR98,22))</f>
        <v/>
      </c>
      <c r="X98" s="89">
        <f>AJ98+AN98</f>
        <v>0</v>
      </c>
      <c r="Y98" s="201">
        <f t="shared" ref="Y98:Y100" si="44">IF(ISBLANK(K98)=TRUE,"",ROUND(AF98*AQ98*AD98,2))</f>
        <v>0</v>
      </c>
      <c r="Z98" s="200">
        <f t="shared" ref="Z98:Z100" si="45">IF(ISBLANK(K98)=TRUE," ",ROUND(AF98*X98*AD98,2))</f>
        <v>0</v>
      </c>
      <c r="AA98" s="485"/>
      <c r="AB98" s="489">
        <f>$Z$101</f>
        <v>0</v>
      </c>
      <c r="AC98" s="490" t="e">
        <f>J98-L98-R98</f>
        <v>#VALUE!</v>
      </c>
      <c r="AD98" s="491">
        <f>IF(ISBLANK($AT$3),1,IF(F98="K",$AT$3,1))</f>
        <v>1</v>
      </c>
      <c r="AE98" s="492">
        <f t="shared" ref="AE98:AE100" si="46">IF(K98&lt;163.918,10^(0.674107991*((LOG10(K98/163.918)^2))),1)</f>
        <v>1</v>
      </c>
      <c r="AF98" s="93">
        <f t="shared" ref="AF98:AF100" si="47">IF(K98&lt;201.159,10^(0.700767819*((LOG10(K98/201.159)^2))),1)</f>
        <v>1</v>
      </c>
      <c r="AG98" s="94">
        <f>IF(M98="z",L98,IF(M98="x",L98*(-1),0))</f>
        <v>0</v>
      </c>
      <c r="AH98" s="94">
        <f>IF(O98="z",N98,IF(O98="x",N98*(-1),0))</f>
        <v>0</v>
      </c>
      <c r="AI98" s="94">
        <f>IF(Q98="z",P98,IF(Q98="x",P98*(-1),0))</f>
        <v>0</v>
      </c>
      <c r="AJ98" s="95">
        <f>IF(AND(AG98&lt;0,AH98&lt;0,AI98&lt;0),0,MAX(AG98:AI98))</f>
        <v>0</v>
      </c>
      <c r="AK98" s="94">
        <f>IF(S98="z",R98,IF(S98="x",R98*(-1),0))</f>
        <v>0</v>
      </c>
      <c r="AL98" s="94">
        <f>IF(U98="z",T98,IF(U98="x",T98*(-1),0))</f>
        <v>0</v>
      </c>
      <c r="AM98" s="94">
        <f>IF(W98="z",V98,IF(W98="x",V98*(-1),0))</f>
        <v>0</v>
      </c>
      <c r="AN98" s="96">
        <f>IF(AND(AK98&lt;0,AL98&lt;0,AM98&lt;0),0,MAX(AK98:AM98))</f>
        <v>0</v>
      </c>
      <c r="AO98" s="94">
        <f>IF(ISTEXT(Q98),AJ98,LARGE(L98:P98,1))</f>
        <v>0</v>
      </c>
      <c r="AP98" s="94">
        <f>IF(ISTEXT(W98),AN98,LARGE(R98:V98,1))</f>
        <v>0</v>
      </c>
      <c r="AQ98" s="94">
        <f>AO98+AP98</f>
        <v>0</v>
      </c>
      <c r="AR98" s="484" t="str">
        <f>IF(ISBLANK(E98)," ",MATCH(E98,'Protokół zawodów'!$E$9:$E$191,0))</f>
        <v xml:space="preserve"> </v>
      </c>
      <c r="AS98" s="485" t="str">
        <f>IF(E98="","",MATCH(E98,'Protokół zawodów'!$E$9:$E$191,0))</f>
        <v/>
      </c>
      <c r="AT98" s="485"/>
      <c r="AU98" s="485"/>
      <c r="AV98" s="494"/>
    </row>
    <row r="99" spans="1:48" s="35" customFormat="1" ht="16.2" hidden="1">
      <c r="A99" s="84">
        <v>2</v>
      </c>
      <c r="B99" s="85" t="str">
        <f>IF(ISBLANK($E99),"",INDEX('Protokół zawodów'!$B$9:$Z$191,$AR99,1))</f>
        <v/>
      </c>
      <c r="C99" s="85" t="str">
        <f>IF(ISBLANK($E99),"",INDEX('Protokół zawodów'!$B$9:$Z$191,$AR99,2))</f>
        <v/>
      </c>
      <c r="D99" s="85" t="str">
        <f>IF(ISBLANK($E99),"",INDEX('Protokół zawodów'!$B$9:$Z$191,$AR99,3))</f>
        <v/>
      </c>
      <c r="E99" s="192"/>
      <c r="F99" s="85" t="str">
        <f>IF(ISBLANK($E99),"",INDEX('Protokół zawodów'!$B$9:$Z$191,$AR99,5))</f>
        <v/>
      </c>
      <c r="G99" s="182" t="str">
        <f>IF(ISBLANK($E99),"",INDEX('Protokół zawodów'!$B$9:$Z$191,$AR99,6))</f>
        <v/>
      </c>
      <c r="H99" s="85" t="str">
        <f>IF(ISBLANK($E99),"",INDEX('Protokół zawodów'!$B$9:$Z$191,$AR99,7))</f>
        <v/>
      </c>
      <c r="I99" s="85" t="str">
        <f>IF(ISBLANK($E99),"",INDEX('Protokół zawodów'!$B$9:$Z$191,$AR99,8))</f>
        <v/>
      </c>
      <c r="J99" s="87" t="str">
        <f>IF(ISBLANK($E99),"",INDEX('Protokół zawodów'!$B$9:$Z$191,$AR99,9))</f>
        <v/>
      </c>
      <c r="K99" s="168" t="str">
        <f>IF(ISBLANK($E99),"",INDEX('Protokół zawodów'!$B$9:$Z$191,$AR99,10))</f>
        <v/>
      </c>
      <c r="L99" s="131" t="str">
        <f>IF(ISBLANK($E99),"",INDEX('Protokół zawodów'!$B$9:$Z$191,$AR99,11))</f>
        <v/>
      </c>
      <c r="M99" s="132" t="str">
        <f>IF(ISBLANK($E99),"",INDEX('Protokół zawodów'!$B$9:$Z$191,$AR99,12))</f>
        <v/>
      </c>
      <c r="N99" s="131" t="str">
        <f>IF(ISBLANK($E99),"",INDEX('Protokół zawodów'!$B$9:$Z$191,$AR99,13))</f>
        <v/>
      </c>
      <c r="O99" s="132" t="str">
        <f>IF(ISBLANK($E99),"",INDEX('Protokół zawodów'!$B$9:$Z$191,$AR99,14))</f>
        <v/>
      </c>
      <c r="P99" s="133" t="str">
        <f>IF(ISBLANK($E99),"",INDEX('Protokół zawodów'!$B$9:$Z$191,$AR99,15))</f>
        <v/>
      </c>
      <c r="Q99" s="132" t="str">
        <f>IF(ISBLANK($E99),"",INDEX('Protokół zawodów'!$B$9:$Z$191,$AR99,16))</f>
        <v/>
      </c>
      <c r="R99" s="133" t="str">
        <f>IF(ISBLANK($E99),"",INDEX('Protokół zawodów'!$B$9:$Z$191,$AR99,17))</f>
        <v/>
      </c>
      <c r="S99" s="132" t="str">
        <f>IF(ISBLANK($E99),"",INDEX('Protokół zawodów'!$B$9:$Z$191,$AR99,18))</f>
        <v/>
      </c>
      <c r="T99" s="133" t="str">
        <f>IF(ISBLANK($E99),"",INDEX('Protokół zawodów'!$B$9:$Z$191,$AR99,19))</f>
        <v/>
      </c>
      <c r="U99" s="132" t="str">
        <f>IF(ISBLANK($E99),"",INDEX('Protokół zawodów'!$B$9:$Z$191,$AR99,20))</f>
        <v/>
      </c>
      <c r="V99" s="133" t="str">
        <f>IF(ISBLANK($E99),"",INDEX('Protokół zawodów'!$B$9:$Z$191,$AR99,21))</f>
        <v/>
      </c>
      <c r="W99" s="132" t="str">
        <f>IF(ISBLANK($E99),"",INDEX('Protokół zawodów'!$B$9:$Z$191,$AR99,22))</f>
        <v/>
      </c>
      <c r="X99" s="89">
        <f>AJ99+AN99</f>
        <v>0</v>
      </c>
      <c r="Y99" s="201">
        <f t="shared" si="44"/>
        <v>0</v>
      </c>
      <c r="Z99" s="200">
        <f t="shared" si="45"/>
        <v>0</v>
      </c>
      <c r="AA99" s="485"/>
      <c r="AB99" s="489">
        <f t="shared" ref="AB99:AB100" si="48">$Z$101</f>
        <v>0</v>
      </c>
      <c r="AC99" s="490" t="e">
        <f>J99-L99-R99</f>
        <v>#VALUE!</v>
      </c>
      <c r="AD99" s="491">
        <f>IF(ISBLANK($AT$3),1,IF(F99="K",$AT$3,1))</f>
        <v>1</v>
      </c>
      <c r="AE99" s="492">
        <f t="shared" si="46"/>
        <v>1</v>
      </c>
      <c r="AF99" s="93">
        <f t="shared" si="47"/>
        <v>1</v>
      </c>
      <c r="AG99" s="94">
        <f>IF(M99="z",L99,IF(M99="x",L99*(-1),0))</f>
        <v>0</v>
      </c>
      <c r="AH99" s="94">
        <f>IF(O99="z",N99,IF(O99="x",N99*(-1),0))</f>
        <v>0</v>
      </c>
      <c r="AI99" s="94">
        <f>IF(Q99="z",P99,IF(Q99="x",P99*(-1),0))</f>
        <v>0</v>
      </c>
      <c r="AJ99" s="95">
        <f>IF(AND(AG99&lt;0,AH99&lt;0,AI99&lt;0),0,MAX(AG99:AI99))</f>
        <v>0</v>
      </c>
      <c r="AK99" s="94">
        <f>IF(S99="z",R99,IF(S99="x",R99*(-1),0))</f>
        <v>0</v>
      </c>
      <c r="AL99" s="94">
        <f>IF(U99="z",T99,IF(U99="x",T99*(-1),0))</f>
        <v>0</v>
      </c>
      <c r="AM99" s="94">
        <f>IF(W99="z",V99,IF(W99="x",V99*(-1),0))</f>
        <v>0</v>
      </c>
      <c r="AN99" s="96">
        <f>IF(AND(AK99&lt;0,AL99&lt;0,AM99&lt;0),0,MAX(AK99:AM99))</f>
        <v>0</v>
      </c>
      <c r="AO99" s="94">
        <f>IF(ISTEXT(Q99),AJ99,LARGE(L99:P99,1))</f>
        <v>0</v>
      </c>
      <c r="AP99" s="94">
        <f>IF(ISTEXT(W99),AN99,LARGE(R99:V99,1))</f>
        <v>0</v>
      </c>
      <c r="AQ99" s="94">
        <f>AO99+AP99</f>
        <v>0</v>
      </c>
      <c r="AR99" s="484" t="str">
        <f>IF(ISBLANK(E99)," ",MATCH(E99,'Protokół zawodów'!$E$9:$E$191,0))</f>
        <v xml:space="preserve"> </v>
      </c>
      <c r="AS99" s="485" t="str">
        <f>IF(E99="","",MATCH(E99,'Protokół zawodów'!$E$9:$E$191,0))</f>
        <v/>
      </c>
      <c r="AT99" s="485"/>
      <c r="AU99" s="485"/>
      <c r="AV99" s="494"/>
    </row>
    <row r="100" spans="1:48" s="35" customFormat="1" ht="16.8" hidden="1" thickBot="1">
      <c r="A100" s="84">
        <v>3</v>
      </c>
      <c r="B100" s="85" t="str">
        <f>IF(ISBLANK($E100),"",INDEX('Protokół zawodów'!$B$9:$Z$191,$AR100,1))</f>
        <v/>
      </c>
      <c r="C100" s="85" t="str">
        <f>IF(ISBLANK($E100),"",INDEX('Protokół zawodów'!$B$9:$Z$191,$AR100,2))</f>
        <v/>
      </c>
      <c r="D100" s="85" t="str">
        <f>IF(ISBLANK($E100),"",INDEX('Protokół zawodów'!$B$9:$Z$191,$AR100,3))</f>
        <v/>
      </c>
      <c r="E100" s="192"/>
      <c r="F100" s="85" t="str">
        <f>IF(ISBLANK($E100),"",INDEX('Protokół zawodów'!$B$9:$Z$191,$AR100,5))</f>
        <v/>
      </c>
      <c r="G100" s="182" t="str">
        <f>IF(ISBLANK($E100),"",INDEX('Protokół zawodów'!$B$9:$Z$191,$AR100,6))</f>
        <v/>
      </c>
      <c r="H100" s="85" t="str">
        <f>IF(ISBLANK($E100),"",INDEX('Protokół zawodów'!$B$9:$Z$191,$AR100,7))</f>
        <v/>
      </c>
      <c r="I100" s="85" t="str">
        <f>IF(ISBLANK($E100),"",INDEX('Protokół zawodów'!$B$9:$Z$191,$AR100,8))</f>
        <v/>
      </c>
      <c r="J100" s="87" t="str">
        <f>IF(ISBLANK($E100),"",INDEX('Protokół zawodów'!$B$9:$Z$191,$AR100,9))</f>
        <v/>
      </c>
      <c r="K100" s="168" t="str">
        <f>IF(ISBLANK($E100),"",INDEX('Protokół zawodów'!$B$9:$Z$191,$AR100,10))</f>
        <v/>
      </c>
      <c r="L100" s="131" t="str">
        <f>IF(ISBLANK($E100),"",INDEX('Protokół zawodów'!$B$9:$Z$191,$AR100,11))</f>
        <v/>
      </c>
      <c r="M100" s="132" t="str">
        <f>IF(ISBLANK($E100),"",INDEX('Protokół zawodów'!$B$9:$Z$191,$AR100,12))</f>
        <v/>
      </c>
      <c r="N100" s="131" t="str">
        <f>IF(ISBLANK($E100),"",INDEX('Protokół zawodów'!$B$9:$Z$191,$AR100,13))</f>
        <v/>
      </c>
      <c r="O100" s="132" t="str">
        <f>IF(ISBLANK($E100),"",INDEX('Protokół zawodów'!$B$9:$Z$191,$AR100,14))</f>
        <v/>
      </c>
      <c r="P100" s="133" t="str">
        <f>IF(ISBLANK($E100),"",INDEX('Protokół zawodów'!$B$9:$Z$191,$AR100,15))</f>
        <v/>
      </c>
      <c r="Q100" s="132" t="str">
        <f>IF(ISBLANK($E100),"",INDEX('Protokół zawodów'!$B$9:$Z$191,$AR100,16))</f>
        <v/>
      </c>
      <c r="R100" s="133" t="str">
        <f>IF(ISBLANK($E100),"",INDEX('Protokół zawodów'!$B$9:$Z$191,$AR100,17))</f>
        <v/>
      </c>
      <c r="S100" s="132" t="str">
        <f>IF(ISBLANK($E100),"",INDEX('Protokół zawodów'!$B$9:$Z$191,$AR100,18))</f>
        <v/>
      </c>
      <c r="T100" s="133" t="str">
        <f>IF(ISBLANK($E100),"",INDEX('Protokół zawodów'!$B$9:$Z$191,$AR100,19))</f>
        <v/>
      </c>
      <c r="U100" s="132" t="str">
        <f>IF(ISBLANK($E100),"",INDEX('Protokół zawodów'!$B$9:$Z$191,$AR100,20))</f>
        <v/>
      </c>
      <c r="V100" s="133" t="str">
        <f>IF(ISBLANK($E100),"",INDEX('Protokół zawodów'!$B$9:$Z$191,$AR100,21))</f>
        <v/>
      </c>
      <c r="W100" s="132" t="str">
        <f>IF(ISBLANK($E100),"",INDEX('Protokół zawodów'!$B$9:$Z$191,$AR100,22))</f>
        <v/>
      </c>
      <c r="X100" s="89">
        <f>AJ100+AN100</f>
        <v>0</v>
      </c>
      <c r="Y100" s="201">
        <f t="shared" si="44"/>
        <v>0</v>
      </c>
      <c r="Z100" s="200">
        <f t="shared" si="45"/>
        <v>0</v>
      </c>
      <c r="AA100" s="485"/>
      <c r="AB100" s="489">
        <f t="shared" si="48"/>
        <v>0</v>
      </c>
      <c r="AC100" s="490" t="e">
        <f>J100-L100-R100</f>
        <v>#VALUE!</v>
      </c>
      <c r="AD100" s="491">
        <f>IF(ISBLANK($AT$3),1,IF(F100="K",$AT$3,1))</f>
        <v>1</v>
      </c>
      <c r="AE100" s="492">
        <f t="shared" si="46"/>
        <v>1</v>
      </c>
      <c r="AF100" s="93">
        <f t="shared" si="47"/>
        <v>1</v>
      </c>
      <c r="AG100" s="94">
        <f>IF(M100="z",L100,IF(M100="x",L100*(-1),0))</f>
        <v>0</v>
      </c>
      <c r="AH100" s="94">
        <f>IF(O100="z",N100,IF(O100="x",N100*(-1),0))</f>
        <v>0</v>
      </c>
      <c r="AI100" s="94">
        <f>IF(Q100="z",P100,IF(Q100="x",P100*(-1),0))</f>
        <v>0</v>
      </c>
      <c r="AJ100" s="95">
        <f>IF(AND(AG100&lt;0,AH100&lt;0,AI100&lt;0),0,MAX(AG100:AI100))</f>
        <v>0</v>
      </c>
      <c r="AK100" s="94">
        <f>IF(S100="z",R100,IF(S100="x",R100*(-1),0))</f>
        <v>0</v>
      </c>
      <c r="AL100" s="94">
        <f>IF(U100="z",T100,IF(U100="x",T100*(-1),0))</f>
        <v>0</v>
      </c>
      <c r="AM100" s="94">
        <f>IF(W100="z",V100,IF(W100="x",V100*(-1),0))</f>
        <v>0</v>
      </c>
      <c r="AN100" s="96">
        <f>IF(AND(AK100&lt;0,AL100&lt;0,AM100&lt;0),0,MAX(AK100:AM100))</f>
        <v>0</v>
      </c>
      <c r="AO100" s="94">
        <f>IF(ISTEXT(Q100),AJ100,LARGE(L100:P100,1))</f>
        <v>0</v>
      </c>
      <c r="AP100" s="94">
        <f>IF(ISTEXT(W100),AN100,LARGE(R100:V100,1))</f>
        <v>0</v>
      </c>
      <c r="AQ100" s="94">
        <f>AO100+AP100</f>
        <v>0</v>
      </c>
      <c r="AR100" s="484" t="str">
        <f>IF(ISBLANK(E100)," ",MATCH(E100,'Protokół zawodów'!$E$9:$E$191,0))</f>
        <v xml:space="preserve"> </v>
      </c>
      <c r="AS100" s="485" t="str">
        <f>IF(E100="","",MATCH(E100,'Protokół zawodów'!$E$9:$E$191,0))</f>
        <v/>
      </c>
      <c r="AT100" s="485"/>
      <c r="AU100" s="485"/>
      <c r="AV100" s="494"/>
    </row>
    <row r="101" spans="1:48" ht="18.600000000000001" hidden="1" thickBot="1">
      <c r="A101" s="495"/>
      <c r="B101" s="443"/>
      <c r="C101" s="443"/>
      <c r="D101" s="443"/>
      <c r="E101" s="443"/>
      <c r="F101" s="443"/>
      <c r="G101" s="496"/>
      <c r="H101" s="441"/>
      <c r="I101" s="497" t="str">
        <f>G94</f>
        <v>LKS Dobryszyce 2</v>
      </c>
      <c r="J101" s="446"/>
      <c r="K101" s="446"/>
      <c r="L101" s="441"/>
      <c r="M101" s="441"/>
      <c r="N101" s="441"/>
      <c r="O101" s="441"/>
      <c r="P101" s="441"/>
      <c r="Q101" s="441"/>
      <c r="R101" s="441"/>
      <c r="S101" s="441"/>
      <c r="T101" s="441"/>
      <c r="U101" s="441"/>
      <c r="V101" s="441"/>
      <c r="W101" s="441"/>
      <c r="X101" s="147"/>
      <c r="Y101" s="202">
        <f>ROUND(IF(COUNTA(I98:I100)=6,SUM(Y98:Y100)-MIN(Y98:Y100),SUM(Y98:Y100)),2)</f>
        <v>0</v>
      </c>
      <c r="Z101" s="199">
        <f>ROUND(IF(COUNTA(J98:J100)=6,SUM(Z98:Z100)-MIN(Z98:Z100),SUM(Z98:Z100)),2)</f>
        <v>0</v>
      </c>
      <c r="AA101" s="441"/>
      <c r="AB101" s="489"/>
      <c r="AC101" s="441"/>
      <c r="AD101" s="441"/>
      <c r="AE101" s="441"/>
      <c r="AF101" s="441"/>
      <c r="AG101" s="443"/>
      <c r="AH101" s="443"/>
      <c r="AI101" s="444"/>
      <c r="AJ101" s="445"/>
      <c r="AK101" s="443"/>
      <c r="AL101" s="443"/>
      <c r="AM101" s="443"/>
      <c r="AN101" s="445"/>
      <c r="AO101" s="446"/>
      <c r="AP101" s="446"/>
      <c r="AQ101" s="446"/>
      <c r="AR101" s="484"/>
      <c r="AS101" s="485" t="str">
        <f>IF(E101="","",MATCH(E101,'Protokół zawodów'!$E$9:$E$191,0))</f>
        <v/>
      </c>
      <c r="AT101" s="441"/>
      <c r="AU101" s="441"/>
      <c r="AV101" s="459"/>
    </row>
    <row r="102" spans="1:48" s="141" customFormat="1" ht="15" customHeight="1">
      <c r="A102" s="460">
        <v>13</v>
      </c>
      <c r="B102" s="461"/>
      <c r="D102" s="461"/>
      <c r="E102" s="461"/>
      <c r="F102" s="461"/>
      <c r="G102" s="499" t="s">
        <v>177</v>
      </c>
      <c r="H102" s="464"/>
      <c r="I102" s="464"/>
      <c r="J102" s="464"/>
      <c r="K102" s="463"/>
      <c r="L102" s="465"/>
      <c r="M102" s="466"/>
      <c r="N102" s="467"/>
      <c r="O102" s="466"/>
      <c r="P102" s="467"/>
      <c r="Q102" s="466"/>
      <c r="R102" s="468"/>
      <c r="S102" s="466"/>
      <c r="T102" s="469"/>
      <c r="U102" s="470"/>
      <c r="V102" s="467"/>
      <c r="W102" s="470"/>
      <c r="X102" s="410"/>
      <c r="Y102" s="410"/>
      <c r="Z102" s="471"/>
      <c r="AA102" s="469"/>
      <c r="AB102" s="489"/>
      <c r="AC102" s="469"/>
      <c r="AD102" s="469"/>
      <c r="AE102" s="472"/>
      <c r="AF102" s="472"/>
      <c r="AG102" s="463"/>
      <c r="AH102" s="463"/>
      <c r="AI102" s="463"/>
      <c r="AJ102" s="463"/>
      <c r="AK102" s="463"/>
      <c r="AL102" s="463"/>
      <c r="AM102" s="463"/>
      <c r="AN102" s="463"/>
      <c r="AO102" s="463"/>
      <c r="AP102" s="463"/>
      <c r="AQ102" s="463"/>
      <c r="AR102" s="473"/>
      <c r="AS102" s="485" t="str">
        <f>IF(E102="","",MATCH(E102,'Protokół zawodów'!$E$9:$E$191,0))</f>
        <v/>
      </c>
      <c r="AT102" s="469"/>
      <c r="AU102" s="469"/>
      <c r="AV102" s="474"/>
    </row>
    <row r="103" spans="1:48" ht="6" customHeight="1">
      <c r="A103" s="475"/>
      <c r="B103" s="476"/>
      <c r="C103" s="476"/>
      <c r="D103" s="476"/>
      <c r="E103" s="476"/>
      <c r="F103" s="476"/>
      <c r="G103" s="477"/>
      <c r="H103" s="476"/>
      <c r="I103" s="476"/>
      <c r="J103" s="476"/>
      <c r="K103" s="478"/>
      <c r="L103" s="479"/>
      <c r="M103" s="480"/>
      <c r="N103" s="479"/>
      <c r="O103" s="480"/>
      <c r="P103" s="479"/>
      <c r="Q103" s="480"/>
      <c r="R103" s="479"/>
      <c r="S103" s="480"/>
      <c r="T103" s="479"/>
      <c r="U103" s="480"/>
      <c r="V103" s="479"/>
      <c r="W103" s="480"/>
      <c r="X103" s="481"/>
      <c r="Y103" s="481"/>
      <c r="Z103" s="482"/>
      <c r="AA103" s="441"/>
      <c r="AB103" s="489"/>
      <c r="AC103" s="441"/>
      <c r="AD103" s="441"/>
      <c r="AE103" s="483"/>
      <c r="AF103" s="483"/>
      <c r="AG103" s="443"/>
      <c r="AH103" s="443"/>
      <c r="AI103" s="443"/>
      <c r="AJ103" s="445"/>
      <c r="AK103" s="443"/>
      <c r="AL103" s="443"/>
      <c r="AM103" s="443"/>
      <c r="AN103" s="445"/>
      <c r="AO103" s="446"/>
      <c r="AP103" s="446"/>
      <c r="AQ103" s="446"/>
      <c r="AR103" s="484"/>
      <c r="AS103" s="485" t="str">
        <f>IF(E103="","",MATCH(E103,'Protokół zawodów'!$E$9:$E$191,0))</f>
        <v/>
      </c>
      <c r="AT103" s="441"/>
      <c r="AU103" s="441"/>
      <c r="AV103" s="459"/>
    </row>
    <row r="104" spans="1:48" s="81" customFormat="1" ht="12" customHeight="1">
      <c r="A104" s="623" t="s">
        <v>10</v>
      </c>
      <c r="B104" s="628" t="s">
        <v>26</v>
      </c>
      <c r="C104" s="653" t="s">
        <v>27</v>
      </c>
      <c r="D104" s="631" t="s">
        <v>12</v>
      </c>
      <c r="E104" s="629" t="s">
        <v>48</v>
      </c>
      <c r="F104" s="631" t="s">
        <v>28</v>
      </c>
      <c r="G104" s="647" t="s">
        <v>29</v>
      </c>
      <c r="H104" s="631" t="s">
        <v>30</v>
      </c>
      <c r="I104" s="623" t="s">
        <v>31</v>
      </c>
      <c r="J104" s="80" t="s">
        <v>32</v>
      </c>
      <c r="K104" s="623" t="s">
        <v>33</v>
      </c>
      <c r="L104" s="623" t="s">
        <v>34</v>
      </c>
      <c r="M104" s="623"/>
      <c r="N104" s="623"/>
      <c r="O104" s="623"/>
      <c r="P104" s="623"/>
      <c r="Q104" s="623"/>
      <c r="R104" s="623" t="s">
        <v>35</v>
      </c>
      <c r="S104" s="623"/>
      <c r="T104" s="623"/>
      <c r="U104" s="623"/>
      <c r="V104" s="623"/>
      <c r="W104" s="623"/>
      <c r="X104" s="623" t="s">
        <v>36</v>
      </c>
      <c r="Y104" s="631" t="s">
        <v>37</v>
      </c>
      <c r="Z104" s="623" t="s">
        <v>38</v>
      </c>
      <c r="AA104" s="486"/>
      <c r="AB104" s="489"/>
      <c r="AC104" s="486"/>
      <c r="AD104" s="486"/>
      <c r="AE104" s="487"/>
      <c r="AF104" s="487"/>
      <c r="AG104" s="445"/>
      <c r="AH104" s="445"/>
      <c r="AI104" s="445"/>
      <c r="AJ104" s="445"/>
      <c r="AK104" s="445"/>
      <c r="AL104" s="445"/>
      <c r="AM104" s="445"/>
      <c r="AN104" s="445"/>
      <c r="AO104" s="445"/>
      <c r="AP104" s="445"/>
      <c r="AQ104" s="445"/>
      <c r="AR104" s="484"/>
      <c r="AS104" s="485">
        <f>IF(E104="","",MATCH(E104,'Protokół zawodów'!$E$9:$E$191,0))</f>
        <v>82</v>
      </c>
      <c r="AT104" s="486"/>
      <c r="AU104" s="486"/>
      <c r="AV104" s="488"/>
    </row>
    <row r="105" spans="1:48" s="81" customFormat="1" ht="12" customHeight="1">
      <c r="A105" s="624"/>
      <c r="B105" s="628"/>
      <c r="C105" s="653"/>
      <c r="D105" s="631"/>
      <c r="E105" s="629"/>
      <c r="F105" s="631"/>
      <c r="G105" s="624"/>
      <c r="H105" s="626"/>
      <c r="I105" s="624"/>
      <c r="J105" s="189" t="s">
        <v>39</v>
      </c>
      <c r="K105" s="623"/>
      <c r="L105" s="625">
        <v>1</v>
      </c>
      <c r="M105" s="625"/>
      <c r="N105" s="625">
        <v>2</v>
      </c>
      <c r="O105" s="625"/>
      <c r="P105" s="625">
        <v>3</v>
      </c>
      <c r="Q105" s="625"/>
      <c r="R105" s="625">
        <v>1</v>
      </c>
      <c r="S105" s="625"/>
      <c r="T105" s="625">
        <v>2</v>
      </c>
      <c r="U105" s="625"/>
      <c r="V105" s="625">
        <v>3</v>
      </c>
      <c r="W105" s="625"/>
      <c r="X105" s="623"/>
      <c r="Y105" s="623"/>
      <c r="Z105" s="624"/>
      <c r="AA105" s="486"/>
      <c r="AB105" s="489"/>
      <c r="AC105" s="486">
        <v>20</v>
      </c>
      <c r="AD105" s="486"/>
      <c r="AE105" s="487" t="s">
        <v>40</v>
      </c>
      <c r="AF105" s="487" t="s">
        <v>41</v>
      </c>
      <c r="AG105" s="445"/>
      <c r="AH105" s="445"/>
      <c r="AI105" s="445"/>
      <c r="AJ105" s="445"/>
      <c r="AK105" s="445"/>
      <c r="AL105" s="445"/>
      <c r="AM105" s="445"/>
      <c r="AN105" s="445"/>
      <c r="AO105" s="83" t="s">
        <v>42</v>
      </c>
      <c r="AP105" s="83" t="s">
        <v>43</v>
      </c>
      <c r="AQ105" s="83" t="s">
        <v>44</v>
      </c>
      <c r="AR105" s="484"/>
      <c r="AS105" s="485" t="str">
        <f>IF(E105="","",MATCH(E105,'Protokół zawodów'!$E$9:$E$191,0))</f>
        <v/>
      </c>
      <c r="AT105" s="486"/>
      <c r="AU105" s="486"/>
      <c r="AV105" s="488"/>
    </row>
    <row r="106" spans="1:48" s="35" customFormat="1" ht="16.2">
      <c r="A106" s="84">
        <v>1</v>
      </c>
      <c r="B106" s="85">
        <f>IF(ISBLANK($E106),"",INDEX('Protokół zawodów'!$B$9:$Z$191,$AR106,1))</f>
        <v>0</v>
      </c>
      <c r="C106" s="85" t="str">
        <f ca="1">IF(ISBLANK($E106),"",INDEX('Protokół zawodów'!$B$9:$Z$191,$AR106,2))</f>
        <v>U15</v>
      </c>
      <c r="D106" s="85" t="str">
        <f>IF(ISBLANK($E106),"",INDEX('Protokół zawodów'!$B$9:$Z$191,$AR106,3))</f>
        <v>F2</v>
      </c>
      <c r="E106" s="192">
        <v>10005332</v>
      </c>
      <c r="F106" s="85" t="str">
        <f>IF(ISBLANK($E106),"",INDEX('Protokół zawodów'!$B$9:$Z$191,$AR106,5))</f>
        <v>K</v>
      </c>
      <c r="G106" s="182" t="str">
        <f>IF(ISBLANK($E106),"",INDEX('Protokół zawodów'!$B$9:$Z$191,$AR106,6))</f>
        <v>Płomińska Julia</v>
      </c>
      <c r="H106" s="85">
        <f>IF(ISBLANK($E106),"",INDEX('Protokół zawodów'!$B$9:$Z$191,$AR106,7))</f>
        <v>2012</v>
      </c>
      <c r="I106" s="85" t="str">
        <f>IF(ISBLANK($E106),"",INDEX('Protokół zawodów'!$B$9:$Z$191,$AR106,8))</f>
        <v>LKS (Dobryszyce)</v>
      </c>
      <c r="J106" s="87">
        <f>IF(ISBLANK($E106),"",INDEX('Protokół zawodów'!$B$9:$Z$191,$AR106,9))</f>
        <v>0</v>
      </c>
      <c r="K106" s="168">
        <f>IF(ISBLANK($E106),"",INDEX('Protokół zawodów'!$B$9:$Z$191,$AR106,10))</f>
        <v>61.25</v>
      </c>
      <c r="L106" s="131">
        <f>IF(ISBLANK($E106),"",INDEX('Protokół zawodów'!$B$9:$Z$191,$AR106,11))</f>
        <v>40</v>
      </c>
      <c r="M106" s="132" t="str">
        <f>IF(ISBLANK($E106),"",INDEX('Protokół zawodów'!$B$9:$Z$191,$AR106,12))</f>
        <v>z</v>
      </c>
      <c r="N106" s="131">
        <f>IF(ISBLANK($E106),"",INDEX('Protokół zawodów'!$B$9:$Z$191,$AR106,13))</f>
        <v>44</v>
      </c>
      <c r="O106" s="132" t="str">
        <f>IF(ISBLANK($E106),"",INDEX('Protokół zawodów'!$B$9:$Z$191,$AR106,14))</f>
        <v>z</v>
      </c>
      <c r="P106" s="133">
        <f>IF(ISBLANK($E106),"",INDEX('Protokół zawodów'!$B$9:$Z$191,$AR106,15))</f>
        <v>48</v>
      </c>
      <c r="Q106" s="132" t="str">
        <f>IF(ISBLANK($E106),"",INDEX('Protokół zawodów'!$B$9:$Z$191,$AR106,16))</f>
        <v>z</v>
      </c>
      <c r="R106" s="133">
        <f>IF(ISBLANK($E106),"",INDEX('Protokół zawodów'!$B$9:$Z$191,$AR106,17))</f>
        <v>53</v>
      </c>
      <c r="S106" s="132" t="str">
        <f>IF(ISBLANK($E106),"",INDEX('Protokół zawodów'!$B$9:$Z$191,$AR106,18))</f>
        <v>z</v>
      </c>
      <c r="T106" s="133">
        <f>IF(ISBLANK($E106),"",INDEX('Protokół zawodów'!$B$9:$Z$191,$AR106,19))</f>
        <v>58</v>
      </c>
      <c r="U106" s="132" t="str">
        <f>IF(ISBLANK($E106),"",INDEX('Protokół zawodów'!$B$9:$Z$191,$AR106,20))</f>
        <v>z</v>
      </c>
      <c r="V106" s="133">
        <f>IF(ISBLANK($E106),"",INDEX('Protokół zawodów'!$B$9:$Z$191,$AR106,21))</f>
        <v>61</v>
      </c>
      <c r="W106" s="132" t="str">
        <f>IF(ISBLANK($E106),"",INDEX('Protokół zawodów'!$B$9:$Z$191,$AR106,22))</f>
        <v>z</v>
      </c>
      <c r="X106" s="89">
        <f>AJ106+AN106</f>
        <v>109</v>
      </c>
      <c r="Y106" s="201">
        <f t="shared" ref="Y106:Y108" si="49">IF(ISBLANK(K106)=TRUE,"",ROUND(AF106*AQ106*AD106,2))</f>
        <v>234.67</v>
      </c>
      <c r="Z106" s="200">
        <f t="shared" ref="Z106:Z108" si="50">IF(ISBLANK(K106)=TRUE," ",ROUND(AF106*X106*AD106,2))</f>
        <v>234.67</v>
      </c>
      <c r="AA106" s="485"/>
      <c r="AB106" s="489">
        <f>$Z$109</f>
        <v>735.58</v>
      </c>
      <c r="AC106" s="490">
        <f>J106-L106-R106</f>
        <v>-93</v>
      </c>
      <c r="AD106" s="491">
        <f>IF(ISBLANK($AT$3),1,IF(F106="K",$AT$3,1))</f>
        <v>1.4</v>
      </c>
      <c r="AE106" s="492">
        <f t="shared" ref="AE106:AE108" si="51">IF(K106&lt;163.918,10^(0.674107991*((LOG10(K106/163.918)^2))),1)</f>
        <v>1.3280343094094369</v>
      </c>
      <c r="AF106" s="93">
        <f t="shared" ref="AF106:AF108" si="52">IF(K106&lt;201.159,10^(0.700767819*((LOG10(K106/201.159)^2))),1)</f>
        <v>1.5377905278393278</v>
      </c>
      <c r="AG106" s="94">
        <f>IF(M106="z",L106,IF(M106="x",L106*(-1),0))</f>
        <v>40</v>
      </c>
      <c r="AH106" s="94">
        <f>IF(O106="z",N106,IF(O106="x",N106*(-1),0))</f>
        <v>44</v>
      </c>
      <c r="AI106" s="94">
        <f>IF(Q106="z",P106,IF(Q106="x",P106*(-1),0))</f>
        <v>48</v>
      </c>
      <c r="AJ106" s="95">
        <f>IF(AND(AG106&lt;0,AH106&lt;0,AI106&lt;0),0,MAX(AG106:AI106))</f>
        <v>48</v>
      </c>
      <c r="AK106" s="94">
        <f>IF(S106="z",R106,IF(S106="x",R106*(-1),0))</f>
        <v>53</v>
      </c>
      <c r="AL106" s="94">
        <f>IF(U106="z",T106,IF(U106="x",T106*(-1),0))</f>
        <v>58</v>
      </c>
      <c r="AM106" s="94">
        <f>IF(W106="z",V106,IF(W106="x",V106*(-1),0))</f>
        <v>61</v>
      </c>
      <c r="AN106" s="96">
        <f>IF(AND(AK106&lt;0,AL106&lt;0,AM106&lt;0),0,MAX(AK106:AM106))</f>
        <v>61</v>
      </c>
      <c r="AO106" s="94">
        <f>IF(ISTEXT(Q106),AJ106,LARGE(L106:P106,1))</f>
        <v>48</v>
      </c>
      <c r="AP106" s="94">
        <f>IF(ISTEXT(W106),AN106,LARGE(R106:V106,1))</f>
        <v>61</v>
      </c>
      <c r="AQ106" s="94">
        <f>AO106+AP106</f>
        <v>109</v>
      </c>
      <c r="AR106" s="484">
        <f>IF(ISBLANK(E106)," ",MATCH(E106,'Protokół zawodów'!$E$9:$E$191,0))</f>
        <v>11</v>
      </c>
      <c r="AS106" s="485">
        <f>IF(E106="","",MATCH(E106,'Protokół zawodów'!$E$9:$E$191,0))</f>
        <v>11</v>
      </c>
      <c r="AT106" s="485"/>
      <c r="AU106" s="485"/>
      <c r="AV106" s="494"/>
    </row>
    <row r="107" spans="1:48" s="35" customFormat="1" ht="16.2">
      <c r="A107" s="84">
        <v>2</v>
      </c>
      <c r="B107" s="85">
        <f>IF(ISBLANK($E107),"",INDEX('Protokół zawodów'!$B$9:$Z$191,$AR107,1))</f>
        <v>4</v>
      </c>
      <c r="C107" s="85" t="str">
        <f ca="1">IF(ISBLANK($E107),"",INDEX('Protokół zawodów'!$B$9:$Z$191,$AR107,2))</f>
        <v>U20</v>
      </c>
      <c r="D107" s="85" t="str">
        <f>IF(ISBLANK($E107),"",INDEX('Protokół zawodów'!$B$9:$Z$191,$AR107,3))</f>
        <v>F1</v>
      </c>
      <c r="E107" s="192">
        <v>10005254</v>
      </c>
      <c r="F107" s="85" t="str">
        <f>IF(ISBLANK($E107),"",INDEX('Protokół zawodów'!$B$9:$Z$191,$AR107,5))</f>
        <v>M</v>
      </c>
      <c r="G107" s="182" t="str">
        <f>IF(ISBLANK($E107),"",INDEX('Protokół zawodów'!$B$9:$Z$191,$AR107,6))</f>
        <v>Drechna Norbert</v>
      </c>
      <c r="H107" s="85">
        <f>IF(ISBLANK($E107),"",INDEX('Protokół zawodów'!$B$9:$Z$191,$AR107,7))</f>
        <v>2007</v>
      </c>
      <c r="I107" s="85" t="str">
        <f>IF(ISBLANK($E107),"",INDEX('Protokół zawodów'!$B$9:$Z$191,$AR107,8))</f>
        <v>LKS Omega (Kleszczów)</v>
      </c>
      <c r="J107" s="87">
        <f>IF(ISBLANK($E107),"",INDEX('Protokół zawodów'!$B$9:$Z$191,$AR107,9))</f>
        <v>0</v>
      </c>
      <c r="K107" s="168">
        <f>IF(ISBLANK($E107),"",INDEX('Protokół zawodów'!$B$9:$Z$191,$AR107,10))</f>
        <v>77.849999999999994</v>
      </c>
      <c r="L107" s="131">
        <f>IF(ISBLANK($E107),"",INDEX('Protokół zawodów'!$B$9:$Z$191,$AR107,11))</f>
        <v>88</v>
      </c>
      <c r="M107" s="132" t="str">
        <f>IF(ISBLANK($E107),"",INDEX('Protokół zawodów'!$B$9:$Z$191,$AR107,12))</f>
        <v>z</v>
      </c>
      <c r="N107" s="131">
        <f>IF(ISBLANK($E107),"",INDEX('Protokół zawodów'!$B$9:$Z$191,$AR107,13))</f>
        <v>92</v>
      </c>
      <c r="O107" s="132" t="str">
        <f>IF(ISBLANK($E107),"",INDEX('Protokół zawodów'!$B$9:$Z$191,$AR107,14))</f>
        <v>z</v>
      </c>
      <c r="P107" s="133">
        <f>IF(ISBLANK($E107),"",INDEX('Protokół zawodów'!$B$9:$Z$191,$AR107,15))</f>
        <v>96</v>
      </c>
      <c r="Q107" s="132" t="str">
        <f>IF(ISBLANK($E107),"",INDEX('Protokół zawodów'!$B$9:$Z$191,$AR107,16))</f>
        <v>x</v>
      </c>
      <c r="R107" s="133">
        <f>IF(ISBLANK($E107),"",INDEX('Protokół zawodów'!$B$9:$Z$191,$AR107,17))</f>
        <v>120</v>
      </c>
      <c r="S107" s="132" t="str">
        <f>IF(ISBLANK($E107),"",INDEX('Protokół zawodów'!$B$9:$Z$191,$AR107,18))</f>
        <v>z</v>
      </c>
      <c r="T107" s="133">
        <f>IF(ISBLANK($E107),"",INDEX('Protokół zawodów'!$B$9:$Z$191,$AR107,19))</f>
        <v>125</v>
      </c>
      <c r="U107" s="132" t="str">
        <f>IF(ISBLANK($E107),"",INDEX('Protokół zawodów'!$B$9:$Z$191,$AR107,20))</f>
        <v>z</v>
      </c>
      <c r="V107" s="133">
        <f>IF(ISBLANK($E107),"",INDEX('Protokół zawodów'!$B$9:$Z$191,$AR107,21))</f>
        <v>130</v>
      </c>
      <c r="W107" s="132" t="str">
        <f>IF(ISBLANK($E107),"",INDEX('Protokół zawodów'!$B$9:$Z$191,$AR107,22))</f>
        <v>x</v>
      </c>
      <c r="X107" s="89">
        <f>AJ107+AN107</f>
        <v>217</v>
      </c>
      <c r="Y107" s="201">
        <f t="shared" si="49"/>
        <v>285.48</v>
      </c>
      <c r="Z107" s="200">
        <f t="shared" si="50"/>
        <v>285.48</v>
      </c>
      <c r="AA107" s="485"/>
      <c r="AB107" s="489">
        <f t="shared" ref="AB107:AB108" si="53">$Z$109</f>
        <v>735.58</v>
      </c>
      <c r="AC107" s="490">
        <f>J107-L107-R107</f>
        <v>-208</v>
      </c>
      <c r="AD107" s="491">
        <f>IF(ISBLANK($AT$3),1,IF(F107="K",$AT$3,1))</f>
        <v>1</v>
      </c>
      <c r="AE107" s="492">
        <f t="shared" si="51"/>
        <v>1.176222197618755</v>
      </c>
      <c r="AF107" s="93">
        <f t="shared" si="52"/>
        <v>1.3155681800003007</v>
      </c>
      <c r="AG107" s="94">
        <f>IF(M107="z",L107,IF(M107="x",L107*(-1),0))</f>
        <v>88</v>
      </c>
      <c r="AH107" s="94">
        <f>IF(O107="z",N107,IF(O107="x",N107*(-1),0))</f>
        <v>92</v>
      </c>
      <c r="AI107" s="94">
        <f>IF(Q107="z",P107,IF(Q107="x",P107*(-1),0))</f>
        <v>-96</v>
      </c>
      <c r="AJ107" s="95">
        <f>IF(AND(AG107&lt;0,AH107&lt;0,AI107&lt;0),0,MAX(AG107:AI107))</f>
        <v>92</v>
      </c>
      <c r="AK107" s="94">
        <f>IF(S107="z",R107,IF(S107="x",R107*(-1),0))</f>
        <v>120</v>
      </c>
      <c r="AL107" s="94">
        <f>IF(U107="z",T107,IF(U107="x",T107*(-1),0))</f>
        <v>125</v>
      </c>
      <c r="AM107" s="94">
        <f>IF(W107="z",V107,IF(W107="x",V107*(-1),0))</f>
        <v>-130</v>
      </c>
      <c r="AN107" s="96">
        <f>IF(AND(AK107&lt;0,AL107&lt;0,AM107&lt;0),0,MAX(AK107:AM107))</f>
        <v>125</v>
      </c>
      <c r="AO107" s="94">
        <f>IF(ISTEXT(Q107),AJ107,LARGE(L107:P107,1))</f>
        <v>92</v>
      </c>
      <c r="AP107" s="94">
        <f>IF(ISTEXT(W107),AN107,LARGE(R107:V107,1))</f>
        <v>125</v>
      </c>
      <c r="AQ107" s="94">
        <f>AO107+AP107</f>
        <v>217</v>
      </c>
      <c r="AR107" s="484">
        <f>IF(ISBLANK(E107)," ",MATCH(E107,'Protokół zawodów'!$E$9:$E$191,0))</f>
        <v>87</v>
      </c>
      <c r="AS107" s="485">
        <f>IF(E107="","",MATCH(E107,'Protokół zawodów'!$E$9:$E$191,0))</f>
        <v>87</v>
      </c>
      <c r="AT107" s="485"/>
      <c r="AU107" s="485"/>
      <c r="AV107" s="494"/>
    </row>
    <row r="108" spans="1:48" s="35" customFormat="1" ht="16.8" thickBot="1">
      <c r="A108" s="84">
        <v>3</v>
      </c>
      <c r="B108" s="85">
        <f>IF(ISBLANK($E108),"",INDEX('Protokół zawodów'!$B$9:$Z$191,$AR108,1))</f>
        <v>1</v>
      </c>
      <c r="C108" s="85" t="str">
        <f ca="1">IF(ISBLANK($E108),"",INDEX('Protokół zawodów'!$B$9:$Z$191,$AR108,2))</f>
        <v>U17</v>
      </c>
      <c r="D108" s="85" t="str">
        <f>IF(ISBLANK($E108),"",INDEX('Protokół zawodów'!$B$9:$Z$191,$AR108,3))</f>
        <v>M2</v>
      </c>
      <c r="E108" s="192">
        <v>10004801</v>
      </c>
      <c r="F108" s="85" t="str">
        <f>IF(ISBLANK($E108),"",INDEX('Protokół zawodów'!$B$9:$Z$191,$AR108,5))</f>
        <v>M</v>
      </c>
      <c r="G108" s="182" t="str">
        <f>IF(ISBLANK($E108),"",INDEX('Protokół zawodów'!$B$9:$Z$191,$AR108,6))</f>
        <v>Kępiński Fabian</v>
      </c>
      <c r="H108" s="85">
        <f>IF(ISBLANK($E108),"",INDEX('Protokół zawodów'!$B$9:$Z$191,$AR108,7))</f>
        <v>2009</v>
      </c>
      <c r="I108" s="85" t="str">
        <f>IF(ISBLANK($E108),"",INDEX('Protokół zawodów'!$B$9:$Z$191,$AR108,8))</f>
        <v>LKS Omega (Kleszczów)</v>
      </c>
      <c r="J108" s="87">
        <f>IF(ISBLANK($E108),"",INDEX('Protokół zawodów'!$B$9:$Z$191,$AR108,9))</f>
        <v>0</v>
      </c>
      <c r="K108" s="168">
        <f>IF(ISBLANK($E108),"",INDEX('Protokół zawodów'!$B$9:$Z$191,$AR108,10))</f>
        <v>82.35</v>
      </c>
      <c r="L108" s="131">
        <f>IF(ISBLANK($E108),"",INDEX('Protokół zawodów'!$B$9:$Z$191,$AR108,11))</f>
        <v>70</v>
      </c>
      <c r="M108" s="132" t="str">
        <f>IF(ISBLANK($E108),"",INDEX('Protokół zawodów'!$B$9:$Z$191,$AR108,12))</f>
        <v>z</v>
      </c>
      <c r="N108" s="131">
        <f>IF(ISBLANK($E108),"",INDEX('Protokół zawodów'!$B$9:$Z$191,$AR108,13))</f>
        <v>74</v>
      </c>
      <c r="O108" s="132" t="str">
        <f>IF(ISBLANK($E108),"",INDEX('Protokół zawodów'!$B$9:$Z$191,$AR108,14))</f>
        <v>z</v>
      </c>
      <c r="P108" s="133">
        <f>IF(ISBLANK($E108),"",INDEX('Protokół zawodów'!$B$9:$Z$191,$AR108,15))</f>
        <v>77</v>
      </c>
      <c r="Q108" s="132" t="str">
        <f>IF(ISBLANK($E108),"",INDEX('Protokół zawodów'!$B$9:$Z$191,$AR108,16))</f>
        <v>x</v>
      </c>
      <c r="R108" s="133">
        <f>IF(ISBLANK($E108),"",INDEX('Protokół zawodów'!$B$9:$Z$191,$AR108,17))</f>
        <v>85</v>
      </c>
      <c r="S108" s="132" t="str">
        <f>IF(ISBLANK($E108),"",INDEX('Protokół zawodów'!$B$9:$Z$191,$AR108,18))</f>
        <v>z</v>
      </c>
      <c r="T108" s="133">
        <f>IF(ISBLANK($E108),"",INDEX('Protokół zawodów'!$B$9:$Z$191,$AR108,19))</f>
        <v>90</v>
      </c>
      <c r="U108" s="132" t="str">
        <f>IF(ISBLANK($E108),"",INDEX('Protokół zawodów'!$B$9:$Z$191,$AR108,20))</f>
        <v>z</v>
      </c>
      <c r="V108" s="133">
        <f>IF(ISBLANK($E108),"",INDEX('Protokół zawodów'!$B$9:$Z$191,$AR108,21))</f>
        <v>95</v>
      </c>
      <c r="W108" s="132" t="str">
        <f>IF(ISBLANK($E108),"",INDEX('Protokół zawodów'!$B$9:$Z$191,$AR108,22))</f>
        <v>z</v>
      </c>
      <c r="X108" s="89">
        <f>AJ108+AN108</f>
        <v>169</v>
      </c>
      <c r="Y108" s="201">
        <f t="shared" si="49"/>
        <v>215.43</v>
      </c>
      <c r="Z108" s="200">
        <f t="shared" si="50"/>
        <v>215.43</v>
      </c>
      <c r="AA108" s="485"/>
      <c r="AB108" s="489">
        <f t="shared" si="53"/>
        <v>735.58</v>
      </c>
      <c r="AC108" s="490">
        <f>J108-L108-R108</f>
        <v>-155</v>
      </c>
      <c r="AD108" s="491">
        <f>IF(ISBLANK($AT$3),1,IF(F108="K",$AT$3,1))</f>
        <v>1</v>
      </c>
      <c r="AE108" s="492">
        <f t="shared" si="51"/>
        <v>1.1488174705394163</v>
      </c>
      <c r="AF108" s="93">
        <f t="shared" si="52"/>
        <v>1.274761377929688</v>
      </c>
      <c r="AG108" s="94">
        <f>IF(M108="z",L108,IF(M108="x",L108*(-1),0))</f>
        <v>70</v>
      </c>
      <c r="AH108" s="94">
        <f>IF(O108="z",N108,IF(O108="x",N108*(-1),0))</f>
        <v>74</v>
      </c>
      <c r="AI108" s="94">
        <f>IF(Q108="z",P108,IF(Q108="x",P108*(-1),0))</f>
        <v>-77</v>
      </c>
      <c r="AJ108" s="95">
        <f>IF(AND(AG108&lt;0,AH108&lt;0,AI108&lt;0),0,MAX(AG108:AI108))</f>
        <v>74</v>
      </c>
      <c r="AK108" s="94">
        <f>IF(S108="z",R108,IF(S108="x",R108*(-1),0))</f>
        <v>85</v>
      </c>
      <c r="AL108" s="94">
        <f>IF(U108="z",T108,IF(U108="x",T108*(-1),0))</f>
        <v>90</v>
      </c>
      <c r="AM108" s="94">
        <f>IF(W108="z",V108,IF(W108="x",V108*(-1),0))</f>
        <v>95</v>
      </c>
      <c r="AN108" s="96">
        <f>IF(AND(AK108&lt;0,AL108&lt;0,AM108&lt;0),0,MAX(AK108:AM108))</f>
        <v>95</v>
      </c>
      <c r="AO108" s="94">
        <f>IF(ISTEXT(Q108),AJ108,LARGE(L108:P108,1))</f>
        <v>74</v>
      </c>
      <c r="AP108" s="94">
        <f>IF(ISTEXT(W108),AN108,LARGE(R108:V108,1))</f>
        <v>95</v>
      </c>
      <c r="AQ108" s="94">
        <f>AO108+AP108</f>
        <v>169</v>
      </c>
      <c r="AR108" s="484">
        <f>IF(ISBLANK(E108)," ",MATCH(E108,'Protokół zawodów'!$E$9:$E$191,0))</f>
        <v>102</v>
      </c>
      <c r="AS108" s="485">
        <f>IF(E108="","",MATCH(E108,'Protokół zawodów'!$E$9:$E$191,0))</f>
        <v>102</v>
      </c>
      <c r="AT108" s="485"/>
      <c r="AU108" s="485"/>
      <c r="AV108" s="494"/>
    </row>
    <row r="109" spans="1:48" ht="18.600000000000001" thickBot="1">
      <c r="A109" s="495"/>
      <c r="B109" s="443"/>
      <c r="C109" s="443"/>
      <c r="D109" s="443"/>
      <c r="E109" s="443"/>
      <c r="F109" s="443"/>
      <c r="G109" s="496"/>
      <c r="H109" s="441"/>
      <c r="I109" s="497" t="str">
        <f>G102</f>
        <v>LKS Omega Kleszczów 1</v>
      </c>
      <c r="J109" s="446"/>
      <c r="K109" s="446"/>
      <c r="L109" s="441"/>
      <c r="M109" s="441"/>
      <c r="N109" s="441"/>
      <c r="O109" s="441"/>
      <c r="P109" s="441"/>
      <c r="Q109" s="441"/>
      <c r="R109" s="441"/>
      <c r="S109" s="441"/>
      <c r="T109" s="441"/>
      <c r="U109" s="441"/>
      <c r="V109" s="441"/>
      <c r="W109" s="441"/>
      <c r="X109" s="147"/>
      <c r="Y109" s="202">
        <f>ROUND(IF(COUNTA(I106:I108)=6,SUM(Y106:Y108)-MIN(Y106:Y108),SUM(Y106:Y108)),2)</f>
        <v>735.58</v>
      </c>
      <c r="Z109" s="199">
        <f>ROUND(IF(COUNTA(J106:J108)=6,SUM(Z106:Z108)-MIN(Z106:Z108),SUM(Z106:Z108)),2)</f>
        <v>735.58</v>
      </c>
      <c r="AA109" s="441"/>
      <c r="AB109" s="489"/>
      <c r="AC109" s="441"/>
      <c r="AD109" s="441"/>
      <c r="AE109" s="441"/>
      <c r="AF109" s="441"/>
      <c r="AG109" s="443"/>
      <c r="AH109" s="443"/>
      <c r="AI109" s="444"/>
      <c r="AJ109" s="445"/>
      <c r="AK109" s="443"/>
      <c r="AL109" s="443"/>
      <c r="AM109" s="443"/>
      <c r="AN109" s="445"/>
      <c r="AO109" s="446"/>
      <c r="AP109" s="446"/>
      <c r="AQ109" s="446"/>
      <c r="AR109" s="447"/>
      <c r="AS109" s="485" t="str">
        <f>IF(E109="","",MATCH(E109,'Protokół zawodów'!$E$9:$E$191,0))</f>
        <v/>
      </c>
      <c r="AT109" s="441"/>
      <c r="AU109" s="441"/>
      <c r="AV109" s="459"/>
    </row>
    <row r="110" spans="1:48" s="141" customFormat="1" ht="15" hidden="1" customHeight="1">
      <c r="A110" s="460">
        <v>14</v>
      </c>
      <c r="B110" s="461"/>
      <c r="D110" s="461"/>
      <c r="E110" s="461"/>
      <c r="F110" s="461"/>
      <c r="G110" s="499" t="s">
        <v>178</v>
      </c>
      <c r="H110" s="464"/>
      <c r="I110" s="464"/>
      <c r="J110" s="464"/>
      <c r="K110" s="463"/>
      <c r="L110" s="465"/>
      <c r="M110" s="466"/>
      <c r="N110" s="467"/>
      <c r="O110" s="466"/>
      <c r="P110" s="467"/>
      <c r="Q110" s="466"/>
      <c r="R110" s="468"/>
      <c r="S110" s="466"/>
      <c r="T110" s="469"/>
      <c r="U110" s="470"/>
      <c r="V110" s="467"/>
      <c r="W110" s="470"/>
      <c r="X110" s="410"/>
      <c r="Y110" s="410"/>
      <c r="Z110" s="471"/>
      <c r="AA110" s="469"/>
      <c r="AB110" s="489"/>
      <c r="AC110" s="469"/>
      <c r="AD110" s="469"/>
      <c r="AE110" s="472"/>
      <c r="AF110" s="472"/>
      <c r="AG110" s="463"/>
      <c r="AH110" s="463"/>
      <c r="AI110" s="463"/>
      <c r="AJ110" s="463"/>
      <c r="AK110" s="463"/>
      <c r="AL110" s="463"/>
      <c r="AM110" s="463"/>
      <c r="AN110" s="463"/>
      <c r="AO110" s="463"/>
      <c r="AP110" s="463"/>
      <c r="AQ110" s="463"/>
      <c r="AR110" s="473"/>
      <c r="AS110" s="485" t="str">
        <f>IF(E110="","",MATCH(E110,'Protokół zawodów'!$E$9:$E$191,0))</f>
        <v/>
      </c>
      <c r="AT110" s="469"/>
      <c r="AU110" s="469"/>
      <c r="AV110" s="474"/>
    </row>
    <row r="111" spans="1:48" ht="6" hidden="1" customHeight="1">
      <c r="A111" s="475"/>
      <c r="B111" s="476"/>
      <c r="C111" s="476"/>
      <c r="D111" s="476"/>
      <c r="E111" s="476"/>
      <c r="F111" s="476"/>
      <c r="G111" s="477"/>
      <c r="H111" s="476"/>
      <c r="I111" s="476"/>
      <c r="J111" s="476"/>
      <c r="K111" s="478"/>
      <c r="L111" s="479"/>
      <c r="M111" s="480"/>
      <c r="N111" s="479"/>
      <c r="O111" s="480"/>
      <c r="P111" s="479"/>
      <c r="Q111" s="480"/>
      <c r="R111" s="479"/>
      <c r="S111" s="480"/>
      <c r="T111" s="479"/>
      <c r="U111" s="480"/>
      <c r="V111" s="479"/>
      <c r="W111" s="480"/>
      <c r="X111" s="481"/>
      <c r="Y111" s="481"/>
      <c r="Z111" s="482"/>
      <c r="AA111" s="441"/>
      <c r="AB111" s="489"/>
      <c r="AC111" s="441"/>
      <c r="AD111" s="441"/>
      <c r="AE111" s="483"/>
      <c r="AF111" s="483"/>
      <c r="AG111" s="443"/>
      <c r="AH111" s="443"/>
      <c r="AI111" s="443"/>
      <c r="AJ111" s="445"/>
      <c r="AK111" s="443"/>
      <c r="AL111" s="443"/>
      <c r="AM111" s="443"/>
      <c r="AN111" s="445"/>
      <c r="AO111" s="446"/>
      <c r="AP111" s="446"/>
      <c r="AQ111" s="446"/>
      <c r="AR111" s="484"/>
      <c r="AS111" s="485" t="str">
        <f>IF(E111="","",MATCH(E111,'Protokół zawodów'!$E$9:$E$191,0))</f>
        <v/>
      </c>
      <c r="AT111" s="441"/>
      <c r="AU111" s="441"/>
      <c r="AV111" s="459"/>
    </row>
    <row r="112" spans="1:48" s="81" customFormat="1" ht="12" hidden="1" customHeight="1">
      <c r="A112" s="623" t="s">
        <v>10</v>
      </c>
      <c r="B112" s="628" t="s">
        <v>26</v>
      </c>
      <c r="C112" s="653" t="s">
        <v>27</v>
      </c>
      <c r="D112" s="631" t="s">
        <v>12</v>
      </c>
      <c r="E112" s="629" t="s">
        <v>48</v>
      </c>
      <c r="F112" s="631" t="s">
        <v>28</v>
      </c>
      <c r="G112" s="647" t="s">
        <v>29</v>
      </c>
      <c r="H112" s="631" t="s">
        <v>30</v>
      </c>
      <c r="I112" s="623" t="s">
        <v>31</v>
      </c>
      <c r="J112" s="80" t="s">
        <v>32</v>
      </c>
      <c r="K112" s="623" t="s">
        <v>33</v>
      </c>
      <c r="L112" s="623" t="s">
        <v>34</v>
      </c>
      <c r="M112" s="623"/>
      <c r="N112" s="623"/>
      <c r="O112" s="623"/>
      <c r="P112" s="623"/>
      <c r="Q112" s="623"/>
      <c r="R112" s="623" t="s">
        <v>35</v>
      </c>
      <c r="S112" s="623"/>
      <c r="T112" s="623"/>
      <c r="U112" s="623"/>
      <c r="V112" s="623"/>
      <c r="W112" s="623"/>
      <c r="X112" s="623" t="s">
        <v>36</v>
      </c>
      <c r="Y112" s="631" t="s">
        <v>37</v>
      </c>
      <c r="Z112" s="623" t="s">
        <v>38</v>
      </c>
      <c r="AA112" s="486"/>
      <c r="AB112" s="489"/>
      <c r="AC112" s="486"/>
      <c r="AD112" s="486"/>
      <c r="AE112" s="487"/>
      <c r="AF112" s="487"/>
      <c r="AG112" s="445"/>
      <c r="AH112" s="445"/>
      <c r="AI112" s="445"/>
      <c r="AJ112" s="445"/>
      <c r="AK112" s="445"/>
      <c r="AL112" s="445"/>
      <c r="AM112" s="445"/>
      <c r="AN112" s="445"/>
      <c r="AO112" s="445"/>
      <c r="AP112" s="445"/>
      <c r="AQ112" s="445"/>
      <c r="AR112" s="484"/>
      <c r="AS112" s="485">
        <f>IF(E112="","",MATCH(E112,'Protokół zawodów'!$E$9:$E$191,0))</f>
        <v>82</v>
      </c>
      <c r="AT112" s="486"/>
      <c r="AU112" s="486"/>
      <c r="AV112" s="488"/>
    </row>
    <row r="113" spans="1:48" s="81" customFormat="1" ht="12" hidden="1" customHeight="1">
      <c r="A113" s="624"/>
      <c r="B113" s="628"/>
      <c r="C113" s="653"/>
      <c r="D113" s="631"/>
      <c r="E113" s="629"/>
      <c r="F113" s="631"/>
      <c r="G113" s="624"/>
      <c r="H113" s="626"/>
      <c r="I113" s="624"/>
      <c r="J113" s="189" t="s">
        <v>39</v>
      </c>
      <c r="K113" s="623"/>
      <c r="L113" s="625">
        <v>1</v>
      </c>
      <c r="M113" s="625"/>
      <c r="N113" s="625">
        <v>2</v>
      </c>
      <c r="O113" s="625"/>
      <c r="P113" s="625">
        <v>3</v>
      </c>
      <c r="Q113" s="625"/>
      <c r="R113" s="625">
        <v>1</v>
      </c>
      <c r="S113" s="625"/>
      <c r="T113" s="625">
        <v>2</v>
      </c>
      <c r="U113" s="625"/>
      <c r="V113" s="625">
        <v>3</v>
      </c>
      <c r="W113" s="625"/>
      <c r="X113" s="623"/>
      <c r="Y113" s="623"/>
      <c r="Z113" s="624"/>
      <c r="AA113" s="486"/>
      <c r="AB113" s="489"/>
      <c r="AC113" s="486">
        <v>20</v>
      </c>
      <c r="AD113" s="486"/>
      <c r="AE113" s="487" t="s">
        <v>40</v>
      </c>
      <c r="AF113" s="487" t="s">
        <v>41</v>
      </c>
      <c r="AG113" s="445"/>
      <c r="AH113" s="445"/>
      <c r="AI113" s="445"/>
      <c r="AJ113" s="445"/>
      <c r="AK113" s="445"/>
      <c r="AL113" s="445"/>
      <c r="AM113" s="445"/>
      <c r="AN113" s="445"/>
      <c r="AO113" s="83" t="s">
        <v>42</v>
      </c>
      <c r="AP113" s="83" t="s">
        <v>43</v>
      </c>
      <c r="AQ113" s="83" t="s">
        <v>44</v>
      </c>
      <c r="AR113" s="484"/>
      <c r="AS113" s="485" t="str">
        <f>IF(E113="","",MATCH(E113,'Protokół zawodów'!$E$9:$E$191,0))</f>
        <v/>
      </c>
      <c r="AT113" s="486"/>
      <c r="AU113" s="486"/>
      <c r="AV113" s="488"/>
    </row>
    <row r="114" spans="1:48" s="35" customFormat="1" ht="16.2" hidden="1">
      <c r="A114" s="84">
        <v>1</v>
      </c>
      <c r="B114" s="85" t="str">
        <f>IF(ISBLANK($E114),"",INDEX('Protokół zawodów'!$B$9:$Z$191,$AR114,1))</f>
        <v/>
      </c>
      <c r="C114" s="85" t="str">
        <f>IF(ISBLANK($E114),"",INDEX('Protokół zawodów'!$B$9:$Z$191,$AR114,2))</f>
        <v/>
      </c>
      <c r="D114" s="85" t="str">
        <f>IF(ISBLANK($E114),"",INDEX('Protokół zawodów'!$B$9:$Z$191,$AR114,3))</f>
        <v/>
      </c>
      <c r="E114" s="192"/>
      <c r="F114" s="85" t="str">
        <f>IF(ISBLANK($E114),"",INDEX('Protokół zawodów'!$B$9:$Z$191,$AR114,5))</f>
        <v/>
      </c>
      <c r="G114" s="182" t="str">
        <f>IF(ISBLANK($E114),"",INDEX('Protokół zawodów'!$B$9:$Z$191,$AR114,6))</f>
        <v/>
      </c>
      <c r="H114" s="85" t="str">
        <f>IF(ISBLANK($E114),"",INDEX('Protokół zawodów'!$B$9:$Z$191,$AR114,7))</f>
        <v/>
      </c>
      <c r="I114" s="85" t="str">
        <f>IF(ISBLANK($E114),"",INDEX('Protokół zawodów'!$B$9:$Z$191,$AR114,8))</f>
        <v/>
      </c>
      <c r="J114" s="87" t="str">
        <f>IF(ISBLANK($E114),"",INDEX('Protokół zawodów'!$B$9:$Z$191,$AR114,9))</f>
        <v/>
      </c>
      <c r="K114" s="168" t="str">
        <f>IF(ISBLANK($E114),"",INDEX('Protokół zawodów'!$B$9:$Z$191,$AR114,10))</f>
        <v/>
      </c>
      <c r="L114" s="131" t="str">
        <f>IF(ISBLANK($E114),"",INDEX('Protokół zawodów'!$B$9:$Z$191,$AR114,11))</f>
        <v/>
      </c>
      <c r="M114" s="132" t="str">
        <f>IF(ISBLANK($E114),"",INDEX('Protokół zawodów'!$B$9:$Z$191,$AR114,12))</f>
        <v/>
      </c>
      <c r="N114" s="131" t="str">
        <f>IF(ISBLANK($E114),"",INDEX('Protokół zawodów'!$B$9:$Z$191,$AR114,13))</f>
        <v/>
      </c>
      <c r="O114" s="132" t="str">
        <f>IF(ISBLANK($E114),"",INDEX('Protokół zawodów'!$B$9:$Z$191,$AR114,14))</f>
        <v/>
      </c>
      <c r="P114" s="133" t="str">
        <f>IF(ISBLANK($E114),"",INDEX('Protokół zawodów'!$B$9:$Z$191,$AR114,15))</f>
        <v/>
      </c>
      <c r="Q114" s="132" t="str">
        <f>IF(ISBLANK($E114),"",INDEX('Protokół zawodów'!$B$9:$Z$191,$AR114,16))</f>
        <v/>
      </c>
      <c r="R114" s="133" t="str">
        <f>IF(ISBLANK($E114),"",INDEX('Protokół zawodów'!$B$9:$Z$191,$AR114,17))</f>
        <v/>
      </c>
      <c r="S114" s="132" t="str">
        <f>IF(ISBLANK($E114),"",INDEX('Protokół zawodów'!$B$9:$Z$191,$AR114,18))</f>
        <v/>
      </c>
      <c r="T114" s="133" t="str">
        <f>IF(ISBLANK($E114),"",INDEX('Protokół zawodów'!$B$9:$Z$191,$AR114,19))</f>
        <v/>
      </c>
      <c r="U114" s="132" t="str">
        <f>IF(ISBLANK($E114),"",INDEX('Protokół zawodów'!$B$9:$Z$191,$AR114,20))</f>
        <v/>
      </c>
      <c r="V114" s="133" t="str">
        <f>IF(ISBLANK($E114),"",INDEX('Protokół zawodów'!$B$9:$Z$191,$AR114,21))</f>
        <v/>
      </c>
      <c r="W114" s="132" t="str">
        <f>IF(ISBLANK($E114),"",INDEX('Protokół zawodów'!$B$9:$Z$191,$AR114,22))</f>
        <v/>
      </c>
      <c r="X114" s="89">
        <f>AJ114+AN114</f>
        <v>0</v>
      </c>
      <c r="Y114" s="201">
        <f t="shared" ref="Y114:Y116" si="54">IF(ISBLANK(K114)=TRUE,"",ROUND(AF114*AQ114*AD114,2))</f>
        <v>0</v>
      </c>
      <c r="Z114" s="200">
        <f t="shared" ref="Z114:Z116" si="55">IF(ISBLANK(K114)=TRUE," ",ROUND(AF114*X114*AD114,2))</f>
        <v>0</v>
      </c>
      <c r="AA114" s="485"/>
      <c r="AB114" s="489">
        <f>$Z$117</f>
        <v>0</v>
      </c>
      <c r="AC114" s="490" t="e">
        <f>J114-L114-R114</f>
        <v>#VALUE!</v>
      </c>
      <c r="AD114" s="491">
        <f>IF(ISBLANK($AT$3),1,IF(F114="K",$AT$3,1))</f>
        <v>1</v>
      </c>
      <c r="AE114" s="492">
        <f t="shared" ref="AE114:AE116" si="56">IF(K114&lt;163.918,10^(0.674107991*((LOG10(K114/163.918)^2))),1)</f>
        <v>1</v>
      </c>
      <c r="AF114" s="93">
        <f t="shared" ref="AF114:AF116" si="57">IF(K114&lt;201.159,10^(0.700767819*((LOG10(K114/201.159)^2))),1)</f>
        <v>1</v>
      </c>
      <c r="AG114" s="94">
        <f>IF(M114="z",L114,IF(M114="x",L114*(-1),0))</f>
        <v>0</v>
      </c>
      <c r="AH114" s="94">
        <f>IF(O114="z",N114,IF(O114="x",N114*(-1),0))</f>
        <v>0</v>
      </c>
      <c r="AI114" s="94">
        <f>IF(Q114="z",P114,IF(Q114="x",P114*(-1),0))</f>
        <v>0</v>
      </c>
      <c r="AJ114" s="95">
        <f>IF(AND(AG114&lt;0,AH114&lt;0,AI114&lt;0),0,MAX(AG114:AI114))</f>
        <v>0</v>
      </c>
      <c r="AK114" s="94">
        <f>IF(S114="z",R114,IF(S114="x",R114*(-1),0))</f>
        <v>0</v>
      </c>
      <c r="AL114" s="94">
        <f>IF(U114="z",T114,IF(U114="x",T114*(-1),0))</f>
        <v>0</v>
      </c>
      <c r="AM114" s="94">
        <f>IF(W114="z",V114,IF(W114="x",V114*(-1),0))</f>
        <v>0</v>
      </c>
      <c r="AN114" s="96">
        <f>IF(AND(AK114&lt;0,AL114&lt;0,AM114&lt;0),0,MAX(AK114:AM114))</f>
        <v>0</v>
      </c>
      <c r="AO114" s="94">
        <f>IF(ISTEXT(Q114),AJ114,LARGE(L114:P114,1))</f>
        <v>0</v>
      </c>
      <c r="AP114" s="94">
        <f>IF(ISTEXT(W114),AN114,LARGE(R114:V114,1))</f>
        <v>0</v>
      </c>
      <c r="AQ114" s="94">
        <f>AO114+AP114</f>
        <v>0</v>
      </c>
      <c r="AR114" s="484" t="str">
        <f>IF(ISBLANK(E114)," ",MATCH(E114,'Protokół zawodów'!$E$9:$E$191,0))</f>
        <v xml:space="preserve"> </v>
      </c>
      <c r="AS114" s="485" t="str">
        <f>IF(E114="","",MATCH(E114,'Protokół zawodów'!$E$9:$E$191,0))</f>
        <v/>
      </c>
      <c r="AT114" s="485"/>
      <c r="AU114" s="485"/>
      <c r="AV114" s="494"/>
    </row>
    <row r="115" spans="1:48" s="35" customFormat="1" ht="16.2" hidden="1">
      <c r="A115" s="84">
        <v>2</v>
      </c>
      <c r="B115" s="85" t="str">
        <f>IF(ISBLANK($E115),"",INDEX('Protokół zawodów'!$B$9:$Z$191,$AR115,1))</f>
        <v/>
      </c>
      <c r="C115" s="85" t="str">
        <f>IF(ISBLANK($E115),"",INDEX('Protokół zawodów'!$B$9:$Z$191,$AR115,2))</f>
        <v/>
      </c>
      <c r="D115" s="85" t="str">
        <f>IF(ISBLANK($E115),"",INDEX('Protokół zawodów'!$B$9:$Z$191,$AR115,3))</f>
        <v/>
      </c>
      <c r="E115" s="192"/>
      <c r="F115" s="85" t="str">
        <f>IF(ISBLANK($E115),"",INDEX('Protokół zawodów'!$B$9:$Z$191,$AR115,5))</f>
        <v/>
      </c>
      <c r="G115" s="182" t="str">
        <f>IF(ISBLANK($E115),"",INDEX('Protokół zawodów'!$B$9:$Z$191,$AR115,6))</f>
        <v/>
      </c>
      <c r="H115" s="85" t="str">
        <f>IF(ISBLANK($E115),"",INDEX('Protokół zawodów'!$B$9:$Z$191,$AR115,7))</f>
        <v/>
      </c>
      <c r="I115" s="85" t="str">
        <f>IF(ISBLANK($E115),"",INDEX('Protokół zawodów'!$B$9:$Z$191,$AR115,8))</f>
        <v/>
      </c>
      <c r="J115" s="87" t="str">
        <f>IF(ISBLANK($E115),"",INDEX('Protokół zawodów'!$B$9:$Z$191,$AR115,9))</f>
        <v/>
      </c>
      <c r="K115" s="168" t="str">
        <f>IF(ISBLANK($E115),"",INDEX('Protokół zawodów'!$B$9:$Z$191,$AR115,10))</f>
        <v/>
      </c>
      <c r="L115" s="131" t="str">
        <f>IF(ISBLANK($E115),"",INDEX('Protokół zawodów'!$B$9:$Z$191,$AR115,11))</f>
        <v/>
      </c>
      <c r="M115" s="132" t="str">
        <f>IF(ISBLANK($E115),"",INDEX('Protokół zawodów'!$B$9:$Z$191,$AR115,12))</f>
        <v/>
      </c>
      <c r="N115" s="131" t="str">
        <f>IF(ISBLANK($E115),"",INDEX('Protokół zawodów'!$B$9:$Z$191,$AR115,13))</f>
        <v/>
      </c>
      <c r="O115" s="132" t="str">
        <f>IF(ISBLANK($E115),"",INDEX('Protokół zawodów'!$B$9:$Z$191,$AR115,14))</f>
        <v/>
      </c>
      <c r="P115" s="133" t="str">
        <f>IF(ISBLANK($E115),"",INDEX('Protokół zawodów'!$B$9:$Z$191,$AR115,15))</f>
        <v/>
      </c>
      <c r="Q115" s="132" t="str">
        <f>IF(ISBLANK($E115),"",INDEX('Protokół zawodów'!$B$9:$Z$191,$AR115,16))</f>
        <v/>
      </c>
      <c r="R115" s="133" t="str">
        <f>IF(ISBLANK($E115),"",INDEX('Protokół zawodów'!$B$9:$Z$191,$AR115,17))</f>
        <v/>
      </c>
      <c r="S115" s="132" t="str">
        <f>IF(ISBLANK($E115),"",INDEX('Protokół zawodów'!$B$9:$Z$191,$AR115,18))</f>
        <v/>
      </c>
      <c r="T115" s="133" t="str">
        <f>IF(ISBLANK($E115),"",INDEX('Protokół zawodów'!$B$9:$Z$191,$AR115,19))</f>
        <v/>
      </c>
      <c r="U115" s="132" t="str">
        <f>IF(ISBLANK($E115),"",INDEX('Protokół zawodów'!$B$9:$Z$191,$AR115,20))</f>
        <v/>
      </c>
      <c r="V115" s="133" t="str">
        <f>IF(ISBLANK($E115),"",INDEX('Protokół zawodów'!$B$9:$Z$191,$AR115,21))</f>
        <v/>
      </c>
      <c r="W115" s="132" t="str">
        <f>IF(ISBLANK($E115),"",INDEX('Protokół zawodów'!$B$9:$Z$191,$AR115,22))</f>
        <v/>
      </c>
      <c r="X115" s="89">
        <f>AJ115+AN115</f>
        <v>0</v>
      </c>
      <c r="Y115" s="201">
        <f t="shared" si="54"/>
        <v>0</v>
      </c>
      <c r="Z115" s="200">
        <f t="shared" si="55"/>
        <v>0</v>
      </c>
      <c r="AA115" s="485"/>
      <c r="AB115" s="489">
        <f t="shared" ref="AB115:AB116" si="58">$Z$117</f>
        <v>0</v>
      </c>
      <c r="AC115" s="490" t="e">
        <f>J115-L115-R115</f>
        <v>#VALUE!</v>
      </c>
      <c r="AD115" s="491">
        <f>IF(ISBLANK($AT$3),1,IF(F115="K",$AT$3,1))</f>
        <v>1</v>
      </c>
      <c r="AE115" s="492">
        <f t="shared" si="56"/>
        <v>1</v>
      </c>
      <c r="AF115" s="93">
        <f t="shared" si="57"/>
        <v>1</v>
      </c>
      <c r="AG115" s="94">
        <f>IF(M115="z",L115,IF(M115="x",L115*(-1),0))</f>
        <v>0</v>
      </c>
      <c r="AH115" s="94">
        <f>IF(O115="z",N115,IF(O115="x",N115*(-1),0))</f>
        <v>0</v>
      </c>
      <c r="AI115" s="94">
        <f>IF(Q115="z",P115,IF(Q115="x",P115*(-1),0))</f>
        <v>0</v>
      </c>
      <c r="AJ115" s="95">
        <f>IF(AND(AG115&lt;0,AH115&lt;0,AI115&lt;0),0,MAX(AG115:AI115))</f>
        <v>0</v>
      </c>
      <c r="AK115" s="94">
        <f>IF(S115="z",R115,IF(S115="x",R115*(-1),0))</f>
        <v>0</v>
      </c>
      <c r="AL115" s="94">
        <f>IF(U115="z",T115,IF(U115="x",T115*(-1),0))</f>
        <v>0</v>
      </c>
      <c r="AM115" s="94">
        <f>IF(W115="z",V115,IF(W115="x",V115*(-1),0))</f>
        <v>0</v>
      </c>
      <c r="AN115" s="96">
        <f>IF(AND(AK115&lt;0,AL115&lt;0,AM115&lt;0),0,MAX(AK115:AM115))</f>
        <v>0</v>
      </c>
      <c r="AO115" s="94">
        <f>IF(ISTEXT(Q115),AJ115,LARGE(L115:P115,1))</f>
        <v>0</v>
      </c>
      <c r="AP115" s="94">
        <f>IF(ISTEXT(W115),AN115,LARGE(R115:V115,1))</f>
        <v>0</v>
      </c>
      <c r="AQ115" s="94">
        <f>AO115+AP115</f>
        <v>0</v>
      </c>
      <c r="AR115" s="484" t="str">
        <f>IF(ISBLANK(E115)," ",MATCH(E115,'Protokół zawodów'!$E$9:$E$191,0))</f>
        <v xml:space="preserve"> </v>
      </c>
      <c r="AS115" s="485" t="str">
        <f>IF(E115="","",MATCH(E115,'Protokół zawodów'!$E$9:$E$191,0))</f>
        <v/>
      </c>
      <c r="AT115" s="485"/>
      <c r="AU115" s="485"/>
      <c r="AV115" s="494"/>
    </row>
    <row r="116" spans="1:48" s="35" customFormat="1" ht="16.8" hidden="1" thickBot="1">
      <c r="A116" s="84">
        <v>3</v>
      </c>
      <c r="B116" s="85" t="str">
        <f>IF(ISBLANK($E116),"",INDEX('Protokół zawodów'!$B$9:$Z$191,$AR116,1))</f>
        <v/>
      </c>
      <c r="C116" s="85" t="str">
        <f>IF(ISBLANK($E116),"",INDEX('Protokół zawodów'!$B$9:$Z$191,$AR116,2))</f>
        <v/>
      </c>
      <c r="D116" s="85" t="str">
        <f>IF(ISBLANK($E116),"",INDEX('Protokół zawodów'!$B$9:$Z$191,$AR116,3))</f>
        <v/>
      </c>
      <c r="E116" s="192"/>
      <c r="F116" s="85" t="str">
        <f>IF(ISBLANK($E116),"",INDEX('Protokół zawodów'!$B$9:$Z$191,$AR116,5))</f>
        <v/>
      </c>
      <c r="G116" s="182" t="str">
        <f>IF(ISBLANK($E116),"",INDEX('Protokół zawodów'!$B$9:$Z$191,$AR116,6))</f>
        <v/>
      </c>
      <c r="H116" s="85" t="str">
        <f>IF(ISBLANK($E116),"",INDEX('Protokół zawodów'!$B$9:$Z$191,$AR116,7))</f>
        <v/>
      </c>
      <c r="I116" s="85" t="str">
        <f>IF(ISBLANK($E116),"",INDEX('Protokół zawodów'!$B$9:$Z$191,$AR116,8))</f>
        <v/>
      </c>
      <c r="J116" s="87" t="str">
        <f>IF(ISBLANK($E116),"",INDEX('Protokół zawodów'!$B$9:$Z$191,$AR116,9))</f>
        <v/>
      </c>
      <c r="K116" s="168" t="str">
        <f>IF(ISBLANK($E116),"",INDEX('Protokół zawodów'!$B$9:$Z$191,$AR116,10))</f>
        <v/>
      </c>
      <c r="L116" s="131" t="str">
        <f>IF(ISBLANK($E116),"",INDEX('Protokół zawodów'!$B$9:$Z$191,$AR116,11))</f>
        <v/>
      </c>
      <c r="M116" s="132" t="str">
        <f>IF(ISBLANK($E116),"",INDEX('Protokół zawodów'!$B$9:$Z$191,$AR116,12))</f>
        <v/>
      </c>
      <c r="N116" s="131" t="str">
        <f>IF(ISBLANK($E116),"",INDEX('Protokół zawodów'!$B$9:$Z$191,$AR116,13))</f>
        <v/>
      </c>
      <c r="O116" s="132" t="str">
        <f>IF(ISBLANK($E116),"",INDEX('Protokół zawodów'!$B$9:$Z$191,$AR116,14))</f>
        <v/>
      </c>
      <c r="P116" s="133" t="str">
        <f>IF(ISBLANK($E116),"",INDEX('Protokół zawodów'!$B$9:$Z$191,$AR116,15))</f>
        <v/>
      </c>
      <c r="Q116" s="132" t="str">
        <f>IF(ISBLANK($E116),"",INDEX('Protokół zawodów'!$B$9:$Z$191,$AR116,16))</f>
        <v/>
      </c>
      <c r="R116" s="133" t="str">
        <f>IF(ISBLANK($E116),"",INDEX('Protokół zawodów'!$B$9:$Z$191,$AR116,17))</f>
        <v/>
      </c>
      <c r="S116" s="132" t="str">
        <f>IF(ISBLANK($E116),"",INDEX('Protokół zawodów'!$B$9:$Z$191,$AR116,18))</f>
        <v/>
      </c>
      <c r="T116" s="133" t="str">
        <f>IF(ISBLANK($E116),"",INDEX('Protokół zawodów'!$B$9:$Z$191,$AR116,19))</f>
        <v/>
      </c>
      <c r="U116" s="132" t="str">
        <f>IF(ISBLANK($E116),"",INDEX('Protokół zawodów'!$B$9:$Z$191,$AR116,20))</f>
        <v/>
      </c>
      <c r="V116" s="133" t="str">
        <f>IF(ISBLANK($E116),"",INDEX('Protokół zawodów'!$B$9:$Z$191,$AR116,21))</f>
        <v/>
      </c>
      <c r="W116" s="132" t="str">
        <f>IF(ISBLANK($E116),"",INDEX('Protokół zawodów'!$B$9:$Z$191,$AR116,22))</f>
        <v/>
      </c>
      <c r="X116" s="89">
        <f>AJ116+AN116</f>
        <v>0</v>
      </c>
      <c r="Y116" s="201">
        <f t="shared" si="54"/>
        <v>0</v>
      </c>
      <c r="Z116" s="200">
        <f t="shared" si="55"/>
        <v>0</v>
      </c>
      <c r="AA116" s="485"/>
      <c r="AB116" s="489">
        <f t="shared" si="58"/>
        <v>0</v>
      </c>
      <c r="AC116" s="490" t="e">
        <f>J116-L116-R116</f>
        <v>#VALUE!</v>
      </c>
      <c r="AD116" s="491">
        <f>IF(ISBLANK($AT$3),1,IF(F116="K",$AT$3,1))</f>
        <v>1</v>
      </c>
      <c r="AE116" s="492">
        <f t="shared" si="56"/>
        <v>1</v>
      </c>
      <c r="AF116" s="93">
        <f t="shared" si="57"/>
        <v>1</v>
      </c>
      <c r="AG116" s="94">
        <f>IF(M116="z",L116,IF(M116="x",L116*(-1),0))</f>
        <v>0</v>
      </c>
      <c r="AH116" s="94">
        <f>IF(O116="z",N116,IF(O116="x",N116*(-1),0))</f>
        <v>0</v>
      </c>
      <c r="AI116" s="94">
        <f>IF(Q116="z",P116,IF(Q116="x",P116*(-1),0))</f>
        <v>0</v>
      </c>
      <c r="AJ116" s="95">
        <f>IF(AND(AG116&lt;0,AH116&lt;0,AI116&lt;0),0,MAX(AG116:AI116))</f>
        <v>0</v>
      </c>
      <c r="AK116" s="94">
        <f>IF(S116="z",R116,IF(S116="x",R116*(-1),0))</f>
        <v>0</v>
      </c>
      <c r="AL116" s="94">
        <f>IF(U116="z",T116,IF(U116="x",T116*(-1),0))</f>
        <v>0</v>
      </c>
      <c r="AM116" s="94">
        <f>IF(W116="z",V116,IF(W116="x",V116*(-1),0))</f>
        <v>0</v>
      </c>
      <c r="AN116" s="96">
        <f>IF(AND(AK116&lt;0,AL116&lt;0,AM116&lt;0),0,MAX(AK116:AM116))</f>
        <v>0</v>
      </c>
      <c r="AO116" s="94">
        <f>IF(ISTEXT(Q116),AJ116,LARGE(L116:P116,1))</f>
        <v>0</v>
      </c>
      <c r="AP116" s="94">
        <f>IF(ISTEXT(W116),AN116,LARGE(R116:V116,1))</f>
        <v>0</v>
      </c>
      <c r="AQ116" s="94">
        <f>AO116+AP116</f>
        <v>0</v>
      </c>
      <c r="AR116" s="484" t="str">
        <f>IF(ISBLANK(E116)," ",MATCH(E116,'Protokół zawodów'!$E$9:$E$191,0))</f>
        <v xml:space="preserve"> </v>
      </c>
      <c r="AS116" s="485" t="str">
        <f>IF(E116="","",MATCH(E116,'Protokół zawodów'!$E$9:$E$191,0))</f>
        <v/>
      </c>
      <c r="AT116" s="485"/>
      <c r="AU116" s="485"/>
      <c r="AV116" s="494"/>
    </row>
    <row r="117" spans="1:48" ht="18.600000000000001" hidden="1" thickBot="1">
      <c r="A117" s="495"/>
      <c r="B117" s="443"/>
      <c r="C117" s="443"/>
      <c r="D117" s="443"/>
      <c r="E117" s="443"/>
      <c r="F117" s="443"/>
      <c r="G117" s="496"/>
      <c r="H117" s="441"/>
      <c r="I117" s="497" t="str">
        <f>G110</f>
        <v>LKS Omega Kleszczów 2</v>
      </c>
      <c r="J117" s="446"/>
      <c r="K117" s="446"/>
      <c r="L117" s="441"/>
      <c r="M117" s="441"/>
      <c r="N117" s="441"/>
      <c r="O117" s="441"/>
      <c r="P117" s="441"/>
      <c r="Q117" s="441"/>
      <c r="R117" s="441"/>
      <c r="S117" s="441"/>
      <c r="T117" s="441"/>
      <c r="U117" s="441"/>
      <c r="V117" s="441"/>
      <c r="W117" s="441"/>
      <c r="X117" s="147"/>
      <c r="Y117" s="202">
        <f>ROUND(IF(COUNTA(I114:I116)=6,SUM(Y114:Y116)-MIN(Y114:Y116),SUM(Y114:Y116)),2)</f>
        <v>0</v>
      </c>
      <c r="Z117" s="199">
        <f>ROUND(IF(COUNTA(J114:J116)=6,SUM(Z114:Z116)-MIN(Z114:Z116),SUM(Z114:Z116)),2)</f>
        <v>0</v>
      </c>
      <c r="AA117" s="441"/>
      <c r="AB117" s="489"/>
      <c r="AC117" s="441"/>
      <c r="AD117" s="441"/>
      <c r="AE117" s="441"/>
      <c r="AF117" s="441"/>
      <c r="AG117" s="443"/>
      <c r="AH117" s="443"/>
      <c r="AI117" s="444"/>
      <c r="AJ117" s="445"/>
      <c r="AK117" s="443"/>
      <c r="AL117" s="443"/>
      <c r="AM117" s="443"/>
      <c r="AN117" s="445"/>
      <c r="AO117" s="446"/>
      <c r="AP117" s="446"/>
      <c r="AQ117" s="446"/>
      <c r="AR117" s="447"/>
      <c r="AS117" s="485" t="str">
        <f>IF(E117="","",MATCH(E117,'Protokół zawodów'!$E$9:$E$191,0))</f>
        <v/>
      </c>
      <c r="AT117" s="441"/>
      <c r="AU117" s="441"/>
      <c r="AV117" s="459"/>
    </row>
    <row r="118" spans="1:48" s="141" customFormat="1" ht="15" customHeight="1">
      <c r="A118" s="460">
        <v>15</v>
      </c>
      <c r="B118" s="461"/>
      <c r="D118" s="461"/>
      <c r="E118" s="461"/>
      <c r="F118" s="461"/>
      <c r="G118" s="499" t="s">
        <v>160</v>
      </c>
      <c r="H118" s="464"/>
      <c r="I118" s="464"/>
      <c r="J118" s="464"/>
      <c r="K118" s="463"/>
      <c r="L118" s="465"/>
      <c r="M118" s="466"/>
      <c r="N118" s="467"/>
      <c r="O118" s="466"/>
      <c r="P118" s="467"/>
      <c r="Q118" s="466"/>
      <c r="R118" s="468"/>
      <c r="S118" s="466"/>
      <c r="T118" s="469"/>
      <c r="U118" s="470"/>
      <c r="V118" s="467"/>
      <c r="W118" s="470"/>
      <c r="X118" s="410"/>
      <c r="Y118" s="410"/>
      <c r="Z118" s="471"/>
      <c r="AA118" s="469"/>
      <c r="AB118" s="489"/>
      <c r="AC118" s="469"/>
      <c r="AD118" s="469"/>
      <c r="AE118" s="472"/>
      <c r="AF118" s="472"/>
      <c r="AG118" s="463"/>
      <c r="AH118" s="463"/>
      <c r="AI118" s="463"/>
      <c r="AJ118" s="463"/>
      <c r="AK118" s="463"/>
      <c r="AL118" s="463"/>
      <c r="AM118" s="463"/>
      <c r="AN118" s="463"/>
      <c r="AO118" s="463"/>
      <c r="AP118" s="463"/>
      <c r="AQ118" s="463"/>
      <c r="AR118" s="473"/>
      <c r="AS118" s="485" t="str">
        <f>IF(E118="","",MATCH(E118,'Protokół zawodów'!$E$9:$E$191,0))</f>
        <v/>
      </c>
      <c r="AT118" s="469"/>
      <c r="AU118" s="469"/>
      <c r="AV118" s="474"/>
    </row>
    <row r="119" spans="1:48" ht="6" customHeight="1">
      <c r="A119" s="475"/>
      <c r="B119" s="476"/>
      <c r="C119" s="476"/>
      <c r="D119" s="476"/>
      <c r="E119" s="476"/>
      <c r="F119" s="476"/>
      <c r="G119" s="477"/>
      <c r="H119" s="476"/>
      <c r="I119" s="476"/>
      <c r="J119" s="476"/>
      <c r="K119" s="478"/>
      <c r="L119" s="479"/>
      <c r="M119" s="480"/>
      <c r="N119" s="479"/>
      <c r="O119" s="480"/>
      <c r="P119" s="479"/>
      <c r="Q119" s="480"/>
      <c r="R119" s="479"/>
      <c r="S119" s="480"/>
      <c r="T119" s="479"/>
      <c r="U119" s="480"/>
      <c r="V119" s="479"/>
      <c r="W119" s="480"/>
      <c r="X119" s="481"/>
      <c r="Y119" s="481"/>
      <c r="Z119" s="482"/>
      <c r="AA119" s="441"/>
      <c r="AB119" s="489"/>
      <c r="AC119" s="441"/>
      <c r="AD119" s="441"/>
      <c r="AE119" s="483"/>
      <c r="AF119" s="483"/>
      <c r="AG119" s="443"/>
      <c r="AH119" s="443"/>
      <c r="AI119" s="443"/>
      <c r="AJ119" s="445"/>
      <c r="AK119" s="443"/>
      <c r="AL119" s="443"/>
      <c r="AM119" s="443"/>
      <c r="AN119" s="445"/>
      <c r="AO119" s="446"/>
      <c r="AP119" s="446"/>
      <c r="AQ119" s="446"/>
      <c r="AR119" s="447"/>
      <c r="AS119" s="485" t="str">
        <f>IF(E119="","",MATCH(E119,'Protokół zawodów'!$E$9:$E$191,0))</f>
        <v/>
      </c>
      <c r="AT119" s="441"/>
      <c r="AU119" s="441"/>
      <c r="AV119" s="459"/>
    </row>
    <row r="120" spans="1:48" s="81" customFormat="1" ht="12" customHeight="1">
      <c r="A120" s="623" t="s">
        <v>10</v>
      </c>
      <c r="B120" s="628" t="s">
        <v>26</v>
      </c>
      <c r="C120" s="653" t="s">
        <v>27</v>
      </c>
      <c r="D120" s="631" t="s">
        <v>12</v>
      </c>
      <c r="E120" s="629" t="s">
        <v>48</v>
      </c>
      <c r="F120" s="631" t="s">
        <v>28</v>
      </c>
      <c r="G120" s="647" t="s">
        <v>29</v>
      </c>
      <c r="H120" s="631" t="s">
        <v>30</v>
      </c>
      <c r="I120" s="623" t="s">
        <v>31</v>
      </c>
      <c r="J120" s="80" t="s">
        <v>32</v>
      </c>
      <c r="K120" s="623" t="s">
        <v>33</v>
      </c>
      <c r="L120" s="623" t="s">
        <v>34</v>
      </c>
      <c r="M120" s="623"/>
      <c r="N120" s="623"/>
      <c r="O120" s="623"/>
      <c r="P120" s="623"/>
      <c r="Q120" s="623"/>
      <c r="R120" s="623" t="s">
        <v>35</v>
      </c>
      <c r="S120" s="623"/>
      <c r="T120" s="623"/>
      <c r="U120" s="623"/>
      <c r="V120" s="623"/>
      <c r="W120" s="623"/>
      <c r="X120" s="623" t="s">
        <v>36</v>
      </c>
      <c r="Y120" s="631" t="s">
        <v>37</v>
      </c>
      <c r="Z120" s="623" t="s">
        <v>38</v>
      </c>
      <c r="AA120" s="486"/>
      <c r="AB120" s="489"/>
      <c r="AC120" s="486"/>
      <c r="AD120" s="486"/>
      <c r="AE120" s="487"/>
      <c r="AF120" s="487"/>
      <c r="AG120" s="445"/>
      <c r="AH120" s="445"/>
      <c r="AI120" s="445"/>
      <c r="AJ120" s="445"/>
      <c r="AK120" s="445"/>
      <c r="AL120" s="445"/>
      <c r="AM120" s="445"/>
      <c r="AN120" s="445"/>
      <c r="AO120" s="445"/>
      <c r="AP120" s="445"/>
      <c r="AQ120" s="445"/>
      <c r="AR120" s="500"/>
      <c r="AS120" s="485">
        <f>IF(E120="","",MATCH(E120,'Protokół zawodów'!$E$9:$E$191,0))</f>
        <v>82</v>
      </c>
      <c r="AT120" s="486"/>
      <c r="AU120" s="486"/>
      <c r="AV120" s="488"/>
    </row>
    <row r="121" spans="1:48" s="81" customFormat="1" ht="12" customHeight="1">
      <c r="A121" s="624"/>
      <c r="B121" s="628"/>
      <c r="C121" s="653"/>
      <c r="D121" s="631"/>
      <c r="E121" s="629"/>
      <c r="F121" s="631"/>
      <c r="G121" s="624"/>
      <c r="H121" s="626"/>
      <c r="I121" s="624"/>
      <c r="J121" s="189" t="s">
        <v>39</v>
      </c>
      <c r="K121" s="623"/>
      <c r="L121" s="625">
        <v>1</v>
      </c>
      <c r="M121" s="625"/>
      <c r="N121" s="625">
        <v>2</v>
      </c>
      <c r="O121" s="625"/>
      <c r="P121" s="625">
        <v>3</v>
      </c>
      <c r="Q121" s="625"/>
      <c r="R121" s="625">
        <v>1</v>
      </c>
      <c r="S121" s="625"/>
      <c r="T121" s="625">
        <v>2</v>
      </c>
      <c r="U121" s="625"/>
      <c r="V121" s="625">
        <v>3</v>
      </c>
      <c r="W121" s="625"/>
      <c r="X121" s="623"/>
      <c r="Y121" s="623"/>
      <c r="Z121" s="624"/>
      <c r="AA121" s="486"/>
      <c r="AB121" s="489"/>
      <c r="AC121" s="486">
        <v>20</v>
      </c>
      <c r="AD121" s="486"/>
      <c r="AE121" s="487" t="s">
        <v>40</v>
      </c>
      <c r="AF121" s="487" t="s">
        <v>41</v>
      </c>
      <c r="AG121" s="445"/>
      <c r="AH121" s="445"/>
      <c r="AI121" s="445"/>
      <c r="AJ121" s="445"/>
      <c r="AK121" s="445"/>
      <c r="AL121" s="445"/>
      <c r="AM121" s="445"/>
      <c r="AN121" s="445"/>
      <c r="AO121" s="83" t="s">
        <v>42</v>
      </c>
      <c r="AP121" s="83" t="s">
        <v>43</v>
      </c>
      <c r="AQ121" s="83" t="s">
        <v>44</v>
      </c>
      <c r="AR121" s="500"/>
      <c r="AS121" s="485" t="str">
        <f>IF(E121="","",MATCH(E121,'Protokół zawodów'!$E$9:$E$191,0))</f>
        <v/>
      </c>
      <c r="AT121" s="486"/>
      <c r="AU121" s="486"/>
      <c r="AV121" s="488"/>
    </row>
    <row r="122" spans="1:48" s="35" customFormat="1" ht="16.2">
      <c r="A122" s="84">
        <v>1</v>
      </c>
      <c r="B122" s="85">
        <f>IF(ISBLANK($E122),"",INDEX('Protokół zawodów'!$B$9:$Z$191,$AR122,1))</f>
        <v>3</v>
      </c>
      <c r="C122" s="85" t="str">
        <f ca="1">IF(ISBLANK($E122),"",INDEX('Protokół zawodów'!$B$9:$Z$191,$AR122,2))</f>
        <v>U20</v>
      </c>
      <c r="D122" s="85" t="str">
        <f>IF(ISBLANK($E122),"",INDEX('Protokół zawodów'!$B$9:$Z$191,$AR122,3))</f>
        <v>M1</v>
      </c>
      <c r="E122" s="192">
        <v>1009</v>
      </c>
      <c r="F122" s="85" t="str">
        <f>IF(ISBLANK($E122),"",INDEX('Protokół zawodów'!$B$9:$Z$191,$AR122,5))</f>
        <v>M</v>
      </c>
      <c r="G122" s="182" t="str">
        <f>IF(ISBLANK($E122),"",INDEX('Protokół zawodów'!$B$9:$Z$191,$AR122,6))</f>
        <v>Tchurz Jan</v>
      </c>
      <c r="H122" s="85">
        <f>IF(ISBLANK($E122),"",INDEX('Protokół zawodów'!$B$9:$Z$191,$AR122,7))</f>
        <v>2007</v>
      </c>
      <c r="I122" s="85" t="str">
        <f>IF(ISBLANK($E122),"",INDEX('Protokół zawodów'!$B$9:$Z$191,$AR122,8))</f>
        <v>SKV Bonatrans Bohumín Czechy</v>
      </c>
      <c r="J122" s="87">
        <f>IF(ISBLANK($E122),"",INDEX('Protokół zawodów'!$B$9:$Z$191,$AR122,9))</f>
        <v>0</v>
      </c>
      <c r="K122" s="168">
        <f>IF(ISBLANK($E122),"",INDEX('Protokół zawodów'!$B$9:$Z$191,$AR122,10))</f>
        <v>79.05</v>
      </c>
      <c r="L122" s="131">
        <f>IF(ISBLANK($E122),"",INDEX('Protokół zawodów'!$B$9:$Z$191,$AR122,11))</f>
        <v>116</v>
      </c>
      <c r="M122" s="132" t="str">
        <f>IF(ISBLANK($E122),"",INDEX('Protokół zawodów'!$B$9:$Z$191,$AR122,12))</f>
        <v>z</v>
      </c>
      <c r="N122" s="131">
        <f>IF(ISBLANK($E122),"",INDEX('Protokół zawodów'!$B$9:$Z$191,$AR122,13))</f>
        <v>121</v>
      </c>
      <c r="O122" s="132" t="str">
        <f>IF(ISBLANK($E122),"",INDEX('Protokół zawodów'!$B$9:$Z$191,$AR122,14))</f>
        <v>z</v>
      </c>
      <c r="P122" s="133">
        <f>IF(ISBLANK($E122),"",INDEX('Protokół zawodów'!$B$9:$Z$191,$AR122,15))</f>
        <v>126</v>
      </c>
      <c r="Q122" s="132" t="str">
        <f>IF(ISBLANK($E122),"",INDEX('Protokół zawodów'!$B$9:$Z$191,$AR122,16))</f>
        <v>x</v>
      </c>
      <c r="R122" s="133">
        <f>IF(ISBLANK($E122),"",INDEX('Protokół zawodów'!$B$9:$Z$191,$AR122,17))</f>
        <v>147</v>
      </c>
      <c r="S122" s="132" t="str">
        <f>IF(ISBLANK($E122),"",INDEX('Protokół zawodów'!$B$9:$Z$191,$AR122,18))</f>
        <v>z</v>
      </c>
      <c r="T122" s="133">
        <f>IF(ISBLANK($E122),"",INDEX('Protokół zawodów'!$B$9:$Z$191,$AR122,19))</f>
        <v>152</v>
      </c>
      <c r="U122" s="132" t="str">
        <f>IF(ISBLANK($E122),"",INDEX('Protokół zawodów'!$B$9:$Z$191,$AR122,20))</f>
        <v>x</v>
      </c>
      <c r="V122" s="133">
        <f>IF(ISBLANK($E122),"",INDEX('Protokół zawodów'!$B$9:$Z$191,$AR122,21))</f>
        <v>152</v>
      </c>
      <c r="W122" s="132" t="str">
        <f>IF(ISBLANK($E122),"",INDEX('Protokół zawodów'!$B$9:$Z$191,$AR122,22))</f>
        <v>z</v>
      </c>
      <c r="X122" s="89">
        <f>AJ122+AN122</f>
        <v>273</v>
      </c>
      <c r="Y122" s="201">
        <f t="shared" ref="Y122:Y124" si="59">IF(ISBLANK(K122)=TRUE,"",ROUND(AF122*AQ122*AD122,2))</f>
        <v>356.01</v>
      </c>
      <c r="Z122" s="200">
        <f t="shared" ref="Z122:Z124" si="60">IF(ISBLANK(K122)=TRUE," ",ROUND(AF122*X122*AD122,2))</f>
        <v>356.01</v>
      </c>
      <c r="AA122" s="485"/>
      <c r="AB122" s="489">
        <f>Z125</f>
        <v>691.63</v>
      </c>
      <c r="AC122" s="490">
        <f>J122-L122-R122</f>
        <v>-263</v>
      </c>
      <c r="AD122" s="491">
        <f>IF(ISBLANK($AT$3),1,IF(F122="K",$AT$3,1))</f>
        <v>1</v>
      </c>
      <c r="AE122" s="492">
        <f t="shared" ref="AE122:AE124" si="61">IF(K122&lt;163.918,10^(0.674107991*((LOG10(K122/163.918)^2))),1)</f>
        <v>1.1684842445849417</v>
      </c>
      <c r="AF122" s="93">
        <f t="shared" ref="AF122:AF124" si="62">IF(K122&lt;201.159,10^(0.700767819*((LOG10(K122/201.159)^2))),1)</f>
        <v>1.3040842163631592</v>
      </c>
      <c r="AG122" s="94">
        <f>IF(M122="z",L122,IF(M122="x",L122*(-1),0))</f>
        <v>116</v>
      </c>
      <c r="AH122" s="94">
        <f>IF(O122="z",N122,IF(O122="x",N122*(-1),0))</f>
        <v>121</v>
      </c>
      <c r="AI122" s="94">
        <f>IF(Q122="z",P122,IF(Q122="x",P122*(-1),0))</f>
        <v>-126</v>
      </c>
      <c r="AJ122" s="95">
        <f>IF(AND(AG122&lt;0,AH122&lt;0,AI122&lt;0),0,MAX(AG122:AI122))</f>
        <v>121</v>
      </c>
      <c r="AK122" s="94">
        <f>IF(S122="z",R122,IF(S122="x",R122*(-1),0))</f>
        <v>147</v>
      </c>
      <c r="AL122" s="94">
        <f>IF(U122="z",T122,IF(U122="x",T122*(-1),0))</f>
        <v>-152</v>
      </c>
      <c r="AM122" s="94">
        <f>IF(W122="z",V122,IF(W122="x",V122*(-1),0))</f>
        <v>152</v>
      </c>
      <c r="AN122" s="96">
        <f>IF(AND(AK122&lt;0,AL122&lt;0,AM122&lt;0),0,MAX(AK122:AM122))</f>
        <v>152</v>
      </c>
      <c r="AO122" s="94">
        <f>IF(ISTEXT(Q122),AJ122,LARGE(L122:P122,1))</f>
        <v>121</v>
      </c>
      <c r="AP122" s="94">
        <f>IF(ISTEXT(W122),AN122,LARGE(R122:V122,1))</f>
        <v>152</v>
      </c>
      <c r="AQ122" s="94">
        <f>AO122+AP122</f>
        <v>273</v>
      </c>
      <c r="AR122" s="484">
        <f>IF(ISBLANK(E122)," ",MATCH(E122,'Protokół zawodów'!$E$9:$E$191,0))</f>
        <v>93</v>
      </c>
      <c r="AS122" s="485">
        <f>IF(E122="","",MATCH(E122,'Protokół zawodów'!$E$9:$E$191,0))</f>
        <v>93</v>
      </c>
      <c r="AT122" s="485"/>
      <c r="AU122" s="485"/>
      <c r="AV122" s="494"/>
    </row>
    <row r="123" spans="1:48" s="35" customFormat="1" ht="16.2">
      <c r="A123" s="84">
        <v>2</v>
      </c>
      <c r="B123" s="85">
        <f>IF(ISBLANK($E123),"",INDEX('Protokół zawodów'!$B$9:$Z$191,$AR123,1))</f>
        <v>5</v>
      </c>
      <c r="C123" s="85" t="str">
        <f ca="1">IF(ISBLANK($E123),"",INDEX('Protokół zawodów'!$B$9:$Z$191,$AR123,2))</f>
        <v>U17</v>
      </c>
      <c r="D123" s="85" t="str">
        <f>IF(ISBLANK($E123),"",INDEX('Protokół zawodów'!$B$9:$Z$191,$AR123,3))</f>
        <v>M1</v>
      </c>
      <c r="E123" s="318">
        <v>1007</v>
      </c>
      <c r="F123" s="85" t="str">
        <f>IF(ISBLANK($E123),"",INDEX('Protokół zawodów'!$B$9:$Z$191,$AR123,5))</f>
        <v>M</v>
      </c>
      <c r="G123" s="182" t="str">
        <f>IF(ISBLANK($E123),"",INDEX('Protokół zawodów'!$B$9:$Z$191,$AR123,6))</f>
        <v>Basista Vaclav</v>
      </c>
      <c r="H123" s="85">
        <f>IF(ISBLANK($E123),"",INDEX('Protokół zawodów'!$B$9:$Z$191,$AR123,7))</f>
        <v>2009</v>
      </c>
      <c r="I123" s="85" t="str">
        <f>IF(ISBLANK($E123),"",INDEX('Protokół zawodów'!$B$9:$Z$191,$AR123,8))</f>
        <v>SKV Bonatrans Bohumín Czechy</v>
      </c>
      <c r="J123" s="87">
        <f>IF(ISBLANK($E123),"",INDEX('Protokół zawodów'!$B$9:$Z$191,$AR123,9))</f>
        <v>0</v>
      </c>
      <c r="K123" s="168">
        <f>IF(ISBLANK($E123),"",INDEX('Protokół zawodów'!$B$9:$Z$191,$AR123,10))</f>
        <v>81.25</v>
      </c>
      <c r="L123" s="131">
        <f>IF(ISBLANK($E123),"",INDEX('Protokół zawodów'!$B$9:$Z$191,$AR123,11))</f>
        <v>85</v>
      </c>
      <c r="M123" s="132" t="str">
        <f>IF(ISBLANK($E123),"",INDEX('Protokół zawodów'!$B$9:$Z$191,$AR123,12))</f>
        <v>z</v>
      </c>
      <c r="N123" s="131">
        <f>IF(ISBLANK($E123),"",INDEX('Protokół zawodów'!$B$9:$Z$191,$AR123,13))</f>
        <v>89</v>
      </c>
      <c r="O123" s="132" t="str">
        <f>IF(ISBLANK($E123),"",INDEX('Protokół zawodów'!$B$9:$Z$191,$AR123,14))</f>
        <v>x</v>
      </c>
      <c r="P123" s="133">
        <f>IF(ISBLANK($E123),"",INDEX('Protokół zawodów'!$B$9:$Z$191,$AR123,15))</f>
        <v>89</v>
      </c>
      <c r="Q123" s="132" t="str">
        <f>IF(ISBLANK($E123),"",INDEX('Protokół zawodów'!$B$9:$Z$191,$AR123,16))</f>
        <v>z</v>
      </c>
      <c r="R123" s="133">
        <f>IF(ISBLANK($E123),"",INDEX('Protokół zawodów'!$B$9:$Z$191,$AR123,17))</f>
        <v>95</v>
      </c>
      <c r="S123" s="132" t="str">
        <f>IF(ISBLANK($E123),"",INDEX('Protokół zawodów'!$B$9:$Z$191,$AR123,18))</f>
        <v>x</v>
      </c>
      <c r="T123" s="133">
        <f>IF(ISBLANK($E123),"",INDEX('Protokół zawodów'!$B$9:$Z$191,$AR123,19))</f>
        <v>95</v>
      </c>
      <c r="U123" s="132" t="str">
        <f>IF(ISBLANK($E123),"",INDEX('Protokół zawodów'!$B$9:$Z$191,$AR123,20))</f>
        <v>z</v>
      </c>
      <c r="V123" s="133" t="str">
        <f>IF(ISBLANK($E123),"",INDEX('Protokół zawodów'!$B$9:$Z$191,$AR123,21))</f>
        <v>---</v>
      </c>
      <c r="W123" s="132">
        <f>IF(ISBLANK($E123),"",INDEX('Protokół zawodów'!$B$9:$Z$191,$AR123,22))</f>
        <v>0</v>
      </c>
      <c r="X123" s="89">
        <f>AJ123+AN123</f>
        <v>184</v>
      </c>
      <c r="Y123" s="201">
        <f t="shared" si="59"/>
        <v>236.29</v>
      </c>
      <c r="Z123" s="200">
        <f t="shared" si="60"/>
        <v>236.29</v>
      </c>
      <c r="AA123" s="485"/>
      <c r="AB123" s="489">
        <f>Z125</f>
        <v>691.63</v>
      </c>
      <c r="AC123" s="490">
        <f>J123-L123-R123</f>
        <v>-180</v>
      </c>
      <c r="AD123" s="491">
        <f>IF(ISBLANK($AT$3),1,IF(F123="K",$AT$3,1))</f>
        <v>1</v>
      </c>
      <c r="AE123" s="492">
        <f t="shared" si="61"/>
        <v>1.155122459876236</v>
      </c>
      <c r="AF123" s="93">
        <f t="shared" si="62"/>
        <v>1.2841852510393779</v>
      </c>
      <c r="AG123" s="94">
        <f>IF(M123="z",L123,IF(M123="x",L123*(-1),0))</f>
        <v>85</v>
      </c>
      <c r="AH123" s="94">
        <f>IF(O123="z",N123,IF(O123="x",N123*(-1),0))</f>
        <v>-89</v>
      </c>
      <c r="AI123" s="94">
        <f>IF(Q123="z",P123,IF(Q123="x",P123*(-1),0))</f>
        <v>89</v>
      </c>
      <c r="AJ123" s="95">
        <f>IF(AND(AG123&lt;0,AH123&lt;0,AI123&lt;0),0,MAX(AG123:AI123))</f>
        <v>89</v>
      </c>
      <c r="AK123" s="94">
        <f>IF(S123="z",R123,IF(S123="x",R123*(-1),0))</f>
        <v>-95</v>
      </c>
      <c r="AL123" s="94">
        <f>IF(U123="z",T123,IF(U123="x",T123*(-1),0))</f>
        <v>95</v>
      </c>
      <c r="AM123" s="94">
        <f>IF(W123="z",V123,IF(W123="x",V123*(-1),0))</f>
        <v>0</v>
      </c>
      <c r="AN123" s="96">
        <f>IF(AND(AK123&lt;0,AL123&lt;0,AM123&lt;0),0,MAX(AK123:AM123))</f>
        <v>95</v>
      </c>
      <c r="AO123" s="94">
        <f>IF(ISTEXT(Q123),AJ123,LARGE(L123:P123,1))</f>
        <v>89</v>
      </c>
      <c r="AP123" s="94">
        <f>IF(ISTEXT(W123),AN123,LARGE(R123:V123,1))</f>
        <v>95</v>
      </c>
      <c r="AQ123" s="94">
        <f>AO123+AP123</f>
        <v>184</v>
      </c>
      <c r="AR123" s="484">
        <f>IF(ISBLANK(E123)," ",MATCH(E123,'Protokół zawodów'!$E$9:$E$191,0))</f>
        <v>95</v>
      </c>
      <c r="AS123" s="485">
        <f>IF(E123="","",MATCH(E123,'Protokół zawodów'!$E$9:$E$191,0))</f>
        <v>95</v>
      </c>
      <c r="AT123" s="485"/>
      <c r="AU123" s="485"/>
      <c r="AV123" s="494"/>
    </row>
    <row r="124" spans="1:48" s="35" customFormat="1" ht="16.8" thickBot="1">
      <c r="A124" s="84">
        <v>3</v>
      </c>
      <c r="B124" s="85">
        <f>IF(ISBLANK($E124),"",INDEX('Protokół zawodów'!$B$9:$Z$191,$AR124,1))</f>
        <v>11</v>
      </c>
      <c r="C124" s="85" t="str">
        <f ca="1">IF(ISBLANK($E124),"",INDEX('Protokół zawodów'!$B$9:$Z$191,$AR124,2))</f>
        <v>U15</v>
      </c>
      <c r="D124" s="85" t="str">
        <f>IF(ISBLANK($E124),"",INDEX('Protokół zawodów'!$B$9:$Z$191,$AR124,3))</f>
        <v>M2</v>
      </c>
      <c r="E124" s="192">
        <v>1004</v>
      </c>
      <c r="F124" s="85" t="str">
        <f>IF(ISBLANK($E124),"",INDEX('Protokół zawodów'!$B$9:$Z$191,$AR124,5))</f>
        <v>M</v>
      </c>
      <c r="G124" s="182" t="str">
        <f>IF(ISBLANK($E124),"",INDEX('Protokół zawodów'!$B$9:$Z$191,$AR124,6))</f>
        <v>Sztwiertnia Valdemar</v>
      </c>
      <c r="H124" s="85">
        <f>IF(ISBLANK($E124),"",INDEX('Protokół zawodów'!$B$9:$Z$191,$AR124,7))</f>
        <v>2013</v>
      </c>
      <c r="I124" s="85" t="str">
        <f>IF(ISBLANK($E124),"",INDEX('Protokół zawodów'!$B$9:$Z$191,$AR124,8))</f>
        <v>SKV Bonatrans Bohumín Czechy</v>
      </c>
      <c r="J124" s="87">
        <f>IF(ISBLANK($E124),"",INDEX('Protokół zawodów'!$B$9:$Z$191,$AR124,9))</f>
        <v>0</v>
      </c>
      <c r="K124" s="168">
        <f>IF(ISBLANK($E124),"",INDEX('Protokół zawodów'!$B$9:$Z$191,$AR124,10))</f>
        <v>67.349999999999994</v>
      </c>
      <c r="L124" s="131">
        <f>IF(ISBLANK($E124),"",INDEX('Protokół zawodów'!$B$9:$Z$191,$AR124,11))</f>
        <v>26</v>
      </c>
      <c r="M124" s="132" t="str">
        <f>IF(ISBLANK($E124),"",INDEX('Protokół zawodów'!$B$9:$Z$191,$AR124,12))</f>
        <v>z</v>
      </c>
      <c r="N124" s="131">
        <f>IF(ISBLANK($E124),"",INDEX('Protokół zawodów'!$B$9:$Z$191,$AR124,13))</f>
        <v>29</v>
      </c>
      <c r="O124" s="132" t="str">
        <f>IF(ISBLANK($E124),"",INDEX('Protokół zawodów'!$B$9:$Z$191,$AR124,14))</f>
        <v>z</v>
      </c>
      <c r="P124" s="133">
        <f>IF(ISBLANK($E124),"",INDEX('Protokół zawodów'!$B$9:$Z$191,$AR124,15))</f>
        <v>32</v>
      </c>
      <c r="Q124" s="132" t="str">
        <f>IF(ISBLANK($E124),"",INDEX('Protokół zawodów'!$B$9:$Z$191,$AR124,16))</f>
        <v>z</v>
      </c>
      <c r="R124" s="133">
        <f>IF(ISBLANK($E124),"",INDEX('Protokół zawodów'!$B$9:$Z$191,$AR124,17))</f>
        <v>35</v>
      </c>
      <c r="S124" s="132" t="str">
        <f>IF(ISBLANK($E124),"",INDEX('Protokół zawodów'!$B$9:$Z$191,$AR124,18))</f>
        <v>x</v>
      </c>
      <c r="T124" s="133">
        <f>IF(ISBLANK($E124),"",INDEX('Protokół zawodów'!$B$9:$Z$191,$AR124,19))</f>
        <v>37</v>
      </c>
      <c r="U124" s="132" t="str">
        <f>IF(ISBLANK($E124),"",INDEX('Protokół zawodów'!$B$9:$Z$191,$AR124,20))</f>
        <v>z</v>
      </c>
      <c r="V124" s="133">
        <f>IF(ISBLANK($E124),"",INDEX('Protokół zawodów'!$B$9:$Z$191,$AR124,21))</f>
        <v>41</v>
      </c>
      <c r="W124" s="132" t="str">
        <f>IF(ISBLANK($E124),"",INDEX('Protokół zawodów'!$B$9:$Z$191,$AR124,22))</f>
        <v>x</v>
      </c>
      <c r="X124" s="89">
        <f>AJ124+AN124</f>
        <v>69</v>
      </c>
      <c r="Y124" s="201">
        <f t="shared" si="59"/>
        <v>99.33</v>
      </c>
      <c r="Z124" s="200">
        <f t="shared" si="60"/>
        <v>99.33</v>
      </c>
      <c r="AA124" s="485"/>
      <c r="AB124" s="489">
        <f>Z125</f>
        <v>691.63</v>
      </c>
      <c r="AC124" s="490">
        <f>J124-L124-R124</f>
        <v>-61</v>
      </c>
      <c r="AD124" s="491">
        <f>IF(ISBLANK($AT$3),1,IF(F124="K",$AT$3,1))</f>
        <v>1</v>
      </c>
      <c r="AE124" s="492">
        <f t="shared" si="61"/>
        <v>1.2606364890565076</v>
      </c>
      <c r="AF124" s="93">
        <f t="shared" si="62"/>
        <v>1.4396110024052617</v>
      </c>
      <c r="AG124" s="94">
        <f>IF(M124="z",L124,IF(M124="x",L124*(-1),0))</f>
        <v>26</v>
      </c>
      <c r="AH124" s="94">
        <f>IF(O124="z",N124,IF(O124="x",N124*(-1),0))</f>
        <v>29</v>
      </c>
      <c r="AI124" s="94">
        <f>IF(Q124="z",P124,IF(Q124="x",P124*(-1),0))</f>
        <v>32</v>
      </c>
      <c r="AJ124" s="95">
        <f>IF(AND(AG124&lt;0,AH124&lt;0,AI124&lt;0),0,MAX(AG124:AI124))</f>
        <v>32</v>
      </c>
      <c r="AK124" s="94">
        <f>IF(S124="z",R124,IF(S124="x",R124*(-1),0))</f>
        <v>-35</v>
      </c>
      <c r="AL124" s="94">
        <f>IF(U124="z",T124,IF(U124="x",T124*(-1),0))</f>
        <v>37</v>
      </c>
      <c r="AM124" s="94">
        <f>IF(W124="z",V124,IF(W124="x",V124*(-1),0))</f>
        <v>-41</v>
      </c>
      <c r="AN124" s="96">
        <f>IF(AND(AK124&lt;0,AL124&lt;0,AM124&lt;0),0,MAX(AK124:AM124))</f>
        <v>37</v>
      </c>
      <c r="AO124" s="94">
        <f>IF(ISTEXT(Q124),AJ124,LARGE(L124:P124,1))</f>
        <v>32</v>
      </c>
      <c r="AP124" s="94">
        <f>IF(ISTEXT(W124),AN124,LARGE(R124:V124,1))</f>
        <v>37</v>
      </c>
      <c r="AQ124" s="94">
        <f>AO124+AP124</f>
        <v>69</v>
      </c>
      <c r="AR124" s="484">
        <f>IF(ISBLANK(E124)," ",MATCH(E124,'Protokół zawodów'!$E$9:$E$191,0))</f>
        <v>101</v>
      </c>
      <c r="AS124" s="485">
        <f>IF(E124="","",MATCH(E124,'Protokół zawodów'!$E$9:$E$191,0))</f>
        <v>101</v>
      </c>
      <c r="AT124" s="485"/>
      <c r="AU124" s="485"/>
      <c r="AV124" s="494"/>
    </row>
    <row r="125" spans="1:48" ht="18.600000000000001" thickBot="1">
      <c r="A125" s="495"/>
      <c r="B125" s="443"/>
      <c r="C125" s="443"/>
      <c r="D125" s="443"/>
      <c r="E125" s="443"/>
      <c r="F125" s="443"/>
      <c r="G125" s="496"/>
      <c r="H125" s="441"/>
      <c r="I125" s="497" t="str">
        <f>G118</f>
        <v>SKV Bonatrans Bohumín Czechy</v>
      </c>
      <c r="J125" s="446"/>
      <c r="K125" s="446"/>
      <c r="L125" s="441"/>
      <c r="M125" s="441"/>
      <c r="N125" s="441"/>
      <c r="O125" s="441"/>
      <c r="P125" s="441"/>
      <c r="Q125" s="441"/>
      <c r="R125" s="441"/>
      <c r="S125" s="441"/>
      <c r="T125" s="441"/>
      <c r="U125" s="441"/>
      <c r="V125" s="441"/>
      <c r="W125" s="441"/>
      <c r="X125" s="147"/>
      <c r="Y125" s="202">
        <f>ROUND(IF(COUNTA(I122:I124)=6,SUM(Y122:Y124)-MIN(Y122:Y124),SUM(Y122:Y124)),2)</f>
        <v>691.63</v>
      </c>
      <c r="Z125" s="199">
        <f>ROUND(IF(COUNTA(J122:J124)=6,SUM(Z122:Z124)-MIN(Z122:Z124),SUM(Z122:Z124)),2)</f>
        <v>691.63</v>
      </c>
      <c r="AA125" s="441"/>
      <c r="AB125" s="489"/>
      <c r="AC125" s="441"/>
      <c r="AD125" s="441"/>
      <c r="AE125" s="441"/>
      <c r="AF125" s="441"/>
      <c r="AG125" s="443"/>
      <c r="AH125" s="443"/>
      <c r="AI125" s="444"/>
      <c r="AJ125" s="445"/>
      <c r="AK125" s="443"/>
      <c r="AL125" s="443"/>
      <c r="AM125" s="443"/>
      <c r="AN125" s="445"/>
      <c r="AO125" s="446"/>
      <c r="AP125" s="446"/>
      <c r="AQ125" s="446"/>
      <c r="AR125" s="484"/>
      <c r="AS125" s="485" t="str">
        <f>IF(E125="","",MATCH(E125,'Protokół zawodów'!$E$9:$E$191,0))</f>
        <v/>
      </c>
      <c r="AT125" s="441"/>
      <c r="AU125" s="441"/>
      <c r="AV125" s="459"/>
    </row>
    <row r="126" spans="1:48" ht="12.75" hidden="1" customHeight="1">
      <c r="A126" s="501"/>
      <c r="B126" s="502"/>
      <c r="C126" s="502"/>
      <c r="D126" s="502"/>
      <c r="E126" s="502"/>
      <c r="F126" s="502"/>
      <c r="G126" s="503"/>
      <c r="H126" s="504"/>
      <c r="I126" s="504"/>
      <c r="J126" s="504"/>
      <c r="K126" s="505"/>
      <c r="L126" s="506"/>
      <c r="M126" s="507"/>
      <c r="N126" s="506"/>
      <c r="O126" s="507"/>
      <c r="P126" s="506"/>
      <c r="Q126" s="507"/>
      <c r="R126" s="506"/>
      <c r="S126" s="507"/>
      <c r="T126" s="506"/>
      <c r="U126" s="507"/>
      <c r="V126" s="506"/>
      <c r="W126" s="507"/>
      <c r="X126" s="506"/>
      <c r="Y126" s="506"/>
      <c r="Z126" s="508"/>
      <c r="AA126" s="441"/>
      <c r="AB126" s="489"/>
      <c r="AC126" s="441"/>
      <c r="AD126" s="441"/>
      <c r="AE126" s="483"/>
      <c r="AF126" s="483"/>
      <c r="AG126" s="443"/>
      <c r="AH126" s="443"/>
      <c r="AI126" s="443"/>
      <c r="AJ126" s="445"/>
      <c r="AK126" s="443"/>
      <c r="AL126" s="443"/>
      <c r="AM126" s="443"/>
      <c r="AN126" s="445"/>
      <c r="AO126" s="446"/>
      <c r="AP126" s="446"/>
      <c r="AQ126" s="446"/>
      <c r="AR126" s="447"/>
      <c r="AS126" s="485" t="str">
        <f>IF(E126="","",MATCH(E126,'Protokół zawodów'!$E$9:$E$191,0))</f>
        <v/>
      </c>
      <c r="AT126" s="441"/>
      <c r="AU126" s="441"/>
      <c r="AV126" s="459"/>
    </row>
    <row r="127" spans="1:48" s="141" customFormat="1" ht="15" hidden="1" customHeight="1">
      <c r="A127" s="460">
        <v>16</v>
      </c>
      <c r="B127" s="461"/>
      <c r="C127" s="499"/>
      <c r="D127" s="461"/>
      <c r="E127" s="461"/>
      <c r="F127" s="461"/>
      <c r="G127" s="498"/>
      <c r="H127" s="464"/>
      <c r="I127" s="464"/>
      <c r="J127" s="464"/>
      <c r="K127" s="463"/>
      <c r="L127" s="465"/>
      <c r="M127" s="466"/>
      <c r="N127" s="467"/>
      <c r="O127" s="466"/>
      <c r="P127" s="467"/>
      <c r="Q127" s="466"/>
      <c r="R127" s="468"/>
      <c r="S127" s="466"/>
      <c r="T127" s="469"/>
      <c r="U127" s="470"/>
      <c r="V127" s="467"/>
      <c r="W127" s="470"/>
      <c r="X127" s="410"/>
      <c r="Y127" s="410"/>
      <c r="Z127" s="471"/>
      <c r="AA127" s="469"/>
      <c r="AB127" s="489"/>
      <c r="AC127" s="469"/>
      <c r="AD127" s="469"/>
      <c r="AE127" s="472"/>
      <c r="AF127" s="472"/>
      <c r="AG127" s="463"/>
      <c r="AH127" s="463"/>
      <c r="AI127" s="463"/>
      <c r="AJ127" s="463"/>
      <c r="AK127" s="463"/>
      <c r="AL127" s="463"/>
      <c r="AM127" s="463"/>
      <c r="AN127" s="463"/>
      <c r="AO127" s="463"/>
      <c r="AP127" s="463"/>
      <c r="AQ127" s="463"/>
      <c r="AR127" s="473"/>
      <c r="AS127" s="485" t="str">
        <f>IF(E127="","",MATCH(E127,'Protokół zawodów'!$E$9:$E$191,0))</f>
        <v/>
      </c>
      <c r="AT127" s="469"/>
      <c r="AU127" s="469"/>
      <c r="AV127" s="474"/>
    </row>
    <row r="128" spans="1:48" ht="6" hidden="1" customHeight="1">
      <c r="A128" s="475"/>
      <c r="B128" s="476"/>
      <c r="C128" s="476"/>
      <c r="D128" s="476"/>
      <c r="E128" s="476"/>
      <c r="F128" s="476"/>
      <c r="G128" s="477"/>
      <c r="H128" s="476"/>
      <c r="I128" s="476"/>
      <c r="J128" s="476"/>
      <c r="K128" s="478"/>
      <c r="L128" s="479"/>
      <c r="M128" s="480"/>
      <c r="N128" s="479"/>
      <c r="O128" s="480"/>
      <c r="P128" s="479"/>
      <c r="Q128" s="480"/>
      <c r="R128" s="479"/>
      <c r="S128" s="480"/>
      <c r="T128" s="479"/>
      <c r="U128" s="480"/>
      <c r="V128" s="479"/>
      <c r="W128" s="480"/>
      <c r="X128" s="481"/>
      <c r="Y128" s="481"/>
      <c r="Z128" s="482"/>
      <c r="AA128" s="441"/>
      <c r="AB128" s="489"/>
      <c r="AC128" s="441"/>
      <c r="AD128" s="441"/>
      <c r="AE128" s="483"/>
      <c r="AF128" s="483"/>
      <c r="AG128" s="443"/>
      <c r="AH128" s="443"/>
      <c r="AI128" s="443"/>
      <c r="AJ128" s="445"/>
      <c r="AK128" s="443"/>
      <c r="AL128" s="443"/>
      <c r="AM128" s="443"/>
      <c r="AN128" s="445"/>
      <c r="AO128" s="446"/>
      <c r="AP128" s="446"/>
      <c r="AQ128" s="446"/>
      <c r="AR128" s="447"/>
      <c r="AS128" s="485" t="str">
        <f>IF(E128="","",MATCH(E128,'Protokół zawodów'!$E$9:$E$191,0))</f>
        <v/>
      </c>
      <c r="AT128" s="441"/>
      <c r="AU128" s="441"/>
      <c r="AV128" s="459"/>
    </row>
    <row r="129" spans="1:48" s="81" customFormat="1" ht="12" hidden="1" customHeight="1">
      <c r="A129" s="623" t="s">
        <v>10</v>
      </c>
      <c r="B129" s="628" t="s">
        <v>26</v>
      </c>
      <c r="C129" s="653" t="s">
        <v>27</v>
      </c>
      <c r="D129" s="631" t="s">
        <v>12</v>
      </c>
      <c r="E129" s="629" t="s">
        <v>48</v>
      </c>
      <c r="F129" s="631" t="s">
        <v>28</v>
      </c>
      <c r="G129" s="647" t="s">
        <v>29</v>
      </c>
      <c r="H129" s="631" t="s">
        <v>30</v>
      </c>
      <c r="I129" s="623" t="s">
        <v>31</v>
      </c>
      <c r="J129" s="80" t="s">
        <v>32</v>
      </c>
      <c r="K129" s="623" t="s">
        <v>33</v>
      </c>
      <c r="L129" s="623" t="s">
        <v>34</v>
      </c>
      <c r="M129" s="623"/>
      <c r="N129" s="623"/>
      <c r="O129" s="623"/>
      <c r="P129" s="623"/>
      <c r="Q129" s="623"/>
      <c r="R129" s="623" t="s">
        <v>35</v>
      </c>
      <c r="S129" s="623"/>
      <c r="T129" s="623"/>
      <c r="U129" s="623"/>
      <c r="V129" s="623"/>
      <c r="W129" s="623"/>
      <c r="X129" s="623" t="s">
        <v>36</v>
      </c>
      <c r="Y129" s="631" t="s">
        <v>37</v>
      </c>
      <c r="Z129" s="623" t="s">
        <v>38</v>
      </c>
      <c r="AA129" s="486"/>
      <c r="AB129" s="489"/>
      <c r="AC129" s="486"/>
      <c r="AD129" s="486"/>
      <c r="AE129" s="487"/>
      <c r="AF129" s="487"/>
      <c r="AG129" s="445"/>
      <c r="AH129" s="445"/>
      <c r="AI129" s="445"/>
      <c r="AJ129" s="445"/>
      <c r="AK129" s="445"/>
      <c r="AL129" s="445"/>
      <c r="AM129" s="445"/>
      <c r="AN129" s="445"/>
      <c r="AO129" s="445"/>
      <c r="AP129" s="445"/>
      <c r="AQ129" s="445"/>
      <c r="AR129" s="500"/>
      <c r="AS129" s="485">
        <f>IF(E129="","",MATCH(E129,'Protokół zawodów'!$E$9:$E$191,0))</f>
        <v>82</v>
      </c>
      <c r="AT129" s="486"/>
      <c r="AU129" s="486"/>
      <c r="AV129" s="488"/>
    </row>
    <row r="130" spans="1:48" s="81" customFormat="1" ht="12" hidden="1" customHeight="1">
      <c r="A130" s="624"/>
      <c r="B130" s="628"/>
      <c r="C130" s="653"/>
      <c r="D130" s="631"/>
      <c r="E130" s="629"/>
      <c r="F130" s="631"/>
      <c r="G130" s="624"/>
      <c r="H130" s="626"/>
      <c r="I130" s="624"/>
      <c r="J130" s="189" t="s">
        <v>39</v>
      </c>
      <c r="K130" s="623"/>
      <c r="L130" s="625">
        <v>1</v>
      </c>
      <c r="M130" s="625"/>
      <c r="N130" s="625">
        <v>2</v>
      </c>
      <c r="O130" s="625"/>
      <c r="P130" s="625">
        <v>3</v>
      </c>
      <c r="Q130" s="625"/>
      <c r="R130" s="625">
        <v>1</v>
      </c>
      <c r="S130" s="625"/>
      <c r="T130" s="625">
        <v>2</v>
      </c>
      <c r="U130" s="625"/>
      <c r="V130" s="625">
        <v>3</v>
      </c>
      <c r="W130" s="625"/>
      <c r="X130" s="623"/>
      <c r="Y130" s="623"/>
      <c r="Z130" s="624"/>
      <c r="AA130" s="486"/>
      <c r="AB130" s="489"/>
      <c r="AC130" s="486">
        <v>20</v>
      </c>
      <c r="AD130" s="486"/>
      <c r="AE130" s="487" t="s">
        <v>40</v>
      </c>
      <c r="AF130" s="487" t="s">
        <v>41</v>
      </c>
      <c r="AG130" s="445"/>
      <c r="AH130" s="445"/>
      <c r="AI130" s="445"/>
      <c r="AJ130" s="445"/>
      <c r="AK130" s="445"/>
      <c r="AL130" s="445"/>
      <c r="AM130" s="445"/>
      <c r="AN130" s="445"/>
      <c r="AO130" s="83" t="s">
        <v>42</v>
      </c>
      <c r="AP130" s="83" t="s">
        <v>43</v>
      </c>
      <c r="AQ130" s="83" t="s">
        <v>44</v>
      </c>
      <c r="AR130" s="500"/>
      <c r="AS130" s="485" t="str">
        <f>IF(E130="","",MATCH(E130,'Protokół zawodów'!$E$9:$E$191,0))</f>
        <v/>
      </c>
      <c r="AT130" s="486"/>
      <c r="AU130" s="486"/>
      <c r="AV130" s="488"/>
    </row>
    <row r="131" spans="1:48" s="35" customFormat="1" ht="16.2" hidden="1">
      <c r="A131" s="84">
        <v>1</v>
      </c>
      <c r="B131" s="85" t="str">
        <f>IF(ISBLANK($E131),"",INDEX('Protokół zawodów'!$B$9:$Z$191,$AR131,1))</f>
        <v/>
      </c>
      <c r="C131" s="85" t="str">
        <f>IF(ISBLANK($E131),"",INDEX('Protokół zawodów'!$B$9:$Z$191,$AR131,2))</f>
        <v/>
      </c>
      <c r="D131" s="85" t="str">
        <f>IF(ISBLANK($E131),"",INDEX('Protokół zawodów'!$B$9:$Z$191,$AR131,3))</f>
        <v/>
      </c>
      <c r="E131" s="192"/>
      <c r="F131" s="85" t="str">
        <f>IF(ISBLANK($E131),"",INDEX('Protokół zawodów'!$B$9:$Z$191,$AR131,5))</f>
        <v/>
      </c>
      <c r="G131" s="182" t="str">
        <f>IF(ISBLANK($E131),"",INDEX('Protokół zawodów'!$B$9:$Z$191,$AR131,6))</f>
        <v/>
      </c>
      <c r="H131" s="85" t="str">
        <f>IF(ISBLANK($E131),"",INDEX('Protokół zawodów'!$B$9:$Z$191,$AR131,7))</f>
        <v/>
      </c>
      <c r="I131" s="85" t="str">
        <f>IF(ISBLANK($E131),"",INDEX('Protokół zawodów'!$B$9:$Z$191,$AR131,8))</f>
        <v/>
      </c>
      <c r="J131" s="87" t="str">
        <f>IF(ISBLANK($E131),"",INDEX('Protokół zawodów'!$B$9:$Z$191,$AR131,9))</f>
        <v/>
      </c>
      <c r="K131" s="168" t="str">
        <f>IF(ISBLANK($E131),"",INDEX('Protokół zawodów'!$B$9:$Z$191,$AR131,10))</f>
        <v/>
      </c>
      <c r="L131" s="131" t="str">
        <f>IF(ISBLANK($E131),"",INDEX('Protokół zawodów'!$B$9:$Z$191,$AR131,11))</f>
        <v/>
      </c>
      <c r="M131" s="132" t="str">
        <f>IF(ISBLANK($E131),"",INDEX('Protokół zawodów'!$B$9:$Z$191,$AR131,12))</f>
        <v/>
      </c>
      <c r="N131" s="131" t="str">
        <f>IF(ISBLANK($E131),"",INDEX('Protokół zawodów'!$B$9:$Z$191,$AR131,13))</f>
        <v/>
      </c>
      <c r="O131" s="132" t="str">
        <f>IF(ISBLANK($E131),"",INDEX('Protokół zawodów'!$B$9:$Z$191,$AR131,14))</f>
        <v/>
      </c>
      <c r="P131" s="133" t="str">
        <f>IF(ISBLANK($E131),"",INDEX('Protokół zawodów'!$B$9:$Z$191,$AR131,15))</f>
        <v/>
      </c>
      <c r="Q131" s="132" t="str">
        <f>IF(ISBLANK($E131),"",INDEX('Protokół zawodów'!$B$9:$Z$191,$AR131,16))</f>
        <v/>
      </c>
      <c r="R131" s="133" t="str">
        <f>IF(ISBLANK($E131),"",INDEX('Protokół zawodów'!$B$9:$Z$191,$AR131,17))</f>
        <v/>
      </c>
      <c r="S131" s="132" t="str">
        <f>IF(ISBLANK($E131),"",INDEX('Protokół zawodów'!$B$9:$Z$191,$AR131,18))</f>
        <v/>
      </c>
      <c r="T131" s="133" t="str">
        <f>IF(ISBLANK($E131),"",INDEX('Protokół zawodów'!$B$9:$Z$191,$AR131,19))</f>
        <v/>
      </c>
      <c r="U131" s="132" t="str">
        <f>IF(ISBLANK($E131),"",INDEX('Protokół zawodów'!$B$9:$Z$191,$AR131,20))</f>
        <v/>
      </c>
      <c r="V131" s="133" t="str">
        <f>IF(ISBLANK($E131),"",INDEX('Protokół zawodów'!$B$9:$Z$191,$AR131,21))</f>
        <v/>
      </c>
      <c r="W131" s="132" t="str">
        <f>IF(ISBLANK($E131),"",INDEX('Protokół zawodów'!$B$9:$Z$191,$AR131,22))</f>
        <v/>
      </c>
      <c r="X131" s="89">
        <f>AJ131+AN131</f>
        <v>0</v>
      </c>
      <c r="Y131" s="201">
        <f t="shared" ref="Y131:Y133" si="63">IF(ISBLANK(K131)=TRUE,"",ROUND(AF131*AQ131*AD131,2))</f>
        <v>0</v>
      </c>
      <c r="Z131" s="200">
        <f t="shared" ref="Z131:Z133" si="64">IF(ISBLANK(K131)=TRUE," ",ROUND(AF131*X131*AD131,2))</f>
        <v>0</v>
      </c>
      <c r="AA131" s="485"/>
      <c r="AB131" s="489">
        <f>$Z$134</f>
        <v>0</v>
      </c>
      <c r="AC131" s="490" t="e">
        <f>J131-L131-R131</f>
        <v>#VALUE!</v>
      </c>
      <c r="AD131" s="491">
        <f>IF(ISBLANK($AT$3),1,IF(F131="K",$AT$3,1))</f>
        <v>1</v>
      </c>
      <c r="AE131" s="492">
        <f t="shared" ref="AE131:AE133" si="65">IF(K131&lt;163.918,10^(0.674107991*((LOG10(K131/163.918)^2))),1)</f>
        <v>1</v>
      </c>
      <c r="AF131" s="93">
        <f t="shared" ref="AF131:AF133" si="66">IF(K131&lt;201.159,10^(0.700767819*((LOG10(K131/201.159)^2))),1)</f>
        <v>1</v>
      </c>
      <c r="AG131" s="94">
        <f>IF(M131="z",L131,IF(M131="x",L131*(-1),0))</f>
        <v>0</v>
      </c>
      <c r="AH131" s="94">
        <f>IF(O131="z",N131,IF(O131="x",N131*(-1),0))</f>
        <v>0</v>
      </c>
      <c r="AI131" s="94">
        <f>IF(Q131="z",P131,IF(Q131="x",P131*(-1),0))</f>
        <v>0</v>
      </c>
      <c r="AJ131" s="95">
        <f>IF(AND(AG131&lt;0,AH131&lt;0,AI131&lt;0),0,MAX(AG131:AI131))</f>
        <v>0</v>
      </c>
      <c r="AK131" s="94">
        <f>IF(S131="z",R131,IF(S131="x",R131*(-1),0))</f>
        <v>0</v>
      </c>
      <c r="AL131" s="94">
        <f>IF(U131="z",T131,IF(U131="x",T131*(-1),0))</f>
        <v>0</v>
      </c>
      <c r="AM131" s="94">
        <f>IF(W131="z",V131,IF(W131="x",V131*(-1),0))</f>
        <v>0</v>
      </c>
      <c r="AN131" s="96">
        <f>IF(AND(AK131&lt;0,AL131&lt;0,AM131&lt;0),0,MAX(AK131:AM131))</f>
        <v>0</v>
      </c>
      <c r="AO131" s="94">
        <f>IF(ISTEXT(Q131),AJ131,LARGE(L131:P131,1))</f>
        <v>0</v>
      </c>
      <c r="AP131" s="94">
        <f>IF(ISTEXT(W131),AN131,LARGE(R131:V131,1))</f>
        <v>0</v>
      </c>
      <c r="AQ131" s="94">
        <f>AO131+AP131</f>
        <v>0</v>
      </c>
      <c r="AR131" s="484" t="str">
        <f>IF(ISBLANK(E131)," ",MATCH(E131,'Protokół zawodów'!$E$9:$E$191,0))</f>
        <v xml:space="preserve"> </v>
      </c>
      <c r="AS131" s="485" t="str">
        <f>IF(E131="","",MATCH(E131,'Protokół zawodów'!$E$9:$E$191,0))</f>
        <v/>
      </c>
      <c r="AT131" s="485"/>
      <c r="AU131" s="485"/>
      <c r="AV131" s="494"/>
    </row>
    <row r="132" spans="1:48" s="35" customFormat="1" ht="16.2" hidden="1">
      <c r="A132" s="84">
        <v>2</v>
      </c>
      <c r="B132" s="85" t="str">
        <f>IF(ISBLANK($E132),"",INDEX('Protokół zawodów'!$B$9:$Z$191,$AR132,1))</f>
        <v/>
      </c>
      <c r="C132" s="85" t="str">
        <f>IF(ISBLANK($E132),"",INDEX('Protokół zawodów'!$B$9:$Z$191,$AR132,2))</f>
        <v/>
      </c>
      <c r="D132" s="85" t="str">
        <f>IF(ISBLANK($E132),"",INDEX('Protokół zawodów'!$B$9:$Z$191,$AR132,3))</f>
        <v/>
      </c>
      <c r="E132" s="192"/>
      <c r="F132" s="85" t="str">
        <f>IF(ISBLANK($E132),"",INDEX('Protokół zawodów'!$B$9:$Z$191,$AR132,5))</f>
        <v/>
      </c>
      <c r="G132" s="182" t="str">
        <f>IF(ISBLANK($E132),"",INDEX('Protokół zawodów'!$B$9:$Z$191,$AR132,6))</f>
        <v/>
      </c>
      <c r="H132" s="85" t="str">
        <f>IF(ISBLANK($E132),"",INDEX('Protokół zawodów'!$B$9:$Z$191,$AR132,7))</f>
        <v/>
      </c>
      <c r="I132" s="85" t="str">
        <f>IF(ISBLANK($E132),"",INDEX('Protokół zawodów'!$B$9:$Z$191,$AR132,8))</f>
        <v/>
      </c>
      <c r="J132" s="87" t="str">
        <f>IF(ISBLANK($E132),"",INDEX('Protokół zawodów'!$B$9:$Z$191,$AR132,9))</f>
        <v/>
      </c>
      <c r="K132" s="168" t="str">
        <f>IF(ISBLANK($E132),"",INDEX('Protokół zawodów'!$B$9:$Z$191,$AR132,10))</f>
        <v/>
      </c>
      <c r="L132" s="131" t="str">
        <f>IF(ISBLANK($E132),"",INDEX('Protokół zawodów'!$B$9:$Z$191,$AR132,11))</f>
        <v/>
      </c>
      <c r="M132" s="132" t="str">
        <f>IF(ISBLANK($E132),"",INDEX('Protokół zawodów'!$B$9:$Z$191,$AR132,12))</f>
        <v/>
      </c>
      <c r="N132" s="131" t="str">
        <f>IF(ISBLANK($E132),"",INDEX('Protokół zawodów'!$B$9:$Z$191,$AR132,13))</f>
        <v/>
      </c>
      <c r="O132" s="132" t="str">
        <f>IF(ISBLANK($E132),"",INDEX('Protokół zawodów'!$B$9:$Z$191,$AR132,14))</f>
        <v/>
      </c>
      <c r="P132" s="133" t="str">
        <f>IF(ISBLANK($E132),"",INDEX('Protokół zawodów'!$B$9:$Z$191,$AR132,15))</f>
        <v/>
      </c>
      <c r="Q132" s="132" t="str">
        <f>IF(ISBLANK($E132),"",INDEX('Protokół zawodów'!$B$9:$Z$191,$AR132,16))</f>
        <v/>
      </c>
      <c r="R132" s="133" t="str">
        <f>IF(ISBLANK($E132),"",INDEX('Protokół zawodów'!$B$9:$Z$191,$AR132,17))</f>
        <v/>
      </c>
      <c r="S132" s="132" t="str">
        <f>IF(ISBLANK($E132),"",INDEX('Protokół zawodów'!$B$9:$Z$191,$AR132,18))</f>
        <v/>
      </c>
      <c r="T132" s="133" t="str">
        <f>IF(ISBLANK($E132),"",INDEX('Protokół zawodów'!$B$9:$Z$191,$AR132,19))</f>
        <v/>
      </c>
      <c r="U132" s="132" t="str">
        <f>IF(ISBLANK($E132),"",INDEX('Protokół zawodów'!$B$9:$Z$191,$AR132,20))</f>
        <v/>
      </c>
      <c r="V132" s="133" t="str">
        <f>IF(ISBLANK($E132),"",INDEX('Protokół zawodów'!$B$9:$Z$191,$AR132,21))</f>
        <v/>
      </c>
      <c r="W132" s="132" t="str">
        <f>IF(ISBLANK($E132),"",INDEX('Protokół zawodów'!$B$9:$Z$191,$AR132,22))</f>
        <v/>
      </c>
      <c r="X132" s="89">
        <f>AJ132+AN132</f>
        <v>0</v>
      </c>
      <c r="Y132" s="201">
        <f t="shared" si="63"/>
        <v>0</v>
      </c>
      <c r="Z132" s="200">
        <f t="shared" si="64"/>
        <v>0</v>
      </c>
      <c r="AA132" s="485"/>
      <c r="AB132" s="489">
        <f t="shared" ref="AB132:AB133" si="67">$Z$134</f>
        <v>0</v>
      </c>
      <c r="AC132" s="490" t="e">
        <f>J132-L132-R132</f>
        <v>#VALUE!</v>
      </c>
      <c r="AD132" s="491">
        <f>IF(ISBLANK($AT$3),1,IF(F132="K",$AT$3,1))</f>
        <v>1</v>
      </c>
      <c r="AE132" s="492">
        <f t="shared" si="65"/>
        <v>1</v>
      </c>
      <c r="AF132" s="93">
        <f t="shared" si="66"/>
        <v>1</v>
      </c>
      <c r="AG132" s="94">
        <f>IF(M132="z",L132,IF(M132="x",L132*(-1),0))</f>
        <v>0</v>
      </c>
      <c r="AH132" s="94">
        <f>IF(O132="z",N132,IF(O132="x",N132*(-1),0))</f>
        <v>0</v>
      </c>
      <c r="AI132" s="94">
        <f>IF(Q132="z",P132,IF(Q132="x",P132*(-1),0))</f>
        <v>0</v>
      </c>
      <c r="AJ132" s="95">
        <f>IF(AND(AG132&lt;0,AH132&lt;0,AI132&lt;0),0,MAX(AG132:AI132))</f>
        <v>0</v>
      </c>
      <c r="AK132" s="94">
        <f>IF(S132="z",R132,IF(S132="x",R132*(-1),0))</f>
        <v>0</v>
      </c>
      <c r="AL132" s="94">
        <f>IF(U132="z",T132,IF(U132="x",T132*(-1),0))</f>
        <v>0</v>
      </c>
      <c r="AM132" s="94">
        <f>IF(W132="z",V132,IF(W132="x",V132*(-1),0))</f>
        <v>0</v>
      </c>
      <c r="AN132" s="96">
        <f>IF(AND(AK132&lt;0,AL132&lt;0,AM132&lt;0),0,MAX(AK132:AM132))</f>
        <v>0</v>
      </c>
      <c r="AO132" s="94">
        <f>IF(ISTEXT(Q132),AJ132,LARGE(L132:P132,1))</f>
        <v>0</v>
      </c>
      <c r="AP132" s="94">
        <f>IF(ISTEXT(W132),AN132,LARGE(R132:V132,1))</f>
        <v>0</v>
      </c>
      <c r="AQ132" s="94">
        <f>AO132+AP132</f>
        <v>0</v>
      </c>
      <c r="AR132" s="484" t="str">
        <f>IF(ISBLANK(E132)," ",MATCH(E132,'Protokół zawodów'!$E$9:$E$191,0))</f>
        <v xml:space="preserve"> </v>
      </c>
      <c r="AS132" s="485" t="str">
        <f>IF(E132="","",MATCH(E132,'Protokół zawodów'!$E$9:$E$191,0))</f>
        <v/>
      </c>
      <c r="AT132" s="485"/>
      <c r="AU132" s="485"/>
      <c r="AV132" s="494"/>
    </row>
    <row r="133" spans="1:48" s="35" customFormat="1" ht="16.8" hidden="1" thickBot="1">
      <c r="A133" s="84">
        <v>3</v>
      </c>
      <c r="B133" s="85" t="str">
        <f>IF(ISBLANK($E133),"",INDEX('Protokół zawodów'!$B$9:$Z$191,$AR133,1))</f>
        <v/>
      </c>
      <c r="C133" s="85" t="str">
        <f>IF(ISBLANK($E133),"",INDEX('Protokół zawodów'!$B$9:$Z$191,$AR133,2))</f>
        <v/>
      </c>
      <c r="D133" s="85" t="str">
        <f>IF(ISBLANK($E133),"",INDEX('Protokół zawodów'!$B$9:$Z$191,$AR133,3))</f>
        <v/>
      </c>
      <c r="E133" s="192"/>
      <c r="F133" s="85" t="str">
        <f>IF(ISBLANK($E133),"",INDEX('Protokół zawodów'!$B$9:$Z$191,$AR133,5))</f>
        <v/>
      </c>
      <c r="G133" s="182" t="str">
        <f>IF(ISBLANK($E133),"",INDEX('Protokół zawodów'!$B$9:$Z$191,$AR133,6))</f>
        <v/>
      </c>
      <c r="H133" s="85" t="str">
        <f>IF(ISBLANK($E133),"",INDEX('Protokół zawodów'!$B$9:$Z$191,$AR133,7))</f>
        <v/>
      </c>
      <c r="I133" s="85" t="str">
        <f>IF(ISBLANK($E133),"",INDEX('Protokół zawodów'!$B$9:$Z$191,$AR133,8))</f>
        <v/>
      </c>
      <c r="J133" s="87" t="str">
        <f>IF(ISBLANK($E133),"",INDEX('Protokół zawodów'!$B$9:$Z$191,$AR133,9))</f>
        <v/>
      </c>
      <c r="K133" s="168" t="str">
        <f>IF(ISBLANK($E133),"",INDEX('Protokół zawodów'!$B$9:$Z$191,$AR133,10))</f>
        <v/>
      </c>
      <c r="L133" s="131" t="str">
        <f>IF(ISBLANK($E133),"",INDEX('Protokół zawodów'!$B$9:$Z$191,$AR133,11))</f>
        <v/>
      </c>
      <c r="M133" s="132" t="str">
        <f>IF(ISBLANK($E133),"",INDEX('Protokół zawodów'!$B$9:$Z$191,$AR133,12))</f>
        <v/>
      </c>
      <c r="N133" s="131" t="str">
        <f>IF(ISBLANK($E133),"",INDEX('Protokół zawodów'!$B$9:$Z$191,$AR133,13))</f>
        <v/>
      </c>
      <c r="O133" s="132" t="str">
        <f>IF(ISBLANK($E133),"",INDEX('Protokół zawodów'!$B$9:$Z$191,$AR133,14))</f>
        <v/>
      </c>
      <c r="P133" s="133" t="str">
        <f>IF(ISBLANK($E133),"",INDEX('Protokół zawodów'!$B$9:$Z$191,$AR133,15))</f>
        <v/>
      </c>
      <c r="Q133" s="132" t="str">
        <f>IF(ISBLANK($E133),"",INDEX('Protokół zawodów'!$B$9:$Z$191,$AR133,16))</f>
        <v/>
      </c>
      <c r="R133" s="133" t="str">
        <f>IF(ISBLANK($E133),"",INDEX('Protokół zawodów'!$B$9:$Z$191,$AR133,17))</f>
        <v/>
      </c>
      <c r="S133" s="132" t="str">
        <f>IF(ISBLANK($E133),"",INDEX('Protokół zawodów'!$B$9:$Z$191,$AR133,18))</f>
        <v/>
      </c>
      <c r="T133" s="133" t="str">
        <f>IF(ISBLANK($E133),"",INDEX('Protokół zawodów'!$B$9:$Z$191,$AR133,19))</f>
        <v/>
      </c>
      <c r="U133" s="132" t="str">
        <f>IF(ISBLANK($E133),"",INDEX('Protokół zawodów'!$B$9:$Z$191,$AR133,20))</f>
        <v/>
      </c>
      <c r="V133" s="133" t="str">
        <f>IF(ISBLANK($E133),"",INDEX('Protokół zawodów'!$B$9:$Z$191,$AR133,21))</f>
        <v/>
      </c>
      <c r="W133" s="132" t="str">
        <f>IF(ISBLANK($E133),"",INDEX('Protokół zawodów'!$B$9:$Z$191,$AR133,22))</f>
        <v/>
      </c>
      <c r="X133" s="89">
        <f>AJ133+AN133</f>
        <v>0</v>
      </c>
      <c r="Y133" s="201">
        <f t="shared" si="63"/>
        <v>0</v>
      </c>
      <c r="Z133" s="200">
        <f t="shared" si="64"/>
        <v>0</v>
      </c>
      <c r="AA133" s="485"/>
      <c r="AB133" s="489">
        <f t="shared" si="67"/>
        <v>0</v>
      </c>
      <c r="AC133" s="490" t="e">
        <f>J133-L133-R133</f>
        <v>#VALUE!</v>
      </c>
      <c r="AD133" s="491">
        <f>IF(ISBLANK($AT$3),1,IF(F133="K",$AT$3,1))</f>
        <v>1</v>
      </c>
      <c r="AE133" s="492">
        <f t="shared" si="65"/>
        <v>1</v>
      </c>
      <c r="AF133" s="93">
        <f t="shared" si="66"/>
        <v>1</v>
      </c>
      <c r="AG133" s="94">
        <f>IF(M133="z",L133,IF(M133="x",L133*(-1),0))</f>
        <v>0</v>
      </c>
      <c r="AH133" s="94">
        <f>IF(O133="z",N133,IF(O133="x",N133*(-1),0))</f>
        <v>0</v>
      </c>
      <c r="AI133" s="94">
        <f>IF(Q133="z",P133,IF(Q133="x",P133*(-1),0))</f>
        <v>0</v>
      </c>
      <c r="AJ133" s="95">
        <f>IF(AND(AG133&lt;0,AH133&lt;0,AI133&lt;0),0,MAX(AG133:AI133))</f>
        <v>0</v>
      </c>
      <c r="AK133" s="94">
        <f>IF(S133="z",R133,IF(S133="x",R133*(-1),0))</f>
        <v>0</v>
      </c>
      <c r="AL133" s="94">
        <f>IF(U133="z",T133,IF(U133="x",T133*(-1),0))</f>
        <v>0</v>
      </c>
      <c r="AM133" s="94">
        <f>IF(W133="z",V133,IF(W133="x",V133*(-1),0))</f>
        <v>0</v>
      </c>
      <c r="AN133" s="96">
        <f>IF(AND(AK133&lt;0,AL133&lt;0,AM133&lt;0),0,MAX(AK133:AM133))</f>
        <v>0</v>
      </c>
      <c r="AO133" s="94">
        <f>IF(ISTEXT(Q133),AJ133,LARGE(L133:P133,1))</f>
        <v>0</v>
      </c>
      <c r="AP133" s="94">
        <f>IF(ISTEXT(W133),AN133,LARGE(R133:V133,1))</f>
        <v>0</v>
      </c>
      <c r="AQ133" s="94">
        <f>AO133+AP133</f>
        <v>0</v>
      </c>
      <c r="AR133" s="484" t="str">
        <f>IF(ISBLANK(E133)," ",MATCH(E133,'Protokół zawodów'!$E$9:$E$191,0))</f>
        <v xml:space="preserve"> </v>
      </c>
      <c r="AS133" s="485" t="str">
        <f>IF(E133="","",MATCH(E133,'Protokół zawodów'!$E$9:$E$191,0))</f>
        <v/>
      </c>
      <c r="AT133" s="485"/>
      <c r="AU133" s="485"/>
      <c r="AV133" s="494"/>
    </row>
    <row r="134" spans="1:48" ht="18.600000000000001" hidden="1" thickBot="1">
      <c r="A134" s="495"/>
      <c r="B134" s="443"/>
      <c r="C134" s="443"/>
      <c r="D134" s="443"/>
      <c r="E134" s="443"/>
      <c r="F134" s="443"/>
      <c r="G134" s="496"/>
      <c r="H134" s="441"/>
      <c r="I134" s="497">
        <f>C127</f>
        <v>0</v>
      </c>
      <c r="J134" s="446"/>
      <c r="K134" s="446"/>
      <c r="L134" s="441"/>
      <c r="M134" s="441"/>
      <c r="N134" s="441"/>
      <c r="O134" s="441"/>
      <c r="P134" s="441"/>
      <c r="Q134" s="441"/>
      <c r="R134" s="441"/>
      <c r="S134" s="441"/>
      <c r="T134" s="441"/>
      <c r="U134" s="441"/>
      <c r="V134" s="441"/>
      <c r="W134" s="441"/>
      <c r="X134" s="147"/>
      <c r="Y134" s="202">
        <f>ROUND(IF(COUNTA(I131:I133)=6,SUM(Y131:Y133)-MIN(Y131:Y133),SUM(Y131:Y133)),2)</f>
        <v>0</v>
      </c>
      <c r="Z134" s="199">
        <f>ROUND(IF(COUNTA(J131:J133)=6,SUM(Z131:Z133)-MIN(Z131:Z133),SUM(Z131:Z133)),2)</f>
        <v>0</v>
      </c>
      <c r="AA134" s="441"/>
      <c r="AB134" s="441"/>
      <c r="AC134" s="441"/>
      <c r="AD134" s="441"/>
      <c r="AE134" s="441"/>
      <c r="AF134" s="441"/>
      <c r="AG134" s="443"/>
      <c r="AH134" s="443"/>
      <c r="AI134" s="444"/>
      <c r="AJ134" s="445"/>
      <c r="AK134" s="443"/>
      <c r="AL134" s="443"/>
      <c r="AM134" s="443"/>
      <c r="AN134" s="445"/>
      <c r="AO134" s="446"/>
      <c r="AP134" s="446"/>
      <c r="AQ134" s="446"/>
      <c r="AR134" s="484"/>
      <c r="AS134" s="485"/>
      <c r="AT134" s="441"/>
      <c r="AU134" s="441"/>
      <c r="AV134" s="459"/>
    </row>
    <row r="135" spans="1:48" ht="12.75" customHeight="1">
      <c r="A135" s="501"/>
      <c r="B135" s="502"/>
      <c r="C135" s="502"/>
      <c r="D135" s="502"/>
      <c r="E135" s="502"/>
      <c r="F135" s="502"/>
      <c r="G135" s="503"/>
      <c r="H135" s="504"/>
      <c r="I135" s="504"/>
      <c r="J135" s="504"/>
      <c r="K135" s="505"/>
      <c r="L135" s="506"/>
      <c r="M135" s="507"/>
      <c r="N135" s="506"/>
      <c r="O135" s="507"/>
      <c r="P135" s="506"/>
      <c r="Q135" s="507"/>
      <c r="R135" s="506"/>
      <c r="S135" s="507"/>
      <c r="T135" s="506"/>
      <c r="U135" s="507"/>
      <c r="V135" s="506"/>
      <c r="W135" s="507"/>
      <c r="X135" s="506"/>
      <c r="Y135" s="506"/>
      <c r="Z135" s="508"/>
      <c r="AA135" s="441"/>
      <c r="AB135" s="441"/>
      <c r="AC135" s="441"/>
      <c r="AD135" s="441"/>
      <c r="AE135" s="483"/>
      <c r="AF135" s="483"/>
      <c r="AG135" s="443"/>
      <c r="AH135" s="443"/>
      <c r="AI135" s="443"/>
      <c r="AJ135" s="445"/>
      <c r="AK135" s="443"/>
      <c r="AL135" s="443"/>
      <c r="AM135" s="443"/>
      <c r="AN135" s="445"/>
      <c r="AO135" s="446"/>
      <c r="AP135" s="446"/>
      <c r="AQ135" s="446"/>
      <c r="AR135" s="447"/>
      <c r="AS135" s="441"/>
      <c r="AT135" s="441"/>
      <c r="AU135" s="441"/>
      <c r="AV135" s="459"/>
    </row>
    <row r="136" spans="1:48" ht="12.75" customHeight="1">
      <c r="A136" s="501"/>
      <c r="B136" s="502"/>
      <c r="C136" s="502"/>
      <c r="D136" s="502"/>
      <c r="E136" s="502"/>
      <c r="F136" s="502"/>
      <c r="G136" s="509" t="s">
        <v>46</v>
      </c>
      <c r="H136" s="510"/>
      <c r="I136" s="446"/>
      <c r="J136" s="511"/>
      <c r="K136" s="512" t="s">
        <v>47</v>
      </c>
      <c r="L136" s="618"/>
      <c r="M136" s="618"/>
      <c r="N136" s="618"/>
      <c r="O136" s="618"/>
      <c r="P136" s="618"/>
      <c r="Q136" s="618"/>
      <c r="R136" s="618"/>
      <c r="S136" s="513"/>
      <c r="T136" s="514"/>
      <c r="U136" s="515"/>
      <c r="V136" s="618"/>
      <c r="W136" s="618"/>
      <c r="X136" s="618"/>
      <c r="Y136" s="618"/>
      <c r="Z136" s="618"/>
      <c r="AA136" s="441"/>
      <c r="AB136" s="441"/>
      <c r="AC136" s="441"/>
      <c r="AD136" s="441"/>
      <c r="AE136" s="483"/>
      <c r="AF136" s="483"/>
      <c r="AG136" s="443"/>
      <c r="AH136" s="443"/>
      <c r="AI136" s="443"/>
      <c r="AJ136" s="445"/>
      <c r="AK136" s="443"/>
      <c r="AL136" s="443"/>
      <c r="AM136" s="443"/>
      <c r="AN136" s="445"/>
      <c r="AO136" s="446"/>
      <c r="AP136" s="446"/>
      <c r="AQ136" s="446"/>
      <c r="AR136" s="447"/>
      <c r="AS136" s="441"/>
      <c r="AT136" s="441"/>
      <c r="AU136" s="441"/>
      <c r="AV136" s="459"/>
    </row>
    <row r="137" spans="1:48" ht="12.75" customHeight="1">
      <c r="A137" s="501"/>
      <c r="B137" s="502"/>
      <c r="C137" s="502"/>
      <c r="D137" s="502"/>
      <c r="E137" s="502"/>
      <c r="F137" s="502"/>
      <c r="G137" s="516"/>
      <c r="H137" s="510"/>
      <c r="I137" s="446"/>
      <c r="J137" s="510"/>
      <c r="K137" s="510"/>
      <c r="L137" s="510"/>
      <c r="M137" s="510"/>
      <c r="N137" s="510"/>
      <c r="O137" s="510"/>
      <c r="P137" s="510"/>
      <c r="Q137" s="510"/>
      <c r="R137" s="510"/>
      <c r="S137" s="513"/>
      <c r="T137" s="514"/>
      <c r="U137" s="515"/>
      <c r="V137" s="510"/>
      <c r="W137" s="510"/>
      <c r="X137" s="510"/>
      <c r="Y137" s="510"/>
      <c r="Z137" s="510"/>
      <c r="AA137" s="441"/>
      <c r="AB137" s="441"/>
      <c r="AC137" s="441"/>
      <c r="AD137" s="441"/>
      <c r="AE137" s="483"/>
      <c r="AF137" s="483"/>
      <c r="AG137" s="443"/>
      <c r="AH137" s="443"/>
      <c r="AI137" s="443"/>
      <c r="AJ137" s="445"/>
      <c r="AK137" s="443"/>
      <c r="AL137" s="443"/>
      <c r="AM137" s="443"/>
      <c r="AN137" s="445"/>
      <c r="AO137" s="446"/>
      <c r="AP137" s="446"/>
      <c r="AQ137" s="446"/>
      <c r="AR137" s="447"/>
      <c r="AS137" s="441"/>
      <c r="AT137" s="441"/>
      <c r="AU137" s="441"/>
      <c r="AV137" s="459"/>
    </row>
    <row r="138" spans="1:48" ht="12.75" customHeight="1">
      <c r="A138" s="501"/>
      <c r="B138" s="502"/>
      <c r="C138" s="502"/>
      <c r="D138" s="502"/>
      <c r="E138" s="502"/>
      <c r="F138" s="502"/>
      <c r="G138" s="516"/>
      <c r="H138" s="504"/>
      <c r="I138" s="446"/>
      <c r="J138" s="504"/>
      <c r="K138" s="125"/>
      <c r="L138" s="504"/>
      <c r="M138" s="517"/>
      <c r="N138" s="504"/>
      <c r="O138" s="517"/>
      <c r="P138" s="504"/>
      <c r="Q138" s="517"/>
      <c r="R138" s="504"/>
      <c r="S138" s="517"/>
      <c r="T138" s="504"/>
      <c r="U138" s="517"/>
      <c r="V138" s="504"/>
      <c r="W138" s="517"/>
      <c r="X138" s="504"/>
      <c r="Y138" s="504"/>
      <c r="Z138" s="505"/>
      <c r="AA138" s="441"/>
      <c r="AB138" s="441"/>
      <c r="AC138" s="441"/>
      <c r="AD138" s="441"/>
      <c r="AE138" s="483"/>
      <c r="AF138" s="483"/>
      <c r="AG138" s="443"/>
      <c r="AH138" s="443"/>
      <c r="AI138" s="443"/>
      <c r="AJ138" s="445"/>
      <c r="AK138" s="443"/>
      <c r="AL138" s="443"/>
      <c r="AM138" s="443"/>
      <c r="AN138" s="445"/>
      <c r="AO138" s="446"/>
      <c r="AP138" s="446"/>
      <c r="AQ138" s="446"/>
      <c r="AR138" s="447"/>
      <c r="AS138" s="441"/>
      <c r="AT138" s="441"/>
      <c r="AU138" s="441"/>
      <c r="AV138" s="459"/>
    </row>
    <row r="139" spans="1:48" ht="30" customHeight="1">
      <c r="A139" s="501"/>
      <c r="B139" s="502"/>
      <c r="C139" s="502"/>
      <c r="D139" s="502"/>
      <c r="E139" s="502"/>
      <c r="F139" s="502"/>
      <c r="G139" s="150"/>
      <c r="H139" s="518"/>
      <c r="I139" s="519"/>
      <c r="J139" s="519"/>
      <c r="K139" s="520"/>
      <c r="L139" s="619"/>
      <c r="M139" s="619"/>
      <c r="N139" s="619"/>
      <c r="O139" s="619"/>
      <c r="P139" s="619"/>
      <c r="Q139" s="619"/>
      <c r="R139" s="619"/>
      <c r="S139" s="521"/>
      <c r="T139" s="522"/>
      <c r="U139" s="619"/>
      <c r="V139" s="619"/>
      <c r="W139" s="619"/>
      <c r="X139" s="619"/>
      <c r="Y139" s="619"/>
      <c r="Z139" s="619"/>
      <c r="AA139" s="441"/>
      <c r="AB139" s="441"/>
      <c r="AC139" s="441"/>
      <c r="AD139" s="441"/>
      <c r="AE139" s="483"/>
      <c r="AF139" s="483"/>
      <c r="AG139" s="443"/>
      <c r="AH139" s="443"/>
      <c r="AI139" s="443"/>
      <c r="AJ139" s="445"/>
      <c r="AK139" s="443"/>
      <c r="AL139" s="443"/>
      <c r="AM139" s="443"/>
      <c r="AN139" s="445"/>
      <c r="AO139" s="446"/>
      <c r="AP139" s="446"/>
      <c r="AQ139" s="446"/>
      <c r="AR139" s="447"/>
      <c r="AS139" s="441"/>
      <c r="AT139" s="441"/>
      <c r="AU139" s="441"/>
      <c r="AV139" s="459"/>
    </row>
    <row r="140" spans="1:48" ht="20.399999999999999">
      <c r="A140" s="495"/>
      <c r="B140" s="443"/>
      <c r="C140" s="654" t="s">
        <v>188</v>
      </c>
      <c r="D140" s="654"/>
      <c r="E140" s="654"/>
      <c r="F140" s="654"/>
      <c r="G140" s="654"/>
      <c r="H140" s="654"/>
      <c r="I140" s="654"/>
      <c r="J140" s="654"/>
      <c r="K140" s="654"/>
      <c r="L140" s="441"/>
      <c r="M140" s="441"/>
      <c r="N140" s="441"/>
      <c r="O140" s="441"/>
      <c r="P140" s="441"/>
      <c r="Q140" s="441"/>
      <c r="R140" s="441"/>
      <c r="S140" s="441"/>
      <c r="T140" s="441"/>
      <c r="U140" s="441"/>
      <c r="V140" s="441"/>
      <c r="W140" s="441"/>
      <c r="X140" s="441"/>
      <c r="Y140" s="441"/>
      <c r="Z140" s="441"/>
      <c r="AA140" s="441"/>
      <c r="AB140" s="441"/>
      <c r="AC140" s="441"/>
      <c r="AD140" s="441"/>
      <c r="AE140" s="441"/>
      <c r="AF140" s="441"/>
      <c r="AG140" s="443"/>
      <c r="AH140" s="443"/>
      <c r="AI140" s="444"/>
      <c r="AJ140" s="445"/>
      <c r="AK140" s="443"/>
      <c r="AL140" s="443"/>
      <c r="AM140" s="443"/>
      <c r="AN140" s="445"/>
      <c r="AO140" s="446"/>
      <c r="AP140" s="446"/>
      <c r="AQ140" s="446"/>
      <c r="AR140" s="447"/>
      <c r="AS140" s="441"/>
      <c r="AT140" s="441"/>
      <c r="AU140" s="441"/>
      <c r="AV140" s="459"/>
    </row>
    <row r="141" spans="1:48" ht="18">
      <c r="A141" s="495"/>
      <c r="B141" s="443"/>
      <c r="C141" s="523">
        <v>1</v>
      </c>
      <c r="D141" s="523"/>
      <c r="E141" s="523"/>
      <c r="F141" s="523"/>
      <c r="G141" s="524" t="str">
        <f t="shared" ref="G141:G142" si="68">INDEX($I$9:$I$133,$L141,1)</f>
        <v>OLIMPIJCZYK Łuków 1</v>
      </c>
      <c r="H141" s="525"/>
      <c r="I141" s="441"/>
      <c r="J141" s="523"/>
      <c r="K141" s="160">
        <f>LARGE(($Z$93,$Z$84,$Z$76,$Z$68,$Z$60,$Z$52,$Z$44,$Z$36,$Z$28,$Z$20,$Z$12,$Z$101,$Z$109,$Z$117,$Z$125,$Z$134),C141)</f>
        <v>961.84</v>
      </c>
      <c r="L141" s="447">
        <f t="shared" ref="L141:L156" si="69">MATCH(K141,$Z$9:$Z$134,0)</f>
        <v>4</v>
      </c>
      <c r="M141" s="441"/>
      <c r="N141" s="441"/>
      <c r="O141" s="441"/>
      <c r="P141" s="441"/>
      <c r="Q141" s="441"/>
      <c r="R141" s="441"/>
      <c r="S141" s="441"/>
      <c r="T141" s="441"/>
      <c r="U141" s="441"/>
      <c r="V141" s="441"/>
      <c r="W141" s="441"/>
      <c r="X141" s="441"/>
      <c r="Y141" s="441"/>
      <c r="Z141" s="441"/>
      <c r="AA141" s="441"/>
      <c r="AB141" s="441"/>
      <c r="AC141" s="441"/>
      <c r="AD141" s="441"/>
      <c r="AE141" s="441"/>
      <c r="AF141" s="441"/>
      <c r="AG141" s="443"/>
      <c r="AH141" s="443"/>
      <c r="AI141" s="444"/>
      <c r="AJ141" s="445"/>
      <c r="AK141" s="443"/>
      <c r="AL141" s="443"/>
      <c r="AM141" s="443"/>
      <c r="AN141" s="445"/>
      <c r="AO141" s="446"/>
      <c r="AP141" s="446"/>
      <c r="AQ141" s="446"/>
      <c r="AR141" s="447"/>
      <c r="AS141" s="441"/>
      <c r="AT141" s="441"/>
      <c r="AU141" s="441"/>
      <c r="AV141" s="459"/>
    </row>
    <row r="142" spans="1:48" ht="18">
      <c r="A142" s="495"/>
      <c r="B142" s="443"/>
      <c r="C142" s="523">
        <v>2</v>
      </c>
      <c r="D142" s="523"/>
      <c r="E142" s="523"/>
      <c r="F142" s="523"/>
      <c r="G142" s="526" t="str">
        <f t="shared" si="68"/>
        <v>UKS Atleta (Ostrołęka)</v>
      </c>
      <c r="H142" s="527"/>
      <c r="I142" s="441"/>
      <c r="J142" s="523"/>
      <c r="K142" s="160">
        <f>LARGE(($Z$93,$Z$84,$Z$76,$Z$68,$Z$60,$Z$52,$Z$44,$Z$36,$Z$28,$Z$20,$Z$12,$Z$101,$Z$109,$Z$117,$Z$125,$Z$134),C142)</f>
        <v>891.75</v>
      </c>
      <c r="L142" s="447">
        <f t="shared" si="69"/>
        <v>52</v>
      </c>
      <c r="M142" s="441"/>
      <c r="N142" s="441"/>
      <c r="O142" s="441"/>
      <c r="P142" s="441"/>
      <c r="Q142" s="441"/>
      <c r="R142" s="441"/>
      <c r="S142" s="441"/>
      <c r="T142" s="441"/>
      <c r="U142" s="441"/>
      <c r="V142" s="441"/>
      <c r="W142" s="441"/>
      <c r="X142" s="441"/>
      <c r="Y142" s="441"/>
      <c r="Z142" s="441"/>
      <c r="AA142" s="441"/>
      <c r="AB142" s="441"/>
      <c r="AC142" s="441"/>
      <c r="AD142" s="441"/>
      <c r="AE142" s="441"/>
      <c r="AF142" s="441"/>
      <c r="AG142" s="443"/>
      <c r="AH142" s="443"/>
      <c r="AI142" s="444"/>
      <c r="AJ142" s="445"/>
      <c r="AK142" s="443"/>
      <c r="AL142" s="443"/>
      <c r="AM142" s="443"/>
      <c r="AN142" s="445"/>
      <c r="AO142" s="446"/>
      <c r="AP142" s="446"/>
      <c r="AQ142" s="446"/>
      <c r="AR142" s="447"/>
      <c r="AS142" s="441"/>
      <c r="AT142" s="441"/>
      <c r="AU142" s="441"/>
      <c r="AV142" s="459"/>
    </row>
    <row r="143" spans="1:48" ht="18">
      <c r="A143" s="495"/>
      <c r="B143" s="443"/>
      <c r="C143" s="523">
        <v>3</v>
      </c>
      <c r="D143" s="523"/>
      <c r="E143" s="523"/>
      <c r="F143" s="523"/>
      <c r="G143" s="528" t="str">
        <f>INDEX($I$9:$I$133,$L143,1)</f>
        <v>OLIMPIJCZYK Łuków 2</v>
      </c>
      <c r="H143" s="529"/>
      <c r="I143" s="441"/>
      <c r="J143" s="523"/>
      <c r="K143" s="160">
        <f>LARGE(($Z$93,$Z$84,$Z$76,$Z$68,$Z$60,$Z$52,$Z$44,$Z$36,$Z$28,$Z$20,$Z$12,$Z$101,$Z$109,$Z$117,$Z$125,$Z$134),C143)</f>
        <v>837.88</v>
      </c>
      <c r="L143" s="447">
        <f t="shared" si="69"/>
        <v>12</v>
      </c>
      <c r="M143" s="441"/>
      <c r="N143" s="441"/>
      <c r="O143" s="441"/>
      <c r="P143" s="441"/>
      <c r="Q143" s="441"/>
      <c r="R143" s="441"/>
      <c r="S143" s="441"/>
      <c r="T143" s="441"/>
      <c r="U143" s="441"/>
      <c r="V143" s="441"/>
      <c r="W143" s="441"/>
      <c r="X143" s="441"/>
      <c r="Y143" s="441"/>
      <c r="Z143" s="441"/>
      <c r="AA143" s="441"/>
      <c r="AB143" s="441"/>
      <c r="AC143" s="441"/>
      <c r="AD143" s="441"/>
      <c r="AE143" s="441"/>
      <c r="AF143" s="441"/>
      <c r="AG143" s="443"/>
      <c r="AH143" s="443"/>
      <c r="AI143" s="444"/>
      <c r="AJ143" s="445"/>
      <c r="AK143" s="443"/>
      <c r="AL143" s="443"/>
      <c r="AM143" s="443"/>
      <c r="AN143" s="445"/>
      <c r="AO143" s="446"/>
      <c r="AP143" s="446"/>
      <c r="AQ143" s="446"/>
      <c r="AR143" s="447"/>
      <c r="AS143" s="441"/>
      <c r="AT143" s="441"/>
      <c r="AU143" s="441"/>
      <c r="AV143" s="459"/>
    </row>
    <row r="144" spans="1:48" ht="18">
      <c r="A144" s="495"/>
      <c r="B144" s="443"/>
      <c r="C144" s="523">
        <v>4</v>
      </c>
      <c r="D144" s="523"/>
      <c r="E144" s="523"/>
      <c r="F144" s="523"/>
      <c r="G144" s="530" t="str">
        <f t="shared" ref="G144:G156" si="70">INDEX($I$9:$I$133,$L144,1)</f>
        <v>GLKS POM-ISKRA (Piotrowice)</v>
      </c>
      <c r="H144" s="531"/>
      <c r="I144" s="441"/>
      <c r="J144" s="523"/>
      <c r="K144" s="160">
        <f>LARGE(($Z$93,$Z$84,$Z$76,$Z$68,$Z$60,$Z$52,$Z$44,$Z$36,$Z$28,$Z$20,$Z$12,$Z$101,$Z$109,$Z$117,$Z$125,$Z$134),C144)</f>
        <v>806.75</v>
      </c>
      <c r="L144" s="447">
        <f t="shared" si="69"/>
        <v>60</v>
      </c>
      <c r="M144" s="441"/>
      <c r="N144" s="441"/>
      <c r="O144" s="441"/>
      <c r="P144" s="441"/>
      <c r="Q144" s="441"/>
      <c r="R144" s="441"/>
      <c r="S144" s="441"/>
      <c r="T144" s="441"/>
      <c r="U144" s="441"/>
      <c r="V144" s="441"/>
      <c r="W144" s="441"/>
      <c r="X144" s="441"/>
      <c r="Y144" s="441"/>
      <c r="Z144" s="441"/>
      <c r="AA144" s="441"/>
      <c r="AB144" s="441"/>
      <c r="AC144" s="441"/>
      <c r="AD144" s="441"/>
      <c r="AE144" s="441"/>
      <c r="AF144" s="441"/>
      <c r="AG144" s="443"/>
      <c r="AH144" s="443"/>
      <c r="AI144" s="444"/>
      <c r="AJ144" s="445"/>
      <c r="AK144" s="443"/>
      <c r="AL144" s="443"/>
      <c r="AM144" s="443"/>
      <c r="AN144" s="445"/>
      <c r="AO144" s="446"/>
      <c r="AP144" s="446"/>
      <c r="AQ144" s="446"/>
      <c r="AR144" s="447"/>
      <c r="AS144" s="441"/>
      <c r="AT144" s="441"/>
      <c r="AU144" s="441"/>
      <c r="AV144" s="459"/>
    </row>
    <row r="145" spans="1:48" ht="18">
      <c r="A145" s="495"/>
      <c r="B145" s="443"/>
      <c r="C145" s="523">
        <v>5</v>
      </c>
      <c r="D145" s="523"/>
      <c r="E145" s="523"/>
      <c r="F145" s="523"/>
      <c r="G145" s="530" t="str">
        <f t="shared" si="70"/>
        <v>KS Klimat (Łapy)</v>
      </c>
      <c r="H145" s="531"/>
      <c r="I145" s="441"/>
      <c r="J145" s="523"/>
      <c r="K145" s="160">
        <f>LARGE(($Z$93,$Z$84,$Z$76,$Z$68,$Z$60,$Z$52,$Z$44,$Z$36,$Z$28,$Z$20,$Z$12,$Z$101,$Z$109,$Z$117,$Z$125,$Z$134),C145)</f>
        <v>806.68</v>
      </c>
      <c r="L145" s="447">
        <f t="shared" si="69"/>
        <v>44</v>
      </c>
      <c r="M145" s="441"/>
      <c r="N145" s="441"/>
      <c r="O145" s="441"/>
      <c r="P145" s="441"/>
      <c r="Q145" s="441"/>
      <c r="R145" s="441"/>
      <c r="S145" s="441"/>
      <c r="T145" s="441"/>
      <c r="U145" s="441"/>
      <c r="V145" s="441"/>
      <c r="W145" s="441"/>
      <c r="X145" s="441"/>
      <c r="Y145" s="441"/>
      <c r="Z145" s="441"/>
      <c r="AA145" s="441"/>
      <c r="AB145" s="441"/>
      <c r="AC145" s="441"/>
      <c r="AD145" s="441"/>
      <c r="AE145" s="441"/>
      <c r="AF145" s="441"/>
      <c r="AG145" s="443"/>
      <c r="AH145" s="443"/>
      <c r="AI145" s="444"/>
      <c r="AJ145" s="445"/>
      <c r="AK145" s="443"/>
      <c r="AL145" s="443"/>
      <c r="AM145" s="443"/>
      <c r="AN145" s="445"/>
      <c r="AO145" s="446"/>
      <c r="AP145" s="446"/>
      <c r="AQ145" s="446"/>
      <c r="AR145" s="447"/>
      <c r="AS145" s="441"/>
      <c r="AT145" s="441"/>
      <c r="AU145" s="441"/>
      <c r="AV145" s="459"/>
    </row>
    <row r="146" spans="1:48" ht="18">
      <c r="A146" s="495"/>
      <c r="B146" s="443"/>
      <c r="C146" s="523">
        <v>6</v>
      </c>
      <c r="D146" s="523"/>
      <c r="E146" s="523"/>
      <c r="F146" s="523"/>
      <c r="G146" s="530" t="str">
        <f t="shared" si="70"/>
        <v>LKS Dobryszyce 1</v>
      </c>
      <c r="H146" s="531"/>
      <c r="I146" s="441"/>
      <c r="J146" s="523"/>
      <c r="K146" s="160">
        <f>LARGE(($Z$93,$Z$84,$Z$76,$Z$68,$Z$60,$Z$52,$Z$44,$Z$36,$Z$28,$Z$20,$Z$12,$Z$101,$Z$109,$Z$117,$Z$125,$Z$134),C146)</f>
        <v>750.34</v>
      </c>
      <c r="L146" s="447">
        <f t="shared" si="69"/>
        <v>85</v>
      </c>
      <c r="M146" s="441"/>
      <c r="N146" s="441"/>
      <c r="O146" s="441"/>
      <c r="P146" s="441"/>
      <c r="Q146" s="441"/>
      <c r="R146" s="441"/>
      <c r="S146" s="441"/>
      <c r="T146" s="441"/>
      <c r="U146" s="441"/>
      <c r="V146" s="441"/>
      <c r="W146" s="441"/>
      <c r="X146" s="441"/>
      <c r="Y146" s="441"/>
      <c r="Z146" s="441"/>
      <c r="AA146" s="441"/>
      <c r="AB146" s="441"/>
      <c r="AC146" s="441"/>
      <c r="AD146" s="441"/>
      <c r="AE146" s="441"/>
      <c r="AF146" s="441"/>
      <c r="AG146" s="443"/>
      <c r="AH146" s="443"/>
      <c r="AI146" s="444"/>
      <c r="AJ146" s="445"/>
      <c r="AK146" s="443"/>
      <c r="AL146" s="443"/>
      <c r="AM146" s="443"/>
      <c r="AN146" s="445"/>
      <c r="AO146" s="446"/>
      <c r="AP146" s="446"/>
      <c r="AQ146" s="446"/>
      <c r="AR146" s="447"/>
      <c r="AS146" s="441"/>
      <c r="AT146" s="441"/>
      <c r="AU146" s="441"/>
      <c r="AV146" s="459"/>
    </row>
    <row r="147" spans="1:48" ht="18">
      <c r="A147" s="495"/>
      <c r="B147" s="443"/>
      <c r="C147" s="523">
        <v>7</v>
      </c>
      <c r="D147" s="523"/>
      <c r="E147" s="523"/>
      <c r="F147" s="523"/>
      <c r="G147" s="530" t="str">
        <f t="shared" si="70"/>
        <v>LKS Omega Kleszczów 1</v>
      </c>
      <c r="H147" s="531"/>
      <c r="I147" s="441"/>
      <c r="J147" s="523"/>
      <c r="K147" s="160">
        <f>LARGE(($Z$93,$Z$84,$Z$76,$Z$68,$Z$60,$Z$52,$Z$44,$Z$36,$Z$28,$Z$20,$Z$12,$Z$101,$Z$109,$Z$117,$Z$125,$Z$134),C147)</f>
        <v>735.58</v>
      </c>
      <c r="L147" s="447">
        <f t="shared" si="69"/>
        <v>101</v>
      </c>
      <c r="M147" s="441"/>
      <c r="N147" s="441"/>
      <c r="O147" s="441"/>
      <c r="P147" s="441"/>
      <c r="Q147" s="441"/>
      <c r="R147" s="441"/>
      <c r="S147" s="441"/>
      <c r="T147" s="441"/>
      <c r="U147" s="441"/>
      <c r="V147" s="441"/>
      <c r="W147" s="441"/>
      <c r="X147" s="441"/>
      <c r="Y147" s="441"/>
      <c r="Z147" s="441"/>
      <c r="AA147" s="441"/>
      <c r="AB147" s="441"/>
      <c r="AC147" s="441"/>
      <c r="AD147" s="441"/>
      <c r="AE147" s="441"/>
      <c r="AF147" s="441"/>
      <c r="AG147" s="443"/>
      <c r="AH147" s="443"/>
      <c r="AI147" s="444"/>
      <c r="AJ147" s="445"/>
      <c r="AK147" s="443"/>
      <c r="AL147" s="443"/>
      <c r="AM147" s="443"/>
      <c r="AN147" s="445"/>
      <c r="AO147" s="446"/>
      <c r="AP147" s="446"/>
      <c r="AQ147" s="446"/>
      <c r="AR147" s="447"/>
      <c r="AS147" s="441"/>
      <c r="AT147" s="441"/>
      <c r="AU147" s="441"/>
      <c r="AV147" s="459"/>
    </row>
    <row r="148" spans="1:48" ht="18">
      <c r="A148" s="495"/>
      <c r="B148" s="443"/>
      <c r="C148" s="523">
        <v>8</v>
      </c>
      <c r="D148" s="523"/>
      <c r="E148" s="523"/>
      <c r="F148" s="523"/>
      <c r="G148" s="530" t="str">
        <f t="shared" si="70"/>
        <v>LKS ZNICZ Biłgoraj 1</v>
      </c>
      <c r="H148" s="531"/>
      <c r="I148" s="441"/>
      <c r="J148" s="523"/>
      <c r="K148" s="160">
        <f>LARGE(($Z$93,$Z$84,$Z$76,$Z$68,$Z$60,$Z$52,$Z$44,$Z$36,$Z$28,$Z$20,$Z$12,$Z$101,$Z$109,$Z$117,$Z$125,$Z$134),C148)</f>
        <v>695.76</v>
      </c>
      <c r="L148" s="447">
        <f t="shared" si="69"/>
        <v>68</v>
      </c>
      <c r="M148" s="441"/>
      <c r="N148" s="441"/>
      <c r="O148" s="441"/>
      <c r="P148" s="441"/>
      <c r="Q148" s="441"/>
      <c r="R148" s="441"/>
      <c r="S148" s="441"/>
      <c r="T148" s="441"/>
      <c r="U148" s="441"/>
      <c r="V148" s="441"/>
      <c r="W148" s="441"/>
      <c r="X148" s="441"/>
      <c r="Y148" s="441"/>
      <c r="Z148" s="441"/>
      <c r="AA148" s="441"/>
      <c r="AB148" s="441"/>
      <c r="AC148" s="441"/>
      <c r="AD148" s="441"/>
      <c r="AE148" s="441"/>
      <c r="AF148" s="441"/>
      <c r="AG148" s="443"/>
      <c r="AH148" s="443"/>
      <c r="AI148" s="444"/>
      <c r="AJ148" s="445"/>
      <c r="AK148" s="443"/>
      <c r="AL148" s="443"/>
      <c r="AM148" s="443"/>
      <c r="AN148" s="445"/>
      <c r="AO148" s="446"/>
      <c r="AP148" s="446"/>
      <c r="AQ148" s="446"/>
      <c r="AR148" s="447"/>
      <c r="AS148" s="441"/>
      <c r="AT148" s="441"/>
      <c r="AU148" s="441"/>
      <c r="AV148" s="459"/>
    </row>
    <row r="149" spans="1:48" ht="18">
      <c r="A149" s="495"/>
      <c r="B149" s="443"/>
      <c r="C149" s="523">
        <v>9</v>
      </c>
      <c r="D149" s="523"/>
      <c r="E149" s="523"/>
      <c r="F149" s="523"/>
      <c r="G149" s="530" t="str">
        <f t="shared" si="70"/>
        <v>SKV Bonatrans Bohumín Czechy</v>
      </c>
      <c r="H149" s="531"/>
      <c r="I149" s="441"/>
      <c r="J149" s="523"/>
      <c r="K149" s="160">
        <f>LARGE(($Z$93,$Z$84,$Z$76,$Z$68,$Z$60,$Z$52,$Z$44,$Z$36,$Z$28,$Z$20,$Z$12,$Z$101,$Z$109,$Z$117,$Z$125,$Z$134),C149)</f>
        <v>691.63</v>
      </c>
      <c r="L149" s="447">
        <f t="shared" si="69"/>
        <v>117</v>
      </c>
      <c r="M149" s="441"/>
      <c r="N149" s="441"/>
      <c r="O149" s="441"/>
      <c r="P149" s="441"/>
      <c r="Q149" s="441"/>
      <c r="R149" s="441"/>
      <c r="S149" s="441"/>
      <c r="T149" s="441"/>
      <c r="U149" s="441"/>
      <c r="V149" s="441"/>
      <c r="W149" s="441"/>
      <c r="X149" s="441"/>
      <c r="Y149" s="441"/>
      <c r="Z149" s="441"/>
      <c r="AA149" s="441"/>
      <c r="AB149" s="441"/>
      <c r="AC149" s="441"/>
      <c r="AD149" s="441"/>
      <c r="AE149" s="441"/>
      <c r="AF149" s="441"/>
      <c r="AG149" s="443"/>
      <c r="AH149" s="443"/>
      <c r="AI149" s="444"/>
      <c r="AJ149" s="445"/>
      <c r="AK149" s="443"/>
      <c r="AL149" s="443"/>
      <c r="AM149" s="443"/>
      <c r="AN149" s="445"/>
      <c r="AO149" s="446"/>
      <c r="AP149" s="446"/>
      <c r="AQ149" s="446"/>
      <c r="AR149" s="447"/>
      <c r="AS149" s="441"/>
      <c r="AT149" s="441"/>
      <c r="AU149" s="441"/>
      <c r="AV149" s="459"/>
    </row>
    <row r="150" spans="1:48" ht="18">
      <c r="A150" s="495"/>
      <c r="B150" s="443"/>
      <c r="C150" s="523">
        <v>10</v>
      </c>
      <c r="D150" s="523"/>
      <c r="E150" s="523"/>
      <c r="F150" s="523"/>
      <c r="G150" s="530" t="str">
        <f t="shared" si="70"/>
        <v>LKS ZNICZ Biłgoraj 2</v>
      </c>
      <c r="H150" s="531"/>
      <c r="I150" s="441"/>
      <c r="J150" s="523"/>
      <c r="K150" s="160">
        <f>LARGE(($Z$93,$Z$84,$Z$76,$Z$68,$Z$60,$Z$52,$Z$44,$Z$36,$Z$28,$Z$20,$Z$12,$Z$101,$Z$109,$Z$117,$Z$125,$Z$134),C150)</f>
        <v>526.87</v>
      </c>
      <c r="L150" s="447">
        <f t="shared" si="69"/>
        <v>76</v>
      </c>
      <c r="M150" s="441"/>
      <c r="N150" s="441"/>
      <c r="O150" s="441"/>
      <c r="P150" s="441"/>
      <c r="Q150" s="441"/>
      <c r="R150" s="441"/>
      <c r="S150" s="441"/>
      <c r="T150" s="441"/>
      <c r="U150" s="441"/>
      <c r="V150" s="441"/>
      <c r="W150" s="441"/>
      <c r="X150" s="441"/>
      <c r="Y150" s="441"/>
      <c r="Z150" s="441"/>
      <c r="AA150" s="441"/>
      <c r="AB150" s="441"/>
      <c r="AC150" s="441"/>
      <c r="AD150" s="441"/>
      <c r="AE150" s="441"/>
      <c r="AF150" s="441"/>
      <c r="AG150" s="443"/>
      <c r="AH150" s="443"/>
      <c r="AI150" s="444"/>
      <c r="AJ150" s="445"/>
      <c r="AK150" s="443"/>
      <c r="AL150" s="443"/>
      <c r="AM150" s="443"/>
      <c r="AN150" s="445"/>
      <c r="AO150" s="446"/>
      <c r="AP150" s="446"/>
      <c r="AQ150" s="446"/>
      <c r="AR150" s="447"/>
      <c r="AS150" s="441"/>
      <c r="AT150" s="441"/>
      <c r="AU150" s="441"/>
      <c r="AV150" s="459"/>
    </row>
    <row r="151" spans="1:48" ht="18">
      <c r="A151" s="495"/>
      <c r="B151" s="443"/>
      <c r="C151" s="523">
        <v>11</v>
      </c>
      <c r="D151" s="443"/>
      <c r="E151" s="443"/>
      <c r="F151" s="443"/>
      <c r="G151" s="530" t="str">
        <f t="shared" si="70"/>
        <v>Wysoczanka Wysokie</v>
      </c>
      <c r="H151" s="441"/>
      <c r="I151" s="446"/>
      <c r="J151" s="446"/>
      <c r="K151" s="160">
        <f>LARGE(($Z$93,$Z$84,$Z$76,$Z$68,$Z$60,$Z$52,$Z$44,$Z$36,$Z$28,$Z$20,$Z$12,$Z$101,$Z$109,$Z$117,$Z$125,$Z$134),C151)</f>
        <v>492.03</v>
      </c>
      <c r="L151" s="447">
        <f t="shared" si="69"/>
        <v>36</v>
      </c>
      <c r="M151" s="441"/>
      <c r="N151" s="441"/>
      <c r="O151" s="441"/>
      <c r="P151" s="441"/>
      <c r="Q151" s="441"/>
      <c r="R151" s="441"/>
      <c r="S151" s="441"/>
      <c r="T151" s="441"/>
      <c r="U151" s="441"/>
      <c r="V151" s="441"/>
      <c r="W151" s="441"/>
      <c r="X151" s="441"/>
      <c r="Y151" s="441"/>
      <c r="Z151" s="441"/>
      <c r="AA151" s="441"/>
      <c r="AB151" s="441"/>
      <c r="AC151" s="441"/>
      <c r="AD151" s="441"/>
      <c r="AE151" s="441"/>
      <c r="AF151" s="441"/>
      <c r="AG151" s="443"/>
      <c r="AH151" s="443"/>
      <c r="AI151" s="444"/>
      <c r="AJ151" s="445"/>
      <c r="AK151" s="443"/>
      <c r="AL151" s="443"/>
      <c r="AM151" s="443"/>
      <c r="AN151" s="445"/>
      <c r="AO151" s="446"/>
      <c r="AP151" s="446"/>
      <c r="AQ151" s="446"/>
      <c r="AR151" s="447"/>
      <c r="AS151" s="441"/>
      <c r="AT151" s="441"/>
      <c r="AU151" s="441"/>
      <c r="AV151" s="459"/>
    </row>
    <row r="152" spans="1:48" ht="18">
      <c r="A152" s="495"/>
      <c r="B152" s="443"/>
      <c r="C152" s="523">
        <v>12</v>
      </c>
      <c r="D152" s="523"/>
      <c r="E152" s="523"/>
      <c r="F152" s="523"/>
      <c r="G152" s="530" t="str">
        <f t="shared" si="70"/>
        <v/>
      </c>
      <c r="H152" s="531"/>
      <c r="I152" s="441"/>
      <c r="J152" s="523"/>
      <c r="K152" s="160">
        <f>LARGE(($Z$93,$Z$84,$Z$76,$Z$68,$Z$60,$Z$52,$Z$44,$Z$36,$Z$28,$Z$20,$Z$12,$Z$101,$Z$109,$Z$117,$Z$125,$Z$134),C152)</f>
        <v>0</v>
      </c>
      <c r="L152" s="447">
        <f t="shared" si="69"/>
        <v>17</v>
      </c>
      <c r="M152" s="441"/>
      <c r="N152" s="441"/>
      <c r="O152" s="441"/>
      <c r="P152" s="441"/>
      <c r="Q152" s="441"/>
      <c r="R152" s="441"/>
      <c r="S152" s="441"/>
      <c r="T152" s="441"/>
      <c r="U152" s="441"/>
      <c r="V152" s="441"/>
      <c r="W152" s="441"/>
      <c r="X152" s="441"/>
      <c r="Y152" s="441"/>
      <c r="Z152" s="441"/>
      <c r="AA152" s="441"/>
      <c r="AB152" s="441"/>
      <c r="AC152" s="441"/>
      <c r="AD152" s="441"/>
      <c r="AE152" s="441"/>
      <c r="AF152" s="441"/>
      <c r="AG152" s="443"/>
      <c r="AH152" s="443"/>
      <c r="AI152" s="444"/>
      <c r="AJ152" s="445"/>
      <c r="AK152" s="443"/>
      <c r="AL152" s="443"/>
      <c r="AM152" s="443"/>
      <c r="AN152" s="445"/>
      <c r="AO152" s="446"/>
      <c r="AP152" s="446"/>
      <c r="AQ152" s="446"/>
      <c r="AR152" s="447"/>
      <c r="AS152" s="441"/>
      <c r="AT152" s="441"/>
      <c r="AU152" s="441"/>
      <c r="AV152" s="459"/>
    </row>
    <row r="153" spans="1:48" ht="18">
      <c r="A153" s="495"/>
      <c r="B153" s="443"/>
      <c r="C153" s="523">
        <v>13</v>
      </c>
      <c r="D153" s="523"/>
      <c r="E153" s="523"/>
      <c r="F153" s="523"/>
      <c r="G153" s="530" t="str">
        <f t="shared" si="70"/>
        <v/>
      </c>
      <c r="H153" s="531"/>
      <c r="I153" s="441"/>
      <c r="J153" s="523"/>
      <c r="K153" s="160">
        <f>LARGE(($Z$93,$Z$84,$Z$76,$Z$68,$Z$60,$Z$52,$Z$44,$Z$36,$Z$28,$Z$20,$Z$12,$Z$101,$Z$109,$Z$117,$Z$125,$Z$134),C153)</f>
        <v>0</v>
      </c>
      <c r="L153" s="447">
        <f t="shared" si="69"/>
        <v>17</v>
      </c>
      <c r="M153" s="441"/>
      <c r="N153" s="441"/>
      <c r="O153" s="441"/>
      <c r="P153" s="441"/>
      <c r="Q153" s="441"/>
      <c r="R153" s="441"/>
      <c r="S153" s="441"/>
      <c r="T153" s="441"/>
      <c r="U153" s="441"/>
      <c r="V153" s="441"/>
      <c r="W153" s="441"/>
      <c r="X153" s="441"/>
      <c r="Y153" s="441"/>
      <c r="Z153" s="441"/>
      <c r="AA153" s="441"/>
      <c r="AB153" s="441"/>
      <c r="AC153" s="441"/>
      <c r="AD153" s="441"/>
      <c r="AE153" s="441"/>
      <c r="AF153" s="441"/>
      <c r="AG153" s="443"/>
      <c r="AH153" s="443"/>
      <c r="AI153" s="444"/>
      <c r="AJ153" s="445"/>
      <c r="AK153" s="443"/>
      <c r="AL153" s="443"/>
      <c r="AM153" s="443"/>
      <c r="AN153" s="445"/>
      <c r="AO153" s="446"/>
      <c r="AP153" s="446"/>
      <c r="AQ153" s="446"/>
      <c r="AR153" s="447"/>
      <c r="AS153" s="441"/>
      <c r="AT153" s="441"/>
      <c r="AU153" s="441"/>
      <c r="AV153" s="459"/>
    </row>
    <row r="154" spans="1:48" ht="18">
      <c r="A154" s="495"/>
      <c r="B154" s="443"/>
      <c r="C154" s="523">
        <v>14</v>
      </c>
      <c r="D154" s="523"/>
      <c r="E154" s="523"/>
      <c r="F154" s="523"/>
      <c r="G154" s="530" t="str">
        <f t="shared" si="70"/>
        <v/>
      </c>
      <c r="H154" s="531"/>
      <c r="I154" s="441"/>
      <c r="J154" s="523"/>
      <c r="K154" s="160">
        <f>LARGE(($Z$93,$Z$84,$Z$76,$Z$68,$Z$60,$Z$52,$Z$44,$Z$36,$Z$28,$Z$20,$Z$12,$Z$101,$Z$109,$Z$117,$Z$125,$Z$134),C154)</f>
        <v>0</v>
      </c>
      <c r="L154" s="447">
        <f t="shared" si="69"/>
        <v>17</v>
      </c>
      <c r="M154" s="441"/>
      <c r="N154" s="441"/>
      <c r="O154" s="441"/>
      <c r="P154" s="441"/>
      <c r="Q154" s="441"/>
      <c r="R154" s="441"/>
      <c r="S154" s="441"/>
      <c r="T154" s="441"/>
      <c r="U154" s="441"/>
      <c r="V154" s="441"/>
      <c r="W154" s="441"/>
      <c r="X154" s="441"/>
      <c r="Y154" s="441"/>
      <c r="Z154" s="441"/>
      <c r="AA154" s="441"/>
      <c r="AB154" s="441"/>
      <c r="AC154" s="441"/>
      <c r="AD154" s="441"/>
      <c r="AE154" s="441"/>
      <c r="AF154" s="441"/>
      <c r="AG154" s="443"/>
      <c r="AH154" s="443"/>
      <c r="AI154" s="444"/>
      <c r="AJ154" s="445"/>
      <c r="AK154" s="443"/>
      <c r="AL154" s="443"/>
      <c r="AM154" s="443"/>
      <c r="AN154" s="445"/>
      <c r="AO154" s="446"/>
      <c r="AP154" s="446"/>
      <c r="AQ154" s="446"/>
      <c r="AR154" s="447"/>
      <c r="AS154" s="441"/>
      <c r="AT154" s="441"/>
      <c r="AU154" s="441"/>
      <c r="AV154" s="459"/>
    </row>
    <row r="155" spans="1:48" ht="18">
      <c r="A155" s="495"/>
      <c r="B155" s="443"/>
      <c r="C155" s="523">
        <v>15</v>
      </c>
      <c r="D155" s="523"/>
      <c r="E155" s="523"/>
      <c r="F155" s="523"/>
      <c r="G155" s="530" t="str">
        <f t="shared" si="70"/>
        <v/>
      </c>
      <c r="H155" s="531"/>
      <c r="I155" s="441"/>
      <c r="J155" s="523"/>
      <c r="K155" s="160">
        <f>LARGE(($Z$93,$Z$84,$Z$76,$Z$68,$Z$60,$Z$52,$Z$44,$Z$36,$Z$28,$Z$20,$Z$12,$Z$101,$Z$109,$Z$117,$Z$125,$Z$134),C155)</f>
        <v>0</v>
      </c>
      <c r="L155" s="447">
        <f t="shared" si="69"/>
        <v>17</v>
      </c>
      <c r="M155" s="441"/>
      <c r="N155" s="441"/>
      <c r="O155" s="441"/>
      <c r="P155" s="441"/>
      <c r="Q155" s="441"/>
      <c r="R155" s="441"/>
      <c r="S155" s="441"/>
      <c r="T155" s="441"/>
      <c r="U155" s="441"/>
      <c r="V155" s="441"/>
      <c r="W155" s="441"/>
      <c r="X155" s="441"/>
      <c r="Y155" s="441"/>
      <c r="Z155" s="441"/>
      <c r="AA155" s="441"/>
      <c r="AB155" s="441"/>
      <c r="AC155" s="441"/>
      <c r="AD155" s="441"/>
      <c r="AE155" s="441"/>
      <c r="AF155" s="441"/>
      <c r="AG155" s="443"/>
      <c r="AH155" s="443"/>
      <c r="AI155" s="444"/>
      <c r="AJ155" s="445"/>
      <c r="AK155" s="443"/>
      <c r="AL155" s="443"/>
      <c r="AM155" s="443"/>
      <c r="AN155" s="445"/>
      <c r="AO155" s="446"/>
      <c r="AP155" s="446"/>
      <c r="AQ155" s="446"/>
      <c r="AR155" s="447"/>
      <c r="AS155" s="441"/>
      <c r="AT155" s="441"/>
      <c r="AU155" s="441"/>
      <c r="AV155" s="459"/>
    </row>
    <row r="156" spans="1:48" ht="18">
      <c r="A156" s="495"/>
      <c r="B156" s="443"/>
      <c r="C156" s="523">
        <v>16</v>
      </c>
      <c r="D156" s="443"/>
      <c r="E156" s="443"/>
      <c r="F156" s="443"/>
      <c r="G156" s="530" t="str">
        <f t="shared" si="70"/>
        <v/>
      </c>
      <c r="H156" s="441"/>
      <c r="I156" s="446"/>
      <c r="J156" s="446"/>
      <c r="K156" s="160">
        <f>LARGE(($Z$93,$Z$84,$Z$76,$Z$68,$Z$60,$Z$52,$Z$44,$Z$36,$Z$28,$Z$20,$Z$12,$Z$101,$Z$109,$Z$117,$Z$125,$Z$134),C156)</f>
        <v>0</v>
      </c>
      <c r="L156" s="447">
        <f t="shared" si="69"/>
        <v>17</v>
      </c>
      <c r="M156" s="441"/>
      <c r="N156" s="441"/>
      <c r="O156" s="441"/>
      <c r="P156" s="441"/>
      <c r="Q156" s="441"/>
      <c r="R156" s="441"/>
      <c r="S156" s="441"/>
      <c r="T156" s="441"/>
      <c r="U156" s="441"/>
      <c r="V156" s="441"/>
      <c r="W156" s="441"/>
      <c r="X156" s="441"/>
      <c r="Y156" s="441"/>
      <c r="Z156" s="441"/>
      <c r="AA156" s="441"/>
      <c r="AB156" s="441"/>
      <c r="AC156" s="441"/>
      <c r="AD156" s="441"/>
      <c r="AE156" s="441"/>
      <c r="AF156" s="441"/>
      <c r="AG156" s="443"/>
      <c r="AH156" s="443"/>
      <c r="AI156" s="444"/>
      <c r="AJ156" s="445"/>
      <c r="AK156" s="443"/>
      <c r="AL156" s="443"/>
      <c r="AM156" s="443"/>
      <c r="AN156" s="445"/>
      <c r="AO156" s="446"/>
      <c r="AP156" s="446"/>
      <c r="AQ156" s="446"/>
      <c r="AR156" s="447"/>
      <c r="AS156" s="441"/>
      <c r="AT156" s="441"/>
      <c r="AU156" s="441"/>
      <c r="AV156" s="459"/>
    </row>
    <row r="157" spans="1:48" ht="16.2">
      <c r="A157" s="495"/>
      <c r="B157" s="443"/>
      <c r="C157" s="443"/>
      <c r="D157" s="443"/>
      <c r="E157" s="443"/>
      <c r="F157" s="443"/>
      <c r="G157" s="496"/>
      <c r="H157" s="441"/>
      <c r="I157" s="446"/>
      <c r="J157" s="446"/>
      <c r="K157" s="446"/>
      <c r="L157" s="441"/>
      <c r="M157" s="441"/>
      <c r="N157" s="441"/>
      <c r="O157" s="441"/>
      <c r="P157" s="441"/>
      <c r="Q157" s="441"/>
      <c r="R157" s="441"/>
      <c r="S157" s="441"/>
      <c r="T157" s="441"/>
      <c r="U157" s="441"/>
      <c r="V157" s="441"/>
      <c r="W157" s="441"/>
      <c r="X157" s="441"/>
      <c r="Y157" s="441"/>
      <c r="Z157" s="532"/>
      <c r="AA157" s="441"/>
      <c r="AB157" s="441"/>
      <c r="AC157" s="441"/>
      <c r="AD157" s="441"/>
      <c r="AE157" s="441"/>
      <c r="AF157" s="441"/>
      <c r="AG157" s="443"/>
      <c r="AH157" s="443"/>
      <c r="AI157" s="444"/>
      <c r="AJ157" s="445"/>
      <c r="AK157" s="443"/>
      <c r="AL157" s="443"/>
      <c r="AM157" s="443"/>
      <c r="AN157" s="445"/>
      <c r="AO157" s="446"/>
      <c r="AP157" s="446"/>
      <c r="AQ157" s="446"/>
      <c r="AR157" s="447"/>
      <c r="AS157" s="441"/>
      <c r="AT157" s="441"/>
      <c r="AU157" s="441"/>
      <c r="AV157" s="459"/>
    </row>
    <row r="158" spans="1:48">
      <c r="A158" s="495"/>
      <c r="B158" s="443"/>
      <c r="C158" s="443"/>
      <c r="D158" s="443"/>
      <c r="E158" s="443"/>
      <c r="F158" s="443"/>
      <c r="G158" s="496"/>
      <c r="H158" s="441"/>
      <c r="I158" s="446"/>
      <c r="J158" s="446"/>
      <c r="K158" s="446"/>
      <c r="L158" s="441"/>
      <c r="M158" s="441"/>
      <c r="N158" s="441"/>
      <c r="O158" s="441"/>
      <c r="P158" s="441"/>
      <c r="Q158" s="441"/>
      <c r="R158" s="441"/>
      <c r="S158" s="441"/>
      <c r="T158" s="441"/>
      <c r="U158" s="441"/>
      <c r="V158" s="441"/>
      <c r="W158" s="441"/>
      <c r="X158" s="441"/>
      <c r="Y158" s="441"/>
      <c r="Z158" s="441"/>
      <c r="AA158" s="441"/>
      <c r="AB158" s="441"/>
      <c r="AC158" s="441"/>
      <c r="AD158" s="441"/>
      <c r="AE158" s="441"/>
      <c r="AF158" s="441"/>
      <c r="AG158" s="443"/>
      <c r="AH158" s="443"/>
      <c r="AI158" s="444"/>
      <c r="AJ158" s="445"/>
      <c r="AK158" s="443"/>
      <c r="AL158" s="443"/>
      <c r="AM158" s="443"/>
      <c r="AN158" s="445"/>
      <c r="AO158" s="446"/>
      <c r="AP158" s="446"/>
      <c r="AQ158" s="446"/>
      <c r="AR158" s="447"/>
      <c r="AS158" s="441"/>
      <c r="AT158" s="441"/>
      <c r="AU158" s="441"/>
      <c r="AV158" s="459"/>
    </row>
    <row r="159" spans="1:48" ht="20.399999999999999">
      <c r="A159" s="495"/>
      <c r="B159" s="443"/>
      <c r="C159" s="654" t="s">
        <v>187</v>
      </c>
      <c r="D159" s="654"/>
      <c r="E159" s="654"/>
      <c r="F159" s="654"/>
      <c r="G159" s="654"/>
      <c r="H159" s="654"/>
      <c r="I159" s="654"/>
      <c r="J159" s="654"/>
      <c r="K159" s="654"/>
      <c r="L159" s="441"/>
      <c r="M159" s="441"/>
      <c r="N159" s="441"/>
      <c r="O159" s="441"/>
      <c r="P159" s="441"/>
      <c r="Q159" s="441"/>
      <c r="R159" s="441"/>
      <c r="S159" s="441"/>
      <c r="T159" s="441"/>
      <c r="U159" s="441"/>
      <c r="V159" s="441"/>
      <c r="W159" s="441"/>
      <c r="X159" s="441"/>
      <c r="Y159" s="441"/>
      <c r="Z159" s="441"/>
      <c r="AA159" s="441"/>
      <c r="AB159" s="441"/>
      <c r="AC159" s="441"/>
      <c r="AD159" s="441"/>
      <c r="AE159" s="441"/>
      <c r="AF159" s="441"/>
      <c r="AG159" s="443"/>
      <c r="AH159" s="443"/>
      <c r="AI159" s="444"/>
      <c r="AJ159" s="445"/>
      <c r="AK159" s="443"/>
      <c r="AL159" s="443"/>
      <c r="AM159" s="443"/>
      <c r="AN159" s="445"/>
      <c r="AO159" s="446"/>
      <c r="AP159" s="446"/>
      <c r="AQ159" s="446"/>
      <c r="AR159" s="447"/>
      <c r="AS159" s="441"/>
      <c r="AT159" s="441"/>
      <c r="AU159" s="441"/>
      <c r="AV159" s="459"/>
    </row>
    <row r="160" spans="1:48" ht="18">
      <c r="A160" s="495"/>
      <c r="B160" s="443"/>
      <c r="C160" s="523">
        <v>1</v>
      </c>
      <c r="D160" s="523"/>
      <c r="E160" s="523"/>
      <c r="F160" s="523"/>
      <c r="G160" s="524" t="str">
        <f t="shared" ref="G160:G175" si="71">INDEX($I$9:$I$133,$L160,1)</f>
        <v>OLIMPIJCZYK Łuków 1</v>
      </c>
      <c r="H160" s="525"/>
      <c r="I160" s="441"/>
      <c r="J160" s="523"/>
      <c r="K160" s="160">
        <f>LARGE(($Y$93,$Y$84,$Y$76,$Y$68,$Y$60,$Y$52,$Y$44,$Y$36,$Y$28,$Y$20,$Y$12,$Y$101,$Y$109,$Y$117,$Y$125,$Y$134),C160)</f>
        <v>961.84</v>
      </c>
      <c r="L160" s="447">
        <f>MATCH(K160,$Y$9:$Y$134,0)</f>
        <v>4</v>
      </c>
      <c r="M160" s="441"/>
      <c r="N160" s="441"/>
      <c r="O160" s="441"/>
      <c r="P160" s="441"/>
      <c r="Q160" s="441"/>
      <c r="R160" s="441"/>
      <c r="S160" s="441"/>
      <c r="T160" s="441"/>
      <c r="U160" s="441"/>
      <c r="V160" s="441"/>
      <c r="W160" s="441"/>
      <c r="X160" s="441"/>
      <c r="Y160" s="441"/>
      <c r="Z160" s="441"/>
      <c r="AA160" s="441"/>
      <c r="AB160" s="441"/>
      <c r="AC160" s="441"/>
      <c r="AD160" s="441"/>
      <c r="AE160" s="441"/>
      <c r="AF160" s="441"/>
      <c r="AG160" s="443"/>
      <c r="AH160" s="443"/>
      <c r="AI160" s="444"/>
      <c r="AJ160" s="445"/>
      <c r="AK160" s="443"/>
      <c r="AL160" s="443"/>
      <c r="AM160" s="443"/>
      <c r="AN160" s="445"/>
      <c r="AO160" s="446"/>
      <c r="AP160" s="446"/>
      <c r="AQ160" s="446"/>
      <c r="AR160" s="447"/>
      <c r="AS160" s="441"/>
      <c r="AT160" s="441"/>
      <c r="AU160" s="441"/>
      <c r="AV160" s="459"/>
    </row>
    <row r="161" spans="1:48" ht="18">
      <c r="A161" s="495"/>
      <c r="B161" s="443"/>
      <c r="C161" s="523">
        <v>2</v>
      </c>
      <c r="D161" s="523"/>
      <c r="E161" s="523"/>
      <c r="F161" s="523"/>
      <c r="G161" s="526" t="str">
        <f t="shared" si="71"/>
        <v>UKS Atleta (Ostrołęka)</v>
      </c>
      <c r="H161" s="527"/>
      <c r="I161" s="441"/>
      <c r="J161" s="523"/>
      <c r="K161" s="160">
        <f>LARGE(($Y$93,$Y$84,$Y$76,$Y$68,$Y$60,$Y$52,$Y$44,$Y$36,$Y$28,$Y$20,$Y$12,$Y$101,$Y$109,$Y$117,$Y$125,$Y$134),C161)</f>
        <v>900.5</v>
      </c>
      <c r="L161" s="447">
        <f t="shared" ref="L161:L175" si="72">MATCH(K161,$Y$9:$Y$134,0)</f>
        <v>52</v>
      </c>
      <c r="M161" s="441"/>
      <c r="N161" s="441"/>
      <c r="O161" s="441"/>
      <c r="P161" s="441"/>
      <c r="Q161" s="441"/>
      <c r="R161" s="441"/>
      <c r="S161" s="441"/>
      <c r="T161" s="441"/>
      <c r="U161" s="441"/>
      <c r="V161" s="441"/>
      <c r="W161" s="441"/>
      <c r="X161" s="441"/>
      <c r="Y161" s="441"/>
      <c r="Z161" s="441"/>
      <c r="AA161" s="441"/>
      <c r="AB161" s="441"/>
      <c r="AC161" s="441"/>
      <c r="AD161" s="441"/>
      <c r="AE161" s="441"/>
      <c r="AF161" s="441"/>
      <c r="AG161" s="443"/>
      <c r="AH161" s="443"/>
      <c r="AI161" s="444"/>
      <c r="AJ161" s="445"/>
      <c r="AK161" s="443"/>
      <c r="AL161" s="443"/>
      <c r="AM161" s="443"/>
      <c r="AN161" s="445"/>
      <c r="AO161" s="446"/>
      <c r="AP161" s="446"/>
      <c r="AQ161" s="446"/>
      <c r="AR161" s="447"/>
      <c r="AS161" s="441"/>
      <c r="AT161" s="441"/>
      <c r="AU161" s="441"/>
      <c r="AV161" s="459"/>
    </row>
    <row r="162" spans="1:48" ht="18">
      <c r="A162" s="495"/>
      <c r="B162" s="443"/>
      <c r="C162" s="523">
        <v>3</v>
      </c>
      <c r="D162" s="523"/>
      <c r="E162" s="523"/>
      <c r="F162" s="523"/>
      <c r="G162" s="528" t="str">
        <f>INDEX($I$9:$I$133,$L162,1)</f>
        <v>OLIMPIJCZYK Łuków 2</v>
      </c>
      <c r="H162" s="529"/>
      <c r="I162" s="441"/>
      <c r="J162" s="523"/>
      <c r="K162" s="160">
        <f>LARGE(($Y$93,$Y$84,$Y$76,$Y$68,$Y$60,$Y$52,$Y$44,$Y$36,$Y$28,$Y$20,$Y$12,$Y$101,$Y$109,$Y$117,$Y$125,$Y$134),C162)</f>
        <v>837.88</v>
      </c>
      <c r="L162" s="447">
        <f t="shared" si="72"/>
        <v>12</v>
      </c>
      <c r="M162" s="441"/>
      <c r="N162" s="441"/>
      <c r="O162" s="441"/>
      <c r="P162" s="441"/>
      <c r="Q162" s="441"/>
      <c r="R162" s="441"/>
      <c r="S162" s="441"/>
      <c r="T162" s="441"/>
      <c r="U162" s="441"/>
      <c r="V162" s="441"/>
      <c r="W162" s="441"/>
      <c r="X162" s="441"/>
      <c r="Y162" s="441"/>
      <c r="Z162" s="441"/>
      <c r="AA162" s="441"/>
      <c r="AB162" s="441"/>
      <c r="AC162" s="441"/>
      <c r="AD162" s="441"/>
      <c r="AE162" s="441"/>
      <c r="AF162" s="441"/>
      <c r="AG162" s="443"/>
      <c r="AH162" s="443"/>
      <c r="AI162" s="444"/>
      <c r="AJ162" s="445"/>
      <c r="AK162" s="443"/>
      <c r="AL162" s="443"/>
      <c r="AM162" s="443"/>
      <c r="AN162" s="445"/>
      <c r="AO162" s="446"/>
      <c r="AP162" s="446"/>
      <c r="AQ162" s="446"/>
      <c r="AR162" s="447"/>
      <c r="AS162" s="441"/>
      <c r="AT162" s="441"/>
      <c r="AU162" s="441"/>
      <c r="AV162" s="459"/>
    </row>
    <row r="163" spans="1:48" ht="18">
      <c r="A163" s="495"/>
      <c r="B163" s="443"/>
      <c r="C163" s="523">
        <v>4</v>
      </c>
      <c r="D163" s="523"/>
      <c r="E163" s="523"/>
      <c r="F163" s="523"/>
      <c r="G163" s="530" t="str">
        <f t="shared" si="71"/>
        <v>GLKS POM-ISKRA (Piotrowice)</v>
      </c>
      <c r="H163" s="531"/>
      <c r="I163" s="441"/>
      <c r="J163" s="523"/>
      <c r="K163" s="160">
        <f>LARGE(($Y$93,$Y$84,$Y$76,$Y$68,$Y$60,$Y$52,$Y$44,$Y$36,$Y$28,$Y$20,$Y$12,$Y$101,$Y$109,$Y$117,$Y$125,$Y$134),C163)</f>
        <v>806.75</v>
      </c>
      <c r="L163" s="447">
        <f t="shared" si="72"/>
        <v>60</v>
      </c>
      <c r="M163" s="441"/>
      <c r="N163" s="441"/>
      <c r="O163" s="441"/>
      <c r="P163" s="441"/>
      <c r="Q163" s="441"/>
      <c r="R163" s="441"/>
      <c r="S163" s="441"/>
      <c r="T163" s="441"/>
      <c r="U163" s="441"/>
      <c r="V163" s="441"/>
      <c r="W163" s="441"/>
      <c r="X163" s="441"/>
      <c r="Y163" s="441"/>
      <c r="Z163" s="441"/>
      <c r="AA163" s="441"/>
      <c r="AB163" s="441"/>
      <c r="AC163" s="441"/>
      <c r="AD163" s="441"/>
      <c r="AE163" s="441"/>
      <c r="AF163" s="441"/>
      <c r="AG163" s="443"/>
      <c r="AH163" s="443"/>
      <c r="AI163" s="444"/>
      <c r="AJ163" s="445"/>
      <c r="AK163" s="443"/>
      <c r="AL163" s="443"/>
      <c r="AM163" s="443"/>
      <c r="AN163" s="445"/>
      <c r="AO163" s="446"/>
      <c r="AP163" s="446"/>
      <c r="AQ163" s="446"/>
      <c r="AR163" s="447"/>
      <c r="AS163" s="441"/>
      <c r="AT163" s="441"/>
      <c r="AU163" s="441"/>
      <c r="AV163" s="459"/>
    </row>
    <row r="164" spans="1:48" ht="18">
      <c r="A164" s="495"/>
      <c r="B164" s="443"/>
      <c r="C164" s="523">
        <v>5</v>
      </c>
      <c r="D164" s="523"/>
      <c r="E164" s="523"/>
      <c r="F164" s="523"/>
      <c r="G164" s="530" t="str">
        <f t="shared" si="71"/>
        <v>KS Klimat (Łapy)</v>
      </c>
      <c r="H164" s="531"/>
      <c r="I164" s="441"/>
      <c r="J164" s="523"/>
      <c r="K164" s="160">
        <f>LARGE(($Y$93,$Y$84,$Y$76,$Y$68,$Y$60,$Y$52,$Y$44,$Y$36,$Y$28,$Y$20,$Y$12,$Y$101,$Y$109,$Y$117,$Y$125,$Y$134),C164)</f>
        <v>806.68</v>
      </c>
      <c r="L164" s="447">
        <f t="shared" si="72"/>
        <v>44</v>
      </c>
      <c r="M164" s="441"/>
      <c r="N164" s="441"/>
      <c r="O164" s="441"/>
      <c r="P164" s="441"/>
      <c r="Q164" s="441"/>
      <c r="R164" s="441"/>
      <c r="S164" s="441"/>
      <c r="T164" s="441"/>
      <c r="U164" s="441"/>
      <c r="V164" s="441"/>
      <c r="W164" s="441"/>
      <c r="X164" s="441"/>
      <c r="Y164" s="441"/>
      <c r="Z164" s="441"/>
      <c r="AA164" s="441"/>
      <c r="AB164" s="441"/>
      <c r="AC164" s="441"/>
      <c r="AD164" s="441"/>
      <c r="AE164" s="441"/>
      <c r="AF164" s="441"/>
      <c r="AG164" s="443"/>
      <c r="AH164" s="443"/>
      <c r="AI164" s="444"/>
      <c r="AJ164" s="445"/>
      <c r="AK164" s="443"/>
      <c r="AL164" s="443"/>
      <c r="AM164" s="443"/>
      <c r="AN164" s="445"/>
      <c r="AO164" s="446"/>
      <c r="AP164" s="446"/>
      <c r="AQ164" s="446"/>
      <c r="AR164" s="447"/>
      <c r="AS164" s="441"/>
      <c r="AT164" s="441"/>
      <c r="AU164" s="441"/>
      <c r="AV164" s="459"/>
    </row>
    <row r="165" spans="1:48" ht="18">
      <c r="A165" s="495"/>
      <c r="B165" s="443"/>
      <c r="C165" s="523">
        <v>6</v>
      </c>
      <c r="D165" s="523"/>
      <c r="E165" s="523"/>
      <c r="F165" s="523"/>
      <c r="G165" s="530" t="str">
        <f t="shared" si="71"/>
        <v>LKS Dobryszyce 1</v>
      </c>
      <c r="H165" s="531"/>
      <c r="I165" s="441"/>
      <c r="J165" s="523"/>
      <c r="K165" s="160">
        <f>LARGE(($Y$93,$Y$84,$Y$76,$Y$68,$Y$60,$Y$52,$Y$44,$Y$36,$Y$28,$Y$20,$Y$12,$Y$101,$Y$109,$Y$117,$Y$125,$Y$134),C165)</f>
        <v>750.34</v>
      </c>
      <c r="L165" s="447">
        <f t="shared" si="72"/>
        <v>85</v>
      </c>
      <c r="M165" s="441"/>
      <c r="N165" s="441"/>
      <c r="O165" s="441"/>
      <c r="P165" s="441"/>
      <c r="Q165" s="441"/>
      <c r="R165" s="441"/>
      <c r="S165" s="441"/>
      <c r="T165" s="441"/>
      <c r="U165" s="441"/>
      <c r="V165" s="441"/>
      <c r="W165" s="441"/>
      <c r="X165" s="441"/>
      <c r="Y165" s="441"/>
      <c r="Z165" s="441"/>
      <c r="AA165" s="441"/>
      <c r="AB165" s="441"/>
      <c r="AC165" s="441"/>
      <c r="AD165" s="441"/>
      <c r="AE165" s="441"/>
      <c r="AF165" s="441"/>
      <c r="AG165" s="443"/>
      <c r="AH165" s="443"/>
      <c r="AI165" s="444"/>
      <c r="AJ165" s="445"/>
      <c r="AK165" s="443"/>
      <c r="AL165" s="443"/>
      <c r="AM165" s="443"/>
      <c r="AN165" s="445"/>
      <c r="AO165" s="446"/>
      <c r="AP165" s="446"/>
      <c r="AQ165" s="446"/>
      <c r="AR165" s="447"/>
      <c r="AS165" s="441"/>
      <c r="AT165" s="441"/>
      <c r="AU165" s="441"/>
      <c r="AV165" s="459"/>
    </row>
    <row r="166" spans="1:48" ht="18">
      <c r="A166" s="495"/>
      <c r="B166" s="443"/>
      <c r="C166" s="523">
        <v>7</v>
      </c>
      <c r="D166" s="523"/>
      <c r="E166" s="523"/>
      <c r="F166" s="523"/>
      <c r="G166" s="530" t="str">
        <f t="shared" si="71"/>
        <v>LKS Omega Kleszczów 1</v>
      </c>
      <c r="H166" s="531"/>
      <c r="I166" s="441"/>
      <c r="J166" s="523"/>
      <c r="K166" s="160">
        <f>LARGE(($Y$93,$Y$84,$Y$76,$Y$68,$Y$60,$Y$52,$Y$44,$Y$36,$Y$28,$Y$20,$Y$12,$Y$101,$Y$109,$Y$117,$Y$125,$Y$134),C166)</f>
        <v>735.58</v>
      </c>
      <c r="L166" s="447">
        <f t="shared" si="72"/>
        <v>101</v>
      </c>
      <c r="M166" s="441"/>
      <c r="N166" s="441"/>
      <c r="O166" s="441"/>
      <c r="P166" s="441"/>
      <c r="Q166" s="441"/>
      <c r="R166" s="441"/>
      <c r="S166" s="441"/>
      <c r="T166" s="441"/>
      <c r="U166" s="441"/>
      <c r="V166" s="441"/>
      <c r="W166" s="441"/>
      <c r="X166" s="441"/>
      <c r="Y166" s="441"/>
      <c r="Z166" s="441"/>
      <c r="AA166" s="441"/>
      <c r="AB166" s="441"/>
      <c r="AC166" s="441"/>
      <c r="AD166" s="441"/>
      <c r="AE166" s="441"/>
      <c r="AF166" s="441"/>
      <c r="AG166" s="443"/>
      <c r="AH166" s="443"/>
      <c r="AI166" s="444"/>
      <c r="AJ166" s="445"/>
      <c r="AK166" s="443"/>
      <c r="AL166" s="443"/>
      <c r="AM166" s="443"/>
      <c r="AN166" s="445"/>
      <c r="AO166" s="446"/>
      <c r="AP166" s="446"/>
      <c r="AQ166" s="446"/>
      <c r="AR166" s="447"/>
      <c r="AS166" s="441"/>
      <c r="AT166" s="441"/>
      <c r="AU166" s="441"/>
      <c r="AV166" s="459"/>
    </row>
    <row r="167" spans="1:48" ht="18">
      <c r="A167" s="495"/>
      <c r="B167" s="443"/>
      <c r="C167" s="523">
        <v>8</v>
      </c>
      <c r="D167" s="523"/>
      <c r="E167" s="523"/>
      <c r="F167" s="523"/>
      <c r="G167" s="530" t="str">
        <f t="shared" si="71"/>
        <v>LKS ZNICZ Biłgoraj 1</v>
      </c>
      <c r="H167" s="531"/>
      <c r="I167" s="441"/>
      <c r="J167" s="523"/>
      <c r="K167" s="160">
        <f>LARGE(($Y$93,$Y$84,$Y$76,$Y$68,$Y$60,$Y$52,$Y$44,$Y$36,$Y$28,$Y$20,$Y$12,$Y$101,$Y$109,$Y$117,$Y$125,$Y$134),C167)</f>
        <v>695.76</v>
      </c>
      <c r="L167" s="447">
        <f t="shared" si="72"/>
        <v>68</v>
      </c>
      <c r="M167" s="441"/>
      <c r="N167" s="441"/>
      <c r="O167" s="441"/>
      <c r="P167" s="441"/>
      <c r="Q167" s="441"/>
      <c r="R167" s="441"/>
      <c r="S167" s="441"/>
      <c r="T167" s="441"/>
      <c r="U167" s="441"/>
      <c r="V167" s="441"/>
      <c r="W167" s="441"/>
      <c r="X167" s="441"/>
      <c r="Y167" s="441"/>
      <c r="Z167" s="441"/>
      <c r="AA167" s="441"/>
      <c r="AB167" s="441"/>
      <c r="AC167" s="441"/>
      <c r="AD167" s="441"/>
      <c r="AE167" s="441"/>
      <c r="AF167" s="441"/>
      <c r="AG167" s="443"/>
      <c r="AH167" s="443"/>
      <c r="AI167" s="444"/>
      <c r="AJ167" s="445"/>
      <c r="AK167" s="443"/>
      <c r="AL167" s="443"/>
      <c r="AM167" s="443"/>
      <c r="AN167" s="445"/>
      <c r="AO167" s="446"/>
      <c r="AP167" s="446"/>
      <c r="AQ167" s="446"/>
      <c r="AR167" s="447"/>
      <c r="AS167" s="441"/>
      <c r="AT167" s="441"/>
      <c r="AU167" s="441"/>
      <c r="AV167" s="459"/>
    </row>
    <row r="168" spans="1:48" ht="18">
      <c r="A168" s="495"/>
      <c r="B168" s="443"/>
      <c r="C168" s="523">
        <v>9</v>
      </c>
      <c r="D168" s="523"/>
      <c r="E168" s="523"/>
      <c r="F168" s="523"/>
      <c r="G168" s="530" t="str">
        <f t="shared" si="71"/>
        <v>SKV Bonatrans Bohumín Czechy</v>
      </c>
      <c r="H168" s="531"/>
      <c r="I168" s="441"/>
      <c r="J168" s="523"/>
      <c r="K168" s="160">
        <f>LARGE(($Y$93,$Y$84,$Y$76,$Y$68,$Y$60,$Y$52,$Y$44,$Y$36,$Y$28,$Y$20,$Y$12,$Y$101,$Y$109,$Y$117,$Y$125,$Y$134),C168)</f>
        <v>691.63</v>
      </c>
      <c r="L168" s="447">
        <f t="shared" si="72"/>
        <v>117</v>
      </c>
      <c r="M168" s="441"/>
      <c r="N168" s="441"/>
      <c r="O168" s="441"/>
      <c r="P168" s="441"/>
      <c r="Q168" s="441"/>
      <c r="R168" s="441"/>
      <c r="S168" s="441"/>
      <c r="T168" s="441"/>
      <c r="U168" s="441"/>
      <c r="V168" s="441"/>
      <c r="W168" s="441"/>
      <c r="X168" s="441"/>
      <c r="Y168" s="441"/>
      <c r="Z168" s="441"/>
      <c r="AA168" s="441"/>
      <c r="AB168" s="441"/>
      <c r="AC168" s="441"/>
      <c r="AD168" s="441"/>
      <c r="AE168" s="441"/>
      <c r="AF168" s="441"/>
      <c r="AG168" s="443"/>
      <c r="AH168" s="443"/>
      <c r="AI168" s="444"/>
      <c r="AJ168" s="445"/>
      <c r="AK168" s="443"/>
      <c r="AL168" s="443"/>
      <c r="AM168" s="443"/>
      <c r="AN168" s="445"/>
      <c r="AO168" s="446"/>
      <c r="AP168" s="446"/>
      <c r="AQ168" s="446"/>
      <c r="AR168" s="447"/>
      <c r="AS168" s="441"/>
      <c r="AT168" s="441"/>
      <c r="AU168" s="441"/>
      <c r="AV168" s="459"/>
    </row>
    <row r="169" spans="1:48" ht="18">
      <c r="A169" s="495"/>
      <c r="B169" s="443"/>
      <c r="C169" s="523">
        <v>10</v>
      </c>
      <c r="D169" s="523"/>
      <c r="E169" s="523"/>
      <c r="F169" s="523"/>
      <c r="G169" s="530" t="str">
        <f t="shared" si="71"/>
        <v>LKS ZNICZ Biłgoraj 2</v>
      </c>
      <c r="H169" s="531"/>
      <c r="I169" s="441"/>
      <c r="J169" s="523"/>
      <c r="K169" s="160">
        <f>LARGE(($Y$93,$Y$84,$Y$76,$Y$68,$Y$60,$Y$52,$Y$44,$Y$36,$Y$28,$Y$20,$Y$12,$Y$101,$Y$109,$Y$117,$Y$125,$Y$134),C169)</f>
        <v>526.87</v>
      </c>
      <c r="L169" s="447">
        <f t="shared" si="72"/>
        <v>76</v>
      </c>
      <c r="M169" s="441"/>
      <c r="N169" s="441"/>
      <c r="O169" s="441"/>
      <c r="P169" s="441"/>
      <c r="Q169" s="441"/>
      <c r="R169" s="441"/>
      <c r="S169" s="441"/>
      <c r="T169" s="441"/>
      <c r="U169" s="441"/>
      <c r="V169" s="441"/>
      <c r="W169" s="441"/>
      <c r="X169" s="441"/>
      <c r="Y169" s="441"/>
      <c r="Z169" s="441"/>
      <c r="AA169" s="441"/>
      <c r="AB169" s="441"/>
      <c r="AC169" s="441"/>
      <c r="AD169" s="441"/>
      <c r="AE169" s="441"/>
      <c r="AF169" s="441"/>
      <c r="AG169" s="443"/>
      <c r="AH169" s="443"/>
      <c r="AI169" s="444"/>
      <c r="AJ169" s="445"/>
      <c r="AK169" s="443"/>
      <c r="AL169" s="443"/>
      <c r="AM169" s="443"/>
      <c r="AN169" s="445"/>
      <c r="AO169" s="446"/>
      <c r="AP169" s="446"/>
      <c r="AQ169" s="446"/>
      <c r="AR169" s="447"/>
      <c r="AS169" s="441"/>
      <c r="AT169" s="441"/>
      <c r="AU169" s="441"/>
      <c r="AV169" s="459"/>
    </row>
    <row r="170" spans="1:48" ht="18">
      <c r="A170" s="495"/>
      <c r="B170" s="443"/>
      <c r="C170" s="523">
        <v>11</v>
      </c>
      <c r="D170" s="443"/>
      <c r="E170" s="443"/>
      <c r="F170" s="443"/>
      <c r="G170" s="530" t="str">
        <f t="shared" si="71"/>
        <v>Wysoczanka Wysokie</v>
      </c>
      <c r="H170" s="441"/>
      <c r="I170" s="446"/>
      <c r="J170" s="446"/>
      <c r="K170" s="160">
        <f>LARGE(($Y$93,$Y$84,$Y$76,$Y$68,$Y$60,$Y$52,$Y$44,$Y$36,$Y$28,$Y$20,$Y$12,$Y$101,$Y$109,$Y$117,$Y$125,$Y$134),C170)</f>
        <v>492.03</v>
      </c>
      <c r="L170" s="447">
        <f t="shared" si="72"/>
        <v>36</v>
      </c>
      <c r="M170" s="441"/>
      <c r="N170" s="441"/>
      <c r="O170" s="441"/>
      <c r="P170" s="441"/>
      <c r="Q170" s="441"/>
      <c r="R170" s="441"/>
      <c r="S170" s="441"/>
      <c r="T170" s="441"/>
      <c r="U170" s="441"/>
      <c r="V170" s="441"/>
      <c r="W170" s="441"/>
      <c r="X170" s="441"/>
      <c r="Y170" s="441"/>
      <c r="Z170" s="441"/>
      <c r="AA170" s="441"/>
      <c r="AB170" s="441"/>
      <c r="AC170" s="441"/>
      <c r="AD170" s="441"/>
      <c r="AE170" s="441"/>
      <c r="AF170" s="441"/>
      <c r="AG170" s="443"/>
      <c r="AH170" s="443"/>
      <c r="AI170" s="444"/>
      <c r="AJ170" s="445"/>
      <c r="AK170" s="443"/>
      <c r="AL170" s="443"/>
      <c r="AM170" s="443"/>
      <c r="AN170" s="445"/>
      <c r="AO170" s="446"/>
      <c r="AP170" s="446"/>
      <c r="AQ170" s="446"/>
      <c r="AR170" s="447"/>
      <c r="AS170" s="441"/>
      <c r="AT170" s="441"/>
      <c r="AU170" s="441"/>
      <c r="AV170" s="459"/>
    </row>
    <row r="171" spans="1:48" ht="18">
      <c r="A171" s="495"/>
      <c r="B171" s="443"/>
      <c r="C171" s="523">
        <v>12</v>
      </c>
      <c r="D171" s="523"/>
      <c r="E171" s="523"/>
      <c r="F171" s="523"/>
      <c r="G171" s="530" t="str">
        <f t="shared" si="71"/>
        <v/>
      </c>
      <c r="H171" s="531"/>
      <c r="I171" s="441"/>
      <c r="J171" s="523"/>
      <c r="K171" s="160">
        <f>LARGE(($Y$93,$Y$84,$Y$76,$Y$68,$Y$60,$Y$52,$Y$44,$Y$36,$Y$28,$Y$20,$Y$12,$Y$101,$Y$109,$Y$117,$Y$125,$Y$134),C171)</f>
        <v>0</v>
      </c>
      <c r="L171" s="447">
        <f t="shared" si="72"/>
        <v>17</v>
      </c>
      <c r="M171" s="441"/>
      <c r="N171" s="441"/>
      <c r="O171" s="441"/>
      <c r="P171" s="441"/>
      <c r="Q171" s="441"/>
      <c r="R171" s="441"/>
      <c r="S171" s="441"/>
      <c r="T171" s="441"/>
      <c r="U171" s="441"/>
      <c r="V171" s="441"/>
      <c r="W171" s="441"/>
      <c r="X171" s="441"/>
      <c r="Y171" s="441"/>
      <c r="Z171" s="441"/>
      <c r="AA171" s="441"/>
      <c r="AB171" s="441"/>
      <c r="AC171" s="441"/>
      <c r="AD171" s="441"/>
      <c r="AE171" s="441"/>
      <c r="AF171" s="441"/>
      <c r="AG171" s="443"/>
      <c r="AH171" s="443"/>
      <c r="AI171" s="444"/>
      <c r="AJ171" s="445"/>
      <c r="AK171" s="443"/>
      <c r="AL171" s="443"/>
      <c r="AM171" s="443"/>
      <c r="AN171" s="445"/>
      <c r="AO171" s="446"/>
      <c r="AP171" s="446"/>
      <c r="AQ171" s="446"/>
      <c r="AR171" s="447"/>
      <c r="AS171" s="441"/>
      <c r="AT171" s="441"/>
      <c r="AU171" s="441"/>
      <c r="AV171" s="459"/>
    </row>
    <row r="172" spans="1:48" ht="18">
      <c r="A172" s="495"/>
      <c r="B172" s="443"/>
      <c r="C172" s="523">
        <v>13</v>
      </c>
      <c r="D172" s="523"/>
      <c r="E172" s="523"/>
      <c r="F172" s="523"/>
      <c r="G172" s="530" t="str">
        <f t="shared" si="71"/>
        <v/>
      </c>
      <c r="H172" s="531"/>
      <c r="I172" s="441"/>
      <c r="J172" s="523"/>
      <c r="K172" s="160">
        <f>LARGE(($Y$93,$Y$84,$Y$76,$Y$68,$Y$60,$Y$52,$Y$44,$Y$36,$Y$28,$Y$20,$Y$12,$Y$101,$Y$109,$Y$117,$Y$125,$Y$134),C172)</f>
        <v>0</v>
      </c>
      <c r="L172" s="447">
        <f t="shared" si="72"/>
        <v>17</v>
      </c>
      <c r="M172" s="441"/>
      <c r="N172" s="441"/>
      <c r="O172" s="441"/>
      <c r="P172" s="441"/>
      <c r="Q172" s="441"/>
      <c r="R172" s="441"/>
      <c r="S172" s="441"/>
      <c r="T172" s="441"/>
      <c r="U172" s="441"/>
      <c r="V172" s="441"/>
      <c r="W172" s="441"/>
      <c r="X172" s="441"/>
      <c r="Y172" s="441"/>
      <c r="Z172" s="441"/>
      <c r="AA172" s="441"/>
      <c r="AB172" s="441"/>
      <c r="AC172" s="441"/>
      <c r="AD172" s="441"/>
      <c r="AE172" s="441"/>
      <c r="AF172" s="441"/>
      <c r="AG172" s="443"/>
      <c r="AH172" s="443"/>
      <c r="AI172" s="444"/>
      <c r="AJ172" s="445"/>
      <c r="AK172" s="443"/>
      <c r="AL172" s="443"/>
      <c r="AM172" s="443"/>
      <c r="AN172" s="445"/>
      <c r="AO172" s="446"/>
      <c r="AP172" s="446"/>
      <c r="AQ172" s="446"/>
      <c r="AR172" s="447"/>
      <c r="AS172" s="441"/>
      <c r="AT172" s="441"/>
      <c r="AU172" s="441"/>
      <c r="AV172" s="459"/>
    </row>
    <row r="173" spans="1:48" ht="18">
      <c r="A173" s="495"/>
      <c r="B173" s="443"/>
      <c r="C173" s="523">
        <v>14</v>
      </c>
      <c r="D173" s="523"/>
      <c r="E173" s="523"/>
      <c r="F173" s="523"/>
      <c r="G173" s="530" t="str">
        <f t="shared" si="71"/>
        <v/>
      </c>
      <c r="H173" s="531"/>
      <c r="I173" s="441"/>
      <c r="J173" s="523"/>
      <c r="K173" s="160">
        <f>LARGE(($Y$93,$Y$84,$Y$76,$Y$68,$Y$60,$Y$52,$Y$44,$Y$36,$Y$28,$Y$20,$Y$12,$Y$101,$Y$109,$Y$117,$Y$125,$Y$134),C173)</f>
        <v>0</v>
      </c>
      <c r="L173" s="447">
        <f t="shared" si="72"/>
        <v>17</v>
      </c>
      <c r="M173" s="441"/>
      <c r="N173" s="441"/>
      <c r="O173" s="441"/>
      <c r="P173" s="441"/>
      <c r="Q173" s="441"/>
      <c r="R173" s="441"/>
      <c r="S173" s="441"/>
      <c r="T173" s="441"/>
      <c r="U173" s="441"/>
      <c r="V173" s="441"/>
      <c r="W173" s="441"/>
      <c r="X173" s="441"/>
      <c r="Y173" s="441"/>
      <c r="Z173" s="441"/>
      <c r="AA173" s="441"/>
      <c r="AB173" s="441"/>
      <c r="AC173" s="441"/>
      <c r="AD173" s="441"/>
      <c r="AE173" s="441"/>
      <c r="AF173" s="441"/>
      <c r="AG173" s="443"/>
      <c r="AH173" s="443"/>
      <c r="AI173" s="444"/>
      <c r="AJ173" s="445"/>
      <c r="AK173" s="443"/>
      <c r="AL173" s="443"/>
      <c r="AM173" s="443"/>
      <c r="AN173" s="445"/>
      <c r="AO173" s="446"/>
      <c r="AP173" s="446"/>
      <c r="AQ173" s="446"/>
      <c r="AR173" s="447"/>
      <c r="AS173" s="441"/>
      <c r="AT173" s="441"/>
      <c r="AU173" s="441"/>
      <c r="AV173" s="459"/>
    </row>
    <row r="174" spans="1:48" ht="18">
      <c r="A174" s="495"/>
      <c r="B174" s="443"/>
      <c r="C174" s="523">
        <v>15</v>
      </c>
      <c r="D174" s="523"/>
      <c r="E174" s="523"/>
      <c r="F174" s="523"/>
      <c r="G174" s="530" t="str">
        <f t="shared" si="71"/>
        <v/>
      </c>
      <c r="H174" s="531"/>
      <c r="I174" s="441"/>
      <c r="J174" s="523"/>
      <c r="K174" s="160">
        <f>LARGE(($Y$93,$Y$84,$Y$76,$Y$68,$Y$60,$Y$52,$Y$44,$Y$36,$Y$28,$Y$20,$Y$12,$Y$101,$Y$109,$Y$117,$Y$125,$Y$134),C174)</f>
        <v>0</v>
      </c>
      <c r="L174" s="447">
        <f t="shared" si="72"/>
        <v>17</v>
      </c>
      <c r="M174" s="441"/>
      <c r="N174" s="441"/>
      <c r="O174" s="441"/>
      <c r="P174" s="441"/>
      <c r="Q174" s="441"/>
      <c r="R174" s="441"/>
      <c r="S174" s="441"/>
      <c r="T174" s="441"/>
      <c r="U174" s="441"/>
      <c r="V174" s="441"/>
      <c r="W174" s="441"/>
      <c r="X174" s="441"/>
      <c r="Y174" s="441"/>
      <c r="Z174" s="441"/>
      <c r="AA174" s="441"/>
      <c r="AB174" s="441"/>
      <c r="AC174" s="441"/>
      <c r="AD174" s="441"/>
      <c r="AE174" s="441"/>
      <c r="AF174" s="441"/>
      <c r="AG174" s="443"/>
      <c r="AH174" s="443"/>
      <c r="AI174" s="444"/>
      <c r="AJ174" s="445"/>
      <c r="AK174" s="443"/>
      <c r="AL174" s="443"/>
      <c r="AM174" s="443"/>
      <c r="AN174" s="445"/>
      <c r="AO174" s="446"/>
      <c r="AP174" s="446"/>
      <c r="AQ174" s="446"/>
      <c r="AR174" s="447"/>
      <c r="AS174" s="441"/>
      <c r="AT174" s="441"/>
      <c r="AU174" s="441"/>
      <c r="AV174" s="459"/>
    </row>
    <row r="175" spans="1:48" ht="18">
      <c r="A175" s="495"/>
      <c r="B175" s="443"/>
      <c r="C175" s="523">
        <v>16</v>
      </c>
      <c r="D175" s="443"/>
      <c r="E175" s="443"/>
      <c r="F175" s="443"/>
      <c r="G175" s="530" t="str">
        <f t="shared" si="71"/>
        <v/>
      </c>
      <c r="H175" s="441"/>
      <c r="I175" s="446"/>
      <c r="J175" s="446"/>
      <c r="K175" s="160">
        <f>LARGE(($Y$93,$Y$84,$Y$76,$Y$68,$Y$60,$Y$52,$Y$44,$Y$36,$Y$28,$Y$20,$Y$12,$Y$101,$Y$109,$Y$117,$Y$125,$Y$134),C175)</f>
        <v>0</v>
      </c>
      <c r="L175" s="447">
        <f t="shared" si="72"/>
        <v>17</v>
      </c>
      <c r="M175" s="441"/>
      <c r="N175" s="441"/>
      <c r="O175" s="441"/>
      <c r="P175" s="441"/>
      <c r="Q175" s="441"/>
      <c r="R175" s="441"/>
      <c r="S175" s="441"/>
      <c r="T175" s="441"/>
      <c r="U175" s="441"/>
      <c r="V175" s="441"/>
      <c r="W175" s="441"/>
      <c r="X175" s="441"/>
      <c r="Y175" s="441"/>
      <c r="Z175" s="441"/>
      <c r="AA175" s="441"/>
      <c r="AB175" s="441"/>
      <c r="AC175" s="441"/>
      <c r="AD175" s="441"/>
      <c r="AE175" s="441"/>
      <c r="AF175" s="441"/>
      <c r="AG175" s="443"/>
      <c r="AH175" s="443"/>
      <c r="AI175" s="444"/>
      <c r="AJ175" s="445"/>
      <c r="AK175" s="443"/>
      <c r="AL175" s="443"/>
      <c r="AM175" s="443"/>
      <c r="AN175" s="445"/>
      <c r="AO175" s="446"/>
      <c r="AP175" s="446"/>
      <c r="AQ175" s="446"/>
      <c r="AR175" s="447"/>
      <c r="AS175" s="441"/>
      <c r="AT175" s="441"/>
      <c r="AU175" s="441"/>
      <c r="AV175" s="459"/>
    </row>
    <row r="176" spans="1:48">
      <c r="A176" s="533"/>
      <c r="B176" s="534"/>
      <c r="C176" s="534"/>
      <c r="D176" s="534"/>
      <c r="E176" s="534"/>
      <c r="F176" s="534"/>
      <c r="G176" s="535"/>
      <c r="H176" s="536"/>
      <c r="I176" s="537"/>
      <c r="J176" s="537"/>
      <c r="K176" s="537"/>
      <c r="L176" s="536"/>
      <c r="M176" s="536"/>
      <c r="N176" s="536"/>
      <c r="O176" s="536"/>
      <c r="P176" s="536"/>
      <c r="Q176" s="536"/>
      <c r="R176" s="536"/>
      <c r="S176" s="536"/>
      <c r="T176" s="536"/>
      <c r="U176" s="536"/>
      <c r="V176" s="536"/>
      <c r="W176" s="536"/>
      <c r="X176" s="536"/>
      <c r="Y176" s="536"/>
      <c r="Z176" s="536"/>
      <c r="AA176" s="536"/>
      <c r="AB176" s="536"/>
      <c r="AC176" s="536"/>
      <c r="AD176" s="536"/>
      <c r="AE176" s="536"/>
      <c r="AF176" s="536"/>
      <c r="AG176" s="534"/>
      <c r="AH176" s="534"/>
      <c r="AI176" s="538"/>
      <c r="AJ176" s="539"/>
      <c r="AK176" s="534"/>
      <c r="AL176" s="534"/>
      <c r="AM176" s="534"/>
      <c r="AN176" s="539"/>
      <c r="AO176" s="537"/>
      <c r="AP176" s="537"/>
      <c r="AQ176" s="537"/>
      <c r="AR176" s="540"/>
      <c r="AS176" s="536"/>
      <c r="AT176" s="536"/>
      <c r="AU176" s="536"/>
      <c r="AV176" s="541"/>
    </row>
  </sheetData>
  <protectedRanges>
    <protectedRange sqref="E12:E16 E20:E24 E28:E32 E36:E40 E44:E48 E52:E56 E60:E72 E76:E89 E94:E97 E101:E113 E117:E130" name="Nr lic"/>
    <protectedRange sqref="E19" name="Nr lic_3"/>
    <protectedRange sqref="E18" name="Nr lic_2_1"/>
    <protectedRange sqref="E11" name="Nr lic_4"/>
    <protectedRange sqref="E9:E10" name="Nr lic_1_1"/>
    <protectedRange sqref="E25:E27" name="Nr lic_5"/>
    <protectedRange sqref="E33:E35" name="Nr lic_6"/>
    <protectedRange sqref="E41:E43" name="Nr lic_7"/>
    <protectedRange sqref="E49:E51" name="Nr lic_8"/>
    <protectedRange sqref="E57:E59 E98:E100" name="Nr lic_9"/>
    <protectedRange sqref="E73:E75 E114:E116" name="Nr lic_10"/>
    <protectedRange sqref="E90:E92 E131:E133" name="Nr lic_11"/>
    <protectedRange sqref="E17 AF2" name="Nr lic_1"/>
    <protectedRange algorithmName="SHA-512" hashValue="D6jCIemFRoEuGO5CnWY5VvUeFSorU+tVdhLY+L0JTyX0rqiRTCvagN6uJgxW9VpTJ5YVj7V5RnLzsNXz4Tzvhg==" saltValue="hWe33RoVgUO/kBsDzIOnwg==" spinCount="100000" sqref="AF9:AF11 AF17:AF19 AF25:AF27 AF33:AF35 AF41:AF43 AF49:AF51 AF57:AF59 AF65:AF67 AF73:AF75 AF81:AF83 AF90:AF92 AF98:AF100 AF106:AF108 AF114:AF116 AF122:AF124 AF131:AF133" name="Rozstęp1"/>
  </protectedRanges>
  <sortState xmlns:xlrd2="http://schemas.microsoft.com/office/spreadsheetml/2017/richdata2" ref="A73:BJ75">
    <sortCondition descending="1" ref="Z73:Z75"/>
  </sortState>
  <mergeCells count="345">
    <mergeCell ref="A1:Z1"/>
    <mergeCell ref="A2:Z2"/>
    <mergeCell ref="A3:Z3"/>
    <mergeCell ref="A7:A8"/>
    <mergeCell ref="B7:B8"/>
    <mergeCell ref="C7:C8"/>
    <mergeCell ref="D7:D8"/>
    <mergeCell ref="E7:E8"/>
    <mergeCell ref="F7:F8"/>
    <mergeCell ref="G7:G8"/>
    <mergeCell ref="D15:D16"/>
    <mergeCell ref="E15:E16"/>
    <mergeCell ref="F15:F16"/>
    <mergeCell ref="Y7:Y8"/>
    <mergeCell ref="Z7:Z8"/>
    <mergeCell ref="L8:M8"/>
    <mergeCell ref="N8:O8"/>
    <mergeCell ref="P8:Q8"/>
    <mergeCell ref="R8:S8"/>
    <mergeCell ref="T8:U8"/>
    <mergeCell ref="V8:W8"/>
    <mergeCell ref="H7:H8"/>
    <mergeCell ref="I7:I8"/>
    <mergeCell ref="K7:K8"/>
    <mergeCell ref="L7:Q7"/>
    <mergeCell ref="R7:W7"/>
    <mergeCell ref="X7:X8"/>
    <mergeCell ref="A23:A24"/>
    <mergeCell ref="B23:B24"/>
    <mergeCell ref="C23:C24"/>
    <mergeCell ref="D23:D24"/>
    <mergeCell ref="E23:E24"/>
    <mergeCell ref="F23:F24"/>
    <mergeCell ref="X15:X16"/>
    <mergeCell ref="Y15:Y16"/>
    <mergeCell ref="Z15:Z16"/>
    <mergeCell ref="L16:M16"/>
    <mergeCell ref="N16:O16"/>
    <mergeCell ref="P16:Q16"/>
    <mergeCell ref="R16:S16"/>
    <mergeCell ref="T16:U16"/>
    <mergeCell ref="V16:W16"/>
    <mergeCell ref="G15:G16"/>
    <mergeCell ref="H15:H16"/>
    <mergeCell ref="I15:I16"/>
    <mergeCell ref="K15:K16"/>
    <mergeCell ref="L15:Q15"/>
    <mergeCell ref="R15:W15"/>
    <mergeCell ref="A15:A16"/>
    <mergeCell ref="B15:B16"/>
    <mergeCell ref="C15:C16"/>
    <mergeCell ref="D31:D32"/>
    <mergeCell ref="E31:E32"/>
    <mergeCell ref="F31:F32"/>
    <mergeCell ref="X23:X24"/>
    <mergeCell ref="Y23:Y24"/>
    <mergeCell ref="Z23:Z24"/>
    <mergeCell ref="L24:M24"/>
    <mergeCell ref="N24:O24"/>
    <mergeCell ref="P24:Q24"/>
    <mergeCell ref="R24:S24"/>
    <mergeCell ref="T24:U24"/>
    <mergeCell ref="V24:W24"/>
    <mergeCell ref="G23:G24"/>
    <mergeCell ref="H23:H24"/>
    <mergeCell ref="I23:I24"/>
    <mergeCell ref="K23:K24"/>
    <mergeCell ref="L23:Q23"/>
    <mergeCell ref="R23:W23"/>
    <mergeCell ref="A39:A40"/>
    <mergeCell ref="B39:B40"/>
    <mergeCell ref="C39:C40"/>
    <mergeCell ref="D39:D40"/>
    <mergeCell ref="E39:E40"/>
    <mergeCell ref="F39:F40"/>
    <mergeCell ref="X31:X32"/>
    <mergeCell ref="Y31:Y32"/>
    <mergeCell ref="Z31:Z32"/>
    <mergeCell ref="L32:M32"/>
    <mergeCell ref="N32:O32"/>
    <mergeCell ref="P32:Q32"/>
    <mergeCell ref="R32:S32"/>
    <mergeCell ref="T32:U32"/>
    <mergeCell ref="V32:W32"/>
    <mergeCell ref="G31:G32"/>
    <mergeCell ref="H31:H32"/>
    <mergeCell ref="I31:I32"/>
    <mergeCell ref="K31:K32"/>
    <mergeCell ref="L31:Q31"/>
    <mergeCell ref="R31:W31"/>
    <mergeCell ref="A31:A32"/>
    <mergeCell ref="B31:B32"/>
    <mergeCell ref="C31:C32"/>
    <mergeCell ref="D47:D48"/>
    <mergeCell ref="E47:E48"/>
    <mergeCell ref="F47:F48"/>
    <mergeCell ref="X39:X40"/>
    <mergeCell ref="Y39:Y40"/>
    <mergeCell ref="Z39:Z40"/>
    <mergeCell ref="L40:M40"/>
    <mergeCell ref="N40:O40"/>
    <mergeCell ref="P40:Q40"/>
    <mergeCell ref="R40:S40"/>
    <mergeCell ref="T40:U40"/>
    <mergeCell ref="V40:W40"/>
    <mergeCell ref="G39:G40"/>
    <mergeCell ref="H39:H40"/>
    <mergeCell ref="I39:I40"/>
    <mergeCell ref="K39:K40"/>
    <mergeCell ref="L39:Q39"/>
    <mergeCell ref="R39:W39"/>
    <mergeCell ref="A55:A56"/>
    <mergeCell ref="B55:B56"/>
    <mergeCell ref="C55:C56"/>
    <mergeCell ref="D55:D56"/>
    <mergeCell ref="E55:E56"/>
    <mergeCell ref="F55:F56"/>
    <mergeCell ref="X47:X48"/>
    <mergeCell ref="Y47:Y48"/>
    <mergeCell ref="Z47:Z48"/>
    <mergeCell ref="L48:M48"/>
    <mergeCell ref="N48:O48"/>
    <mergeCell ref="P48:Q48"/>
    <mergeCell ref="R48:S48"/>
    <mergeCell ref="T48:U48"/>
    <mergeCell ref="V48:W48"/>
    <mergeCell ref="G47:G48"/>
    <mergeCell ref="H47:H48"/>
    <mergeCell ref="I47:I48"/>
    <mergeCell ref="K47:K48"/>
    <mergeCell ref="L47:Q47"/>
    <mergeCell ref="R47:W47"/>
    <mergeCell ref="A47:A48"/>
    <mergeCell ref="B47:B48"/>
    <mergeCell ref="C47:C48"/>
    <mergeCell ref="D63:D64"/>
    <mergeCell ref="E63:E64"/>
    <mergeCell ref="F63:F64"/>
    <mergeCell ref="X55:X56"/>
    <mergeCell ref="Y55:Y56"/>
    <mergeCell ref="Z55:Z56"/>
    <mergeCell ref="L56:M56"/>
    <mergeCell ref="N56:O56"/>
    <mergeCell ref="P56:Q56"/>
    <mergeCell ref="R56:S56"/>
    <mergeCell ref="T56:U56"/>
    <mergeCell ref="V56:W56"/>
    <mergeCell ref="G55:G56"/>
    <mergeCell ref="H55:H56"/>
    <mergeCell ref="I55:I56"/>
    <mergeCell ref="K55:K56"/>
    <mergeCell ref="L55:Q55"/>
    <mergeCell ref="R55:W55"/>
    <mergeCell ref="A71:A72"/>
    <mergeCell ref="B71:B72"/>
    <mergeCell ref="C71:C72"/>
    <mergeCell ref="D71:D72"/>
    <mergeCell ref="E71:E72"/>
    <mergeCell ref="F71:F72"/>
    <mergeCell ref="X63:X64"/>
    <mergeCell ref="Y63:Y64"/>
    <mergeCell ref="Z63:Z64"/>
    <mergeCell ref="L64:M64"/>
    <mergeCell ref="N64:O64"/>
    <mergeCell ref="P64:Q64"/>
    <mergeCell ref="R64:S64"/>
    <mergeCell ref="T64:U64"/>
    <mergeCell ref="V64:W64"/>
    <mergeCell ref="G63:G64"/>
    <mergeCell ref="H63:H64"/>
    <mergeCell ref="I63:I64"/>
    <mergeCell ref="K63:K64"/>
    <mergeCell ref="L63:Q63"/>
    <mergeCell ref="R63:W63"/>
    <mergeCell ref="A63:A64"/>
    <mergeCell ref="B63:B64"/>
    <mergeCell ref="C63:C64"/>
    <mergeCell ref="E79:E80"/>
    <mergeCell ref="F79:F80"/>
    <mergeCell ref="X71:X72"/>
    <mergeCell ref="Y71:Y72"/>
    <mergeCell ref="Z71:Z72"/>
    <mergeCell ref="L72:M72"/>
    <mergeCell ref="N72:O72"/>
    <mergeCell ref="P72:Q72"/>
    <mergeCell ref="R72:S72"/>
    <mergeCell ref="T72:U72"/>
    <mergeCell ref="V72:W72"/>
    <mergeCell ref="G71:G72"/>
    <mergeCell ref="H71:H72"/>
    <mergeCell ref="I71:I72"/>
    <mergeCell ref="K71:K72"/>
    <mergeCell ref="L71:Q71"/>
    <mergeCell ref="R71:W71"/>
    <mergeCell ref="A88:A89"/>
    <mergeCell ref="B88:B89"/>
    <mergeCell ref="C88:C89"/>
    <mergeCell ref="D88:D89"/>
    <mergeCell ref="E88:E89"/>
    <mergeCell ref="X79:X80"/>
    <mergeCell ref="Y79:Y80"/>
    <mergeCell ref="Z79:Z80"/>
    <mergeCell ref="L80:M80"/>
    <mergeCell ref="N80:O80"/>
    <mergeCell ref="P80:Q80"/>
    <mergeCell ref="R80:S80"/>
    <mergeCell ref="T80:U80"/>
    <mergeCell ref="V80:W80"/>
    <mergeCell ref="G79:G80"/>
    <mergeCell ref="H79:H80"/>
    <mergeCell ref="I79:I80"/>
    <mergeCell ref="K79:K80"/>
    <mergeCell ref="L79:Q79"/>
    <mergeCell ref="R79:W79"/>
    <mergeCell ref="A79:A80"/>
    <mergeCell ref="B79:B80"/>
    <mergeCell ref="C79:C80"/>
    <mergeCell ref="D79:D80"/>
    <mergeCell ref="C159:K159"/>
    <mergeCell ref="F88:F89"/>
    <mergeCell ref="G88:G89"/>
    <mergeCell ref="H88:H89"/>
    <mergeCell ref="I88:I89"/>
    <mergeCell ref="K88:K89"/>
    <mergeCell ref="L88:Q88"/>
    <mergeCell ref="L136:R136"/>
    <mergeCell ref="V136:Z136"/>
    <mergeCell ref="L139:R139"/>
    <mergeCell ref="U139:Z139"/>
    <mergeCell ref="R88:W88"/>
    <mergeCell ref="X88:X89"/>
    <mergeCell ref="Y88:Y89"/>
    <mergeCell ref="Z88:Z89"/>
    <mergeCell ref="L89:M89"/>
    <mergeCell ref="N89:O89"/>
    <mergeCell ref="P89:Q89"/>
    <mergeCell ref="R89:S89"/>
    <mergeCell ref="T89:U89"/>
    <mergeCell ref="V89:W89"/>
    <mergeCell ref="C140:K140"/>
    <mergeCell ref="K96:K97"/>
    <mergeCell ref="L96:Q96"/>
    <mergeCell ref="A96:A97"/>
    <mergeCell ref="B96:B97"/>
    <mergeCell ref="C96:C97"/>
    <mergeCell ref="D96:D97"/>
    <mergeCell ref="E96:E97"/>
    <mergeCell ref="F96:F97"/>
    <mergeCell ref="G96:G97"/>
    <mergeCell ref="H96:H97"/>
    <mergeCell ref="I96:I97"/>
    <mergeCell ref="R96:W96"/>
    <mergeCell ref="X96:X97"/>
    <mergeCell ref="Y96:Y97"/>
    <mergeCell ref="Z96:Z97"/>
    <mergeCell ref="L97:M97"/>
    <mergeCell ref="N97:O97"/>
    <mergeCell ref="P97:Q97"/>
    <mergeCell ref="R97:S97"/>
    <mergeCell ref="T97:U97"/>
    <mergeCell ref="V97:W97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K104:K105"/>
    <mergeCell ref="L104:Q104"/>
    <mergeCell ref="R104:W104"/>
    <mergeCell ref="X104:X105"/>
    <mergeCell ref="Y104:Y105"/>
    <mergeCell ref="Z104:Z105"/>
    <mergeCell ref="L105:M105"/>
    <mergeCell ref="N105:O105"/>
    <mergeCell ref="P105:Q105"/>
    <mergeCell ref="R105:S105"/>
    <mergeCell ref="T105:U105"/>
    <mergeCell ref="V105:W105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K112:K113"/>
    <mergeCell ref="L112:Q112"/>
    <mergeCell ref="R112:W112"/>
    <mergeCell ref="X112:X113"/>
    <mergeCell ref="Y112:Y113"/>
    <mergeCell ref="Z112:Z113"/>
    <mergeCell ref="L113:M113"/>
    <mergeCell ref="N113:O113"/>
    <mergeCell ref="P113:Q113"/>
    <mergeCell ref="R113:S113"/>
    <mergeCell ref="T113:U113"/>
    <mergeCell ref="V113:W113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K120:K121"/>
    <mergeCell ref="L120:Q120"/>
    <mergeCell ref="R120:W120"/>
    <mergeCell ref="X120:X121"/>
    <mergeCell ref="Y120:Y121"/>
    <mergeCell ref="Z120:Z121"/>
    <mergeCell ref="L121:M121"/>
    <mergeCell ref="N121:O121"/>
    <mergeCell ref="P121:Q121"/>
    <mergeCell ref="R121:S121"/>
    <mergeCell ref="T121:U121"/>
    <mergeCell ref="V121:W121"/>
    <mergeCell ref="A129:A130"/>
    <mergeCell ref="B129:B130"/>
    <mergeCell ref="C129:C130"/>
    <mergeCell ref="D129:D130"/>
    <mergeCell ref="E129:E130"/>
    <mergeCell ref="F129:F130"/>
    <mergeCell ref="G129:G130"/>
    <mergeCell ref="H129:H130"/>
    <mergeCell ref="I129:I130"/>
    <mergeCell ref="K129:K130"/>
    <mergeCell ref="L129:Q129"/>
    <mergeCell ref="R129:W129"/>
    <mergeCell ref="X129:X130"/>
    <mergeCell ref="Y129:Y130"/>
    <mergeCell ref="Z129:Z130"/>
    <mergeCell ref="L130:M130"/>
    <mergeCell ref="N130:O130"/>
    <mergeCell ref="P130:Q130"/>
    <mergeCell ref="R130:S130"/>
    <mergeCell ref="T130:U130"/>
    <mergeCell ref="V130:W130"/>
  </mergeCells>
  <conditionalFormatting sqref="J9:J11 J17:J19 J25:J27 J33:J35 J41:J43 J49:J51 J57:J59 J65:J67 J73:J75 J81:J83 J90:J92 J98:J100 J106:J108 J114:J116 J122:J124 J131:J133">
    <cfRule type="expression" dxfId="1536" priority="1897">
      <formula>IF($AA9&gt;20,$L9,0)</formula>
    </cfRule>
    <cfRule type="expression" dxfId="1535" priority="1896">
      <formula>IF($AA9&lt;20,$L9,0)</formula>
    </cfRule>
  </conditionalFormatting>
  <conditionalFormatting sqref="L9:L11">
    <cfRule type="cellIs" dxfId="1534" priority="1513" stopIfTrue="1" operator="equal">
      <formula>IF(SIGN($AG9)=1,$AJ9,0)</formula>
    </cfRule>
    <cfRule type="expression" dxfId="1533" priority="1514" stopIfTrue="1">
      <formula>IF($AG9&gt;0,$AG9,0)</formula>
    </cfRule>
    <cfRule type="expression" dxfId="1532" priority="1515" stopIfTrue="1">
      <formula>IF($AG9&lt;0,$AG9,0)</formula>
    </cfRule>
    <cfRule type="cellIs" dxfId="1531" priority="1516" operator="greaterThan">
      <formula>0</formula>
    </cfRule>
  </conditionalFormatting>
  <conditionalFormatting sqref="L17:L19">
    <cfRule type="cellIs" dxfId="1530" priority="341" operator="greaterThan">
      <formula>0</formula>
    </cfRule>
    <cfRule type="cellIs" dxfId="1529" priority="337" operator="equal">
      <formula>0</formula>
    </cfRule>
    <cfRule type="expression" dxfId="1528" priority="339" stopIfTrue="1">
      <formula>IF($AG17&gt;0,$AG17,0)</formula>
    </cfRule>
    <cfRule type="expression" dxfId="1527" priority="340" stopIfTrue="1">
      <formula>IF($AG17&lt;0,$AG17,0)</formula>
    </cfRule>
    <cfRule type="cellIs" dxfId="1526" priority="338" stopIfTrue="1" operator="equal">
      <formula>IF(SIGN($AG17)=1,$AJ17,0)</formula>
    </cfRule>
  </conditionalFormatting>
  <conditionalFormatting sqref="L25:L27">
    <cfRule type="expression" dxfId="1525" priority="1344" stopIfTrue="1">
      <formula>IF($AG25&lt;0,$AG25,0)</formula>
    </cfRule>
    <cfRule type="expression" dxfId="1524" priority="1343" stopIfTrue="1">
      <formula>IF($AG25&gt;0,$AG25,0)</formula>
    </cfRule>
    <cfRule type="cellIs" dxfId="1523" priority="1342" stopIfTrue="1" operator="equal">
      <formula>IF(SIGN($AG25)=1,$AJ25,0)</formula>
    </cfRule>
    <cfRule type="cellIs" dxfId="1522" priority="1345" operator="greaterThan">
      <formula>0</formula>
    </cfRule>
  </conditionalFormatting>
  <conditionalFormatting sqref="L33:L35">
    <cfRule type="expression" dxfId="1521" priority="1229" stopIfTrue="1">
      <formula>IF($AG33&gt;0,$AG33,0)</formula>
    </cfRule>
    <cfRule type="cellIs" dxfId="1520" priority="1228" stopIfTrue="1" operator="equal">
      <formula>IF(SIGN($AG33)=1,$AJ33,0)</formula>
    </cfRule>
    <cfRule type="cellIs" dxfId="1519" priority="1231" operator="greaterThan">
      <formula>0</formula>
    </cfRule>
    <cfRule type="expression" dxfId="1518" priority="1230" stopIfTrue="1">
      <formula>IF($AG33&lt;0,$AG33,0)</formula>
    </cfRule>
  </conditionalFormatting>
  <conditionalFormatting sqref="L41:L43">
    <cfRule type="expression" dxfId="1517" priority="1116" stopIfTrue="1">
      <formula>IF($AG41&lt;0,$AG41,0)</formula>
    </cfRule>
    <cfRule type="cellIs" dxfId="1516" priority="1114" stopIfTrue="1" operator="equal">
      <formula>IF(SIGN($AG41)=1,$AJ41,0)</formula>
    </cfRule>
    <cfRule type="expression" dxfId="1515" priority="1115" stopIfTrue="1">
      <formula>IF($AG41&gt;0,$AG41,0)</formula>
    </cfRule>
    <cfRule type="cellIs" dxfId="1514" priority="1117" operator="greaterThan">
      <formula>0</formula>
    </cfRule>
  </conditionalFormatting>
  <conditionalFormatting sqref="L49:L51">
    <cfRule type="expression" dxfId="1513" priority="1002" stopIfTrue="1">
      <formula>IF($AG49&lt;0,$AG49,0)</formula>
    </cfRule>
    <cfRule type="cellIs" dxfId="1512" priority="1003" operator="greaterThan">
      <formula>0</formula>
    </cfRule>
    <cfRule type="expression" dxfId="1511" priority="1001" stopIfTrue="1">
      <formula>IF($AG49&gt;0,$AG49,0)</formula>
    </cfRule>
    <cfRule type="cellIs" dxfId="1510" priority="1000" stopIfTrue="1" operator="equal">
      <formula>IF(SIGN($AG49)=1,$AJ49,0)</formula>
    </cfRule>
  </conditionalFormatting>
  <conditionalFormatting sqref="L57:L59">
    <cfRule type="cellIs" dxfId="1509" priority="889" operator="greaterThan">
      <formula>0</formula>
    </cfRule>
    <cfRule type="expression" dxfId="1508" priority="888" stopIfTrue="1">
      <formula>IF($AG57&lt;0,$AG57,0)</formula>
    </cfRule>
    <cfRule type="cellIs" dxfId="1507" priority="886" stopIfTrue="1" operator="equal">
      <formula>IF(SIGN($AG57)=1,$AJ57,0)</formula>
    </cfRule>
    <cfRule type="expression" dxfId="1506" priority="887" stopIfTrue="1">
      <formula>IF($AG57&gt;0,$AG57,0)</formula>
    </cfRule>
  </conditionalFormatting>
  <conditionalFormatting sqref="L65:L67">
    <cfRule type="expression" dxfId="1505" priority="773" stopIfTrue="1">
      <formula>IF($AG65&gt;0,$AG65,0)</formula>
    </cfRule>
    <cfRule type="cellIs" dxfId="1504" priority="775" operator="greaterThan">
      <formula>0</formula>
    </cfRule>
    <cfRule type="cellIs" dxfId="1503" priority="772" stopIfTrue="1" operator="equal">
      <formula>IF(SIGN($AG65)=1,$AJ65,0)</formula>
    </cfRule>
    <cfRule type="expression" dxfId="1502" priority="774" stopIfTrue="1">
      <formula>IF($AG65&lt;0,$AG65,0)</formula>
    </cfRule>
  </conditionalFormatting>
  <conditionalFormatting sqref="L73:L75">
    <cfRule type="cellIs" dxfId="1501" priority="661" operator="greaterThan">
      <formula>0</formula>
    </cfRule>
    <cfRule type="expression" dxfId="1500" priority="660" stopIfTrue="1">
      <formula>IF($AG73&lt;0,$AG73,0)</formula>
    </cfRule>
    <cfRule type="cellIs" dxfId="1499" priority="658" stopIfTrue="1" operator="equal">
      <formula>IF(SIGN($AG73)=1,$AJ73,0)</formula>
    </cfRule>
    <cfRule type="expression" dxfId="1498" priority="659" stopIfTrue="1">
      <formula>IF($AG73&gt;0,$AG73,0)</formula>
    </cfRule>
  </conditionalFormatting>
  <conditionalFormatting sqref="L81:L83">
    <cfRule type="cellIs" dxfId="1497" priority="544" stopIfTrue="1" operator="equal">
      <formula>IF(SIGN($AG81)=1,$AJ81,0)</formula>
    </cfRule>
    <cfRule type="expression" dxfId="1496" priority="545" stopIfTrue="1">
      <formula>IF($AG81&gt;0,$AG81,0)</formula>
    </cfRule>
    <cfRule type="cellIs" dxfId="1495" priority="547" operator="greaterThan">
      <formula>0</formula>
    </cfRule>
    <cfRule type="expression" dxfId="1494" priority="546" stopIfTrue="1">
      <formula>IF($AG81&lt;0,$AG81,0)</formula>
    </cfRule>
  </conditionalFormatting>
  <conditionalFormatting sqref="L90:L92">
    <cfRule type="expression" dxfId="1493" priority="432" stopIfTrue="1">
      <formula>IF($AG90&lt;0,$AG90,0)</formula>
    </cfRule>
    <cfRule type="expression" dxfId="1492" priority="431" stopIfTrue="1">
      <formula>IF($AG90&gt;0,$AG90,0)</formula>
    </cfRule>
    <cfRule type="cellIs" dxfId="1491" priority="433" operator="greaterThan">
      <formula>0</formula>
    </cfRule>
    <cfRule type="cellIs" dxfId="1490" priority="430" stopIfTrue="1" operator="equal">
      <formula>IF(SIGN($AG90)=1,$AJ90,0)</formula>
    </cfRule>
  </conditionalFormatting>
  <conditionalFormatting sqref="L98:L100">
    <cfRule type="cellIs" dxfId="1489" priority="293" operator="greaterThan">
      <formula>0</formula>
    </cfRule>
    <cfRule type="expression" dxfId="1488" priority="291" stopIfTrue="1">
      <formula>IF($AG98&gt;0,$AG98,0)</formula>
    </cfRule>
    <cfRule type="cellIs" dxfId="1487" priority="290" stopIfTrue="1" operator="equal">
      <formula>IF(SIGN($AG98)=1,$AJ98,0)</formula>
    </cfRule>
    <cfRule type="expression" dxfId="1486" priority="292" stopIfTrue="1">
      <formula>IF($AG98&lt;0,$AG98,0)</formula>
    </cfRule>
  </conditionalFormatting>
  <conditionalFormatting sqref="L106:L108">
    <cfRule type="cellIs" dxfId="1485" priority="228" stopIfTrue="1" operator="equal">
      <formula>IF(SIGN($AG106)=1,$AJ106,0)</formula>
    </cfRule>
    <cfRule type="cellIs" dxfId="1484" priority="231" operator="greaterThan">
      <formula>0</formula>
    </cfRule>
    <cfRule type="expression" dxfId="1483" priority="230" stopIfTrue="1">
      <formula>IF($AG106&lt;0,$AG106,0)</formula>
    </cfRule>
    <cfRule type="expression" dxfId="1482" priority="229" stopIfTrue="1">
      <formula>IF($AG106&gt;0,$AG106,0)</formula>
    </cfRule>
  </conditionalFormatting>
  <conditionalFormatting sqref="L114:L116">
    <cfRule type="cellIs" dxfId="1481" priority="166" stopIfTrue="1" operator="equal">
      <formula>IF(SIGN($AG114)=1,$AJ114,0)</formula>
    </cfRule>
    <cfRule type="cellIs" dxfId="1480" priority="169" operator="greaterThan">
      <formula>0</formula>
    </cfRule>
    <cfRule type="expression" dxfId="1479" priority="168" stopIfTrue="1">
      <formula>IF($AG114&lt;0,$AG114,0)</formula>
    </cfRule>
    <cfRule type="expression" dxfId="1478" priority="167" stopIfTrue="1">
      <formula>IF($AG114&gt;0,$AG114,0)</formula>
    </cfRule>
  </conditionalFormatting>
  <conditionalFormatting sqref="L122:L124">
    <cfRule type="cellIs" dxfId="1477" priority="107" operator="greaterThan">
      <formula>0</formula>
    </cfRule>
    <cfRule type="expression" dxfId="1476" priority="106" stopIfTrue="1">
      <formula>IF($AG122&lt;0,$AG122,0)</formula>
    </cfRule>
    <cfRule type="expression" dxfId="1475" priority="105" stopIfTrue="1">
      <formula>IF($AG122&gt;0,$AG122,0)</formula>
    </cfRule>
    <cfRule type="cellIs" dxfId="1474" priority="104" stopIfTrue="1" operator="equal">
      <formula>IF(SIGN($AG122)=1,$AJ122,0)</formula>
    </cfRule>
  </conditionalFormatting>
  <conditionalFormatting sqref="L131:L133">
    <cfRule type="cellIs" dxfId="1473" priority="42" stopIfTrue="1" operator="equal">
      <formula>IF(SIGN($AG131)=1,$AJ131,0)</formula>
    </cfRule>
    <cfRule type="cellIs" dxfId="1472" priority="45" operator="greaterThan">
      <formula>0</formula>
    </cfRule>
    <cfRule type="expression" dxfId="1471" priority="44" stopIfTrue="1">
      <formula>IF($AG131&lt;0,$AG131,0)</formula>
    </cfRule>
    <cfRule type="expression" dxfId="1470" priority="43" stopIfTrue="1">
      <formula>IF($AG131&gt;0,$AG131,0)</formula>
    </cfRule>
  </conditionalFormatting>
  <conditionalFormatting sqref="L9:M11">
    <cfRule type="cellIs" dxfId="1469" priority="1484" operator="equal">
      <formula>0</formula>
    </cfRule>
  </conditionalFormatting>
  <conditionalFormatting sqref="L26:M27">
    <cfRule type="cellIs" dxfId="1468" priority="1256" operator="equal">
      <formula>0</formula>
    </cfRule>
  </conditionalFormatting>
  <conditionalFormatting sqref="L34:M35">
    <cfRule type="cellIs" dxfId="1467" priority="1142" operator="equal">
      <formula>0</formula>
    </cfRule>
  </conditionalFormatting>
  <conditionalFormatting sqref="L42:M43">
    <cfRule type="cellIs" dxfId="1466" priority="1028" operator="equal">
      <formula>0</formula>
    </cfRule>
  </conditionalFormatting>
  <conditionalFormatting sqref="L50:M51">
    <cfRule type="cellIs" dxfId="1465" priority="914" operator="equal">
      <formula>0</formula>
    </cfRule>
  </conditionalFormatting>
  <conditionalFormatting sqref="L58:M59">
    <cfRule type="cellIs" dxfId="1464" priority="800" operator="equal">
      <formula>0</formula>
    </cfRule>
  </conditionalFormatting>
  <conditionalFormatting sqref="L66:M67">
    <cfRule type="cellIs" dxfId="1463" priority="686" operator="equal">
      <formula>0</formula>
    </cfRule>
  </conditionalFormatting>
  <conditionalFormatting sqref="L74:M75">
    <cfRule type="cellIs" dxfId="1462" priority="572" operator="equal">
      <formula>0</formula>
    </cfRule>
  </conditionalFormatting>
  <conditionalFormatting sqref="L82:M83">
    <cfRule type="cellIs" dxfId="1461" priority="458" operator="equal">
      <formula>0</formula>
    </cfRule>
  </conditionalFormatting>
  <conditionalFormatting sqref="L91:M92">
    <cfRule type="cellIs" dxfId="1460" priority="344" operator="equal">
      <formula>0</formula>
    </cfRule>
  </conditionalFormatting>
  <conditionalFormatting sqref="L99:M100">
    <cfRule type="cellIs" dxfId="1459" priority="251" operator="equal">
      <formula>0</formula>
    </cfRule>
  </conditionalFormatting>
  <conditionalFormatting sqref="L107:M108">
    <cfRule type="cellIs" dxfId="1458" priority="189" operator="equal">
      <formula>0</formula>
    </cfRule>
  </conditionalFormatting>
  <conditionalFormatting sqref="L115:M116">
    <cfRule type="cellIs" dxfId="1457" priority="127" operator="equal">
      <formula>0</formula>
    </cfRule>
  </conditionalFormatting>
  <conditionalFormatting sqref="L123:M124">
    <cfRule type="cellIs" dxfId="1456" priority="65" operator="equal">
      <formula>0</formula>
    </cfRule>
  </conditionalFormatting>
  <conditionalFormatting sqref="L132:M133">
    <cfRule type="cellIs" dxfId="1455" priority="3" operator="equal">
      <formula>0</formula>
    </cfRule>
  </conditionalFormatting>
  <conditionalFormatting sqref="L25:Q25">
    <cfRule type="cellIs" dxfId="1454" priority="1313" operator="equal">
      <formula>0</formula>
    </cfRule>
  </conditionalFormatting>
  <conditionalFormatting sqref="L33:Q33">
    <cfRule type="cellIs" dxfId="1453" priority="1199" operator="equal">
      <formula>0</formula>
    </cfRule>
  </conditionalFormatting>
  <conditionalFormatting sqref="L41:Q41">
    <cfRule type="cellIs" dxfId="1452" priority="1085" operator="equal">
      <formula>0</formula>
    </cfRule>
  </conditionalFormatting>
  <conditionalFormatting sqref="L49:Q49">
    <cfRule type="cellIs" dxfId="1451" priority="971" operator="equal">
      <formula>0</formula>
    </cfRule>
  </conditionalFormatting>
  <conditionalFormatting sqref="L57:Q57">
    <cfRule type="cellIs" dxfId="1450" priority="857" operator="equal">
      <formula>0</formula>
    </cfRule>
  </conditionalFormatting>
  <conditionalFormatting sqref="L65:Q65">
    <cfRule type="cellIs" dxfId="1449" priority="743" operator="equal">
      <formula>0</formula>
    </cfRule>
  </conditionalFormatting>
  <conditionalFormatting sqref="L73:Q73">
    <cfRule type="cellIs" dxfId="1448" priority="629" operator="equal">
      <formula>0</formula>
    </cfRule>
  </conditionalFormatting>
  <conditionalFormatting sqref="L81:Q81">
    <cfRule type="cellIs" dxfId="1447" priority="515" operator="equal">
      <formula>0</formula>
    </cfRule>
  </conditionalFormatting>
  <conditionalFormatting sqref="L90:Q90">
    <cfRule type="cellIs" dxfId="1446" priority="401" operator="equal">
      <formula>0</formula>
    </cfRule>
  </conditionalFormatting>
  <conditionalFormatting sqref="L98:Q98">
    <cfRule type="cellIs" dxfId="1445" priority="276" operator="equal">
      <formula>0</formula>
    </cfRule>
  </conditionalFormatting>
  <conditionalFormatting sqref="L106:Q106">
    <cfRule type="cellIs" dxfId="1444" priority="214" operator="equal">
      <formula>0</formula>
    </cfRule>
  </conditionalFormatting>
  <conditionalFormatting sqref="L114:Q114">
    <cfRule type="cellIs" dxfId="1443" priority="152" operator="equal">
      <formula>0</formula>
    </cfRule>
  </conditionalFormatting>
  <conditionalFormatting sqref="L122:Q122">
    <cfRule type="cellIs" dxfId="1442" priority="90" operator="equal">
      <formula>0</formula>
    </cfRule>
  </conditionalFormatting>
  <conditionalFormatting sqref="L131:Q131">
    <cfRule type="cellIs" dxfId="1441" priority="28" operator="equal">
      <formula>0</formula>
    </cfRule>
  </conditionalFormatting>
  <conditionalFormatting sqref="M9:M11">
    <cfRule type="cellIs" dxfId="1440" priority="1483" operator="equal">
      <formula>"z"</formula>
    </cfRule>
    <cfRule type="cellIs" dxfId="1439" priority="1482" operator="equal">
      <formula>"x"</formula>
    </cfRule>
  </conditionalFormatting>
  <conditionalFormatting sqref="M17:M19">
    <cfRule type="cellIs" dxfId="1438" priority="1369" operator="equal">
      <formula>"z"</formula>
    </cfRule>
    <cfRule type="cellIs" dxfId="1437" priority="1368" operator="equal">
      <formula>"x"</formula>
    </cfRule>
  </conditionalFormatting>
  <conditionalFormatting sqref="M18:M19">
    <cfRule type="cellIs" dxfId="1436" priority="1370" operator="equal">
      <formula>0</formula>
    </cfRule>
  </conditionalFormatting>
  <conditionalFormatting sqref="M25:M27">
    <cfRule type="cellIs" dxfId="1435" priority="1255" operator="equal">
      <formula>"z"</formula>
    </cfRule>
    <cfRule type="cellIs" dxfId="1434" priority="1254" operator="equal">
      <formula>"x"</formula>
    </cfRule>
  </conditionalFormatting>
  <conditionalFormatting sqref="M33:M35">
    <cfRule type="cellIs" dxfId="1433" priority="1140" operator="equal">
      <formula>"x"</formula>
    </cfRule>
    <cfRule type="cellIs" dxfId="1432" priority="1141" operator="equal">
      <formula>"z"</formula>
    </cfRule>
  </conditionalFormatting>
  <conditionalFormatting sqref="M41:M43">
    <cfRule type="cellIs" dxfId="1431" priority="1026" operator="equal">
      <formula>"x"</formula>
    </cfRule>
    <cfRule type="cellIs" dxfId="1430" priority="1027" operator="equal">
      <formula>"z"</formula>
    </cfRule>
  </conditionalFormatting>
  <conditionalFormatting sqref="M49:M51">
    <cfRule type="cellIs" dxfId="1429" priority="913" operator="equal">
      <formula>"z"</formula>
    </cfRule>
    <cfRule type="cellIs" dxfId="1428" priority="912" operator="equal">
      <formula>"x"</formula>
    </cfRule>
  </conditionalFormatting>
  <conditionalFormatting sqref="M57:M59">
    <cfRule type="cellIs" dxfId="1427" priority="798" operator="equal">
      <formula>"x"</formula>
    </cfRule>
    <cfRule type="cellIs" dxfId="1426" priority="799" operator="equal">
      <formula>"z"</formula>
    </cfRule>
  </conditionalFormatting>
  <conditionalFormatting sqref="M65:M67">
    <cfRule type="cellIs" dxfId="1425" priority="685" operator="equal">
      <formula>"z"</formula>
    </cfRule>
    <cfRule type="cellIs" dxfId="1424" priority="684" operator="equal">
      <formula>"x"</formula>
    </cfRule>
  </conditionalFormatting>
  <conditionalFormatting sqref="M73:M75">
    <cfRule type="cellIs" dxfId="1423" priority="570" operator="equal">
      <formula>"x"</formula>
    </cfRule>
    <cfRule type="cellIs" dxfId="1422" priority="571" operator="equal">
      <formula>"z"</formula>
    </cfRule>
  </conditionalFormatting>
  <conditionalFormatting sqref="M81:M83">
    <cfRule type="cellIs" dxfId="1421" priority="456" operator="equal">
      <formula>"x"</formula>
    </cfRule>
    <cfRule type="cellIs" dxfId="1420" priority="457" operator="equal">
      <formula>"z"</formula>
    </cfRule>
  </conditionalFormatting>
  <conditionalFormatting sqref="M90:M92">
    <cfRule type="cellIs" dxfId="1419" priority="342" operator="equal">
      <formula>"x"</formula>
    </cfRule>
    <cfRule type="cellIs" dxfId="1418" priority="343" operator="equal">
      <formula>"z"</formula>
    </cfRule>
  </conditionalFormatting>
  <conditionalFormatting sqref="M98:M100">
    <cfRule type="cellIs" dxfId="1417" priority="250" operator="equal">
      <formula>"z"</formula>
    </cfRule>
    <cfRule type="cellIs" dxfId="1416" priority="249" operator="equal">
      <formula>"x"</formula>
    </cfRule>
  </conditionalFormatting>
  <conditionalFormatting sqref="M106:M108">
    <cfRule type="cellIs" dxfId="1415" priority="188" operator="equal">
      <formula>"z"</formula>
    </cfRule>
    <cfRule type="cellIs" dxfId="1414" priority="187" operator="equal">
      <formula>"x"</formula>
    </cfRule>
  </conditionalFormatting>
  <conditionalFormatting sqref="M114:M116">
    <cfRule type="cellIs" dxfId="1413" priority="125" operator="equal">
      <formula>"x"</formula>
    </cfRule>
    <cfRule type="cellIs" dxfId="1412" priority="126" operator="equal">
      <formula>"z"</formula>
    </cfRule>
  </conditionalFormatting>
  <conditionalFormatting sqref="M122:M124">
    <cfRule type="cellIs" dxfId="1411" priority="64" operator="equal">
      <formula>"z"</formula>
    </cfRule>
    <cfRule type="cellIs" dxfId="1410" priority="63" operator="equal">
      <formula>"x"</formula>
    </cfRule>
  </conditionalFormatting>
  <conditionalFormatting sqref="M131:M133">
    <cfRule type="cellIs" dxfId="1409" priority="1" operator="equal">
      <formula>"x"</formula>
    </cfRule>
    <cfRule type="cellIs" dxfId="1408" priority="2" operator="equal">
      <formula>"z"</formula>
    </cfRule>
  </conditionalFormatting>
  <conditionalFormatting sqref="M17:Q17">
    <cfRule type="cellIs" dxfId="1407" priority="1427" operator="equal">
      <formula>0</formula>
    </cfRule>
  </conditionalFormatting>
  <conditionalFormatting sqref="N9:N11">
    <cfRule type="cellIs" dxfId="1406" priority="1650" operator="greaterThan">
      <formula>0</formula>
    </cfRule>
    <cfRule type="expression" dxfId="1405" priority="1649" stopIfTrue="1">
      <formula>IF($AH9&lt;0,$AH9,0)</formula>
    </cfRule>
    <cfRule type="expression" dxfId="1404" priority="1648" stopIfTrue="1">
      <formula>IF($AH9&gt;0,$AH9,0)</formula>
    </cfRule>
    <cfRule type="cellIs" dxfId="1403" priority="1647" stopIfTrue="1" operator="equal">
      <formula>IF(SIGN($AH9)=1,$AJ9,0)</formula>
    </cfRule>
  </conditionalFormatting>
  <conditionalFormatting sqref="N17:N19">
    <cfRule type="cellIs" dxfId="1402" priority="1451" stopIfTrue="1" operator="equal">
      <formula>IF(SIGN($AH17)=1,$AJ17,0)</formula>
    </cfRule>
    <cfRule type="expression" dxfId="1401" priority="1452" stopIfTrue="1">
      <formula>IF($AH17&gt;0,$AH17,0)</formula>
    </cfRule>
    <cfRule type="expression" dxfId="1400" priority="1453" stopIfTrue="1">
      <formula>IF($AH17&lt;0,$AH17,0)</formula>
    </cfRule>
    <cfRule type="cellIs" dxfId="1399" priority="1454" operator="greaterThan">
      <formula>0</formula>
    </cfRule>
  </conditionalFormatting>
  <conditionalFormatting sqref="N25:N27">
    <cfRule type="cellIs" dxfId="1398" priority="1337" stopIfTrue="1" operator="equal">
      <formula>IF(SIGN($AH25)=1,$AJ25,0)</formula>
    </cfRule>
    <cfRule type="cellIs" dxfId="1397" priority="1340" operator="greaterThan">
      <formula>0</formula>
    </cfRule>
    <cfRule type="expression" dxfId="1396" priority="1339" stopIfTrue="1">
      <formula>IF($AH25&lt;0,$AH25,0)</formula>
    </cfRule>
    <cfRule type="expression" dxfId="1395" priority="1338" stopIfTrue="1">
      <formula>IF($AH25&gt;0,$AH25,0)</formula>
    </cfRule>
  </conditionalFormatting>
  <conditionalFormatting sqref="N33:N35">
    <cfRule type="cellIs" dxfId="1394" priority="1226" operator="greaterThan">
      <formula>0</formula>
    </cfRule>
    <cfRule type="expression" dxfId="1393" priority="1225" stopIfTrue="1">
      <formula>IF($AH33&lt;0,$AH33,0)</formula>
    </cfRule>
    <cfRule type="expression" dxfId="1392" priority="1224" stopIfTrue="1">
      <formula>IF($AH33&gt;0,$AH33,0)</formula>
    </cfRule>
    <cfRule type="cellIs" dxfId="1391" priority="1223" stopIfTrue="1" operator="equal">
      <formula>IF(SIGN($AH33)=1,$AJ33,0)</formula>
    </cfRule>
  </conditionalFormatting>
  <conditionalFormatting sqref="N41:N43">
    <cfRule type="cellIs" dxfId="1390" priority="1112" operator="greaterThan">
      <formula>0</formula>
    </cfRule>
    <cfRule type="expression" dxfId="1389" priority="1111" stopIfTrue="1">
      <formula>IF($AH41&lt;0,$AH41,0)</formula>
    </cfRule>
    <cfRule type="expression" dxfId="1388" priority="1110" stopIfTrue="1">
      <formula>IF($AH41&gt;0,$AH41,0)</formula>
    </cfRule>
    <cfRule type="cellIs" dxfId="1387" priority="1109" stopIfTrue="1" operator="equal">
      <formula>IF(SIGN($AH41)=1,$AJ41,0)</formula>
    </cfRule>
  </conditionalFormatting>
  <conditionalFormatting sqref="N49:N51">
    <cfRule type="expression" dxfId="1386" priority="996" stopIfTrue="1">
      <formula>IF($AH49&gt;0,$AH49,0)</formula>
    </cfRule>
    <cfRule type="expression" dxfId="1385" priority="997" stopIfTrue="1">
      <formula>IF($AH49&lt;0,$AH49,0)</formula>
    </cfRule>
    <cfRule type="cellIs" dxfId="1384" priority="998" operator="greaterThan">
      <formula>0</formula>
    </cfRule>
    <cfRule type="cellIs" dxfId="1383" priority="995" stopIfTrue="1" operator="equal">
      <formula>IF(SIGN($AH49)=1,$AJ49,0)</formula>
    </cfRule>
  </conditionalFormatting>
  <conditionalFormatting sqref="N57:N59">
    <cfRule type="expression" dxfId="1382" priority="882" stopIfTrue="1">
      <formula>IF($AH57&gt;0,$AH57,0)</formula>
    </cfRule>
    <cfRule type="expression" dxfId="1381" priority="883" stopIfTrue="1">
      <formula>IF($AH57&lt;0,$AH57,0)</formula>
    </cfRule>
    <cfRule type="cellIs" dxfId="1380" priority="881" stopIfTrue="1" operator="equal">
      <formula>IF(SIGN($AH57)=1,$AJ57,0)</formula>
    </cfRule>
    <cfRule type="cellIs" dxfId="1379" priority="884" operator="greaterThan">
      <formula>0</formula>
    </cfRule>
  </conditionalFormatting>
  <conditionalFormatting sqref="N65:N67">
    <cfRule type="cellIs" dxfId="1378" priority="770" operator="greaterThan">
      <formula>0</formula>
    </cfRule>
    <cfRule type="expression" dxfId="1377" priority="768" stopIfTrue="1">
      <formula>IF($AH65&gt;0,$AH65,0)</formula>
    </cfRule>
    <cfRule type="expression" dxfId="1376" priority="769" stopIfTrue="1">
      <formula>IF($AH65&lt;0,$AH65,0)</formula>
    </cfRule>
    <cfRule type="cellIs" dxfId="1375" priority="767" stopIfTrue="1" operator="equal">
      <formula>IF(SIGN($AH65)=1,$AJ65,0)</formula>
    </cfRule>
  </conditionalFormatting>
  <conditionalFormatting sqref="N73:N75">
    <cfRule type="cellIs" dxfId="1374" priority="653" stopIfTrue="1" operator="equal">
      <formula>IF(SIGN($AH73)=1,$AJ73,0)</formula>
    </cfRule>
    <cfRule type="expression" dxfId="1373" priority="655" stopIfTrue="1">
      <formula>IF($AH73&lt;0,$AH73,0)</formula>
    </cfRule>
    <cfRule type="expression" dxfId="1372" priority="654" stopIfTrue="1">
      <formula>IF($AH73&gt;0,$AH73,0)</formula>
    </cfRule>
    <cfRule type="cellIs" dxfId="1371" priority="656" operator="greaterThan">
      <formula>0</formula>
    </cfRule>
  </conditionalFormatting>
  <conditionalFormatting sqref="N81:N83">
    <cfRule type="cellIs" dxfId="1370" priority="542" operator="greaterThan">
      <formula>0</formula>
    </cfRule>
    <cfRule type="expression" dxfId="1369" priority="540" stopIfTrue="1">
      <formula>IF($AH81&gt;0,$AH81,0)</formula>
    </cfRule>
    <cfRule type="expression" dxfId="1368" priority="541" stopIfTrue="1">
      <formula>IF($AH81&lt;0,$AH81,0)</formula>
    </cfRule>
    <cfRule type="cellIs" dxfId="1367" priority="539" stopIfTrue="1" operator="equal">
      <formula>IF(SIGN($AH81)=1,$AJ81,0)</formula>
    </cfRule>
  </conditionalFormatting>
  <conditionalFormatting sqref="N90:N92">
    <cfRule type="cellIs" dxfId="1366" priority="425" stopIfTrue="1" operator="equal">
      <formula>IF(SIGN($AH90)=1,$AJ90,0)</formula>
    </cfRule>
    <cfRule type="expression" dxfId="1365" priority="426" stopIfTrue="1">
      <formula>IF($AH90&gt;0,$AH90,0)</formula>
    </cfRule>
    <cfRule type="expression" dxfId="1364" priority="427" stopIfTrue="1">
      <formula>IF($AH90&lt;0,$AH90,0)</formula>
    </cfRule>
    <cfRule type="cellIs" dxfId="1363" priority="428" operator="greaterThan">
      <formula>0</formula>
    </cfRule>
  </conditionalFormatting>
  <conditionalFormatting sqref="N98:N100">
    <cfRule type="expression" dxfId="1362" priority="287" stopIfTrue="1">
      <formula>IF($AH98&gt;0,$AH98,0)</formula>
    </cfRule>
    <cfRule type="expression" dxfId="1361" priority="288" stopIfTrue="1">
      <formula>IF($AH98&lt;0,$AH98,0)</formula>
    </cfRule>
    <cfRule type="cellIs" dxfId="1360" priority="289" operator="greaterThan">
      <formula>0</formula>
    </cfRule>
    <cfRule type="cellIs" dxfId="1359" priority="286" stopIfTrue="1" operator="equal">
      <formula>IF(SIGN($AH98)=1,$AJ98,0)</formula>
    </cfRule>
  </conditionalFormatting>
  <conditionalFormatting sqref="N106:N108">
    <cfRule type="expression" dxfId="1358" priority="225" stopIfTrue="1">
      <formula>IF($AH106&gt;0,$AH106,0)</formula>
    </cfRule>
    <cfRule type="expression" dxfId="1357" priority="226" stopIfTrue="1">
      <formula>IF($AH106&lt;0,$AH106,0)</formula>
    </cfRule>
    <cfRule type="cellIs" dxfId="1356" priority="227" operator="greaterThan">
      <formula>0</formula>
    </cfRule>
    <cfRule type="cellIs" dxfId="1355" priority="224" stopIfTrue="1" operator="equal">
      <formula>IF(SIGN($AH106)=1,$AJ106,0)</formula>
    </cfRule>
  </conditionalFormatting>
  <conditionalFormatting sqref="N114:N116">
    <cfRule type="expression" dxfId="1354" priority="163" stopIfTrue="1">
      <formula>IF($AH114&gt;0,$AH114,0)</formula>
    </cfRule>
    <cfRule type="cellIs" dxfId="1353" priority="162" stopIfTrue="1" operator="equal">
      <formula>IF(SIGN($AH114)=1,$AJ114,0)</formula>
    </cfRule>
    <cfRule type="expression" dxfId="1352" priority="164" stopIfTrue="1">
      <formula>IF($AH114&lt;0,$AH114,0)</formula>
    </cfRule>
    <cfRule type="cellIs" dxfId="1351" priority="165" operator="greaterThan">
      <formula>0</formula>
    </cfRule>
  </conditionalFormatting>
  <conditionalFormatting sqref="N122:N124">
    <cfRule type="cellIs" dxfId="1350" priority="103" operator="greaterThan">
      <formula>0</formula>
    </cfRule>
    <cfRule type="expression" dxfId="1349" priority="102" stopIfTrue="1">
      <formula>IF($AH122&lt;0,$AH122,0)</formula>
    </cfRule>
    <cfRule type="expression" dxfId="1348" priority="101" stopIfTrue="1">
      <formula>IF($AH122&gt;0,$AH122,0)</formula>
    </cfRule>
    <cfRule type="cellIs" dxfId="1347" priority="100" stopIfTrue="1" operator="equal">
      <formula>IF(SIGN($AH122)=1,$AJ122,0)</formula>
    </cfRule>
  </conditionalFormatting>
  <conditionalFormatting sqref="N131:N133">
    <cfRule type="cellIs" dxfId="1346" priority="38" stopIfTrue="1" operator="equal">
      <formula>IF(SIGN($AH131)=1,$AJ131,0)</formula>
    </cfRule>
    <cfRule type="expression" dxfId="1345" priority="39" stopIfTrue="1">
      <formula>IF($AH131&gt;0,$AH131,0)</formula>
    </cfRule>
    <cfRule type="expression" dxfId="1344" priority="40" stopIfTrue="1">
      <formula>IF($AH131&lt;0,$AH131,0)</formula>
    </cfRule>
    <cfRule type="cellIs" dxfId="1343" priority="41" operator="greaterThan">
      <formula>0</formula>
    </cfRule>
  </conditionalFormatting>
  <conditionalFormatting sqref="N9:P11">
    <cfRule type="cellIs" dxfId="1342" priority="1501" operator="equal">
      <formula>0</formula>
    </cfRule>
  </conditionalFormatting>
  <conditionalFormatting sqref="N18:P19">
    <cfRule type="cellIs" dxfId="1341" priority="1387" operator="equal">
      <formula>0</formula>
    </cfRule>
  </conditionalFormatting>
  <conditionalFormatting sqref="N26:P27">
    <cfRule type="cellIs" dxfId="1340" priority="1273" operator="equal">
      <formula>0</formula>
    </cfRule>
  </conditionalFormatting>
  <conditionalFormatting sqref="N34:P35">
    <cfRule type="cellIs" dxfId="1339" priority="1159" operator="equal">
      <formula>0</formula>
    </cfRule>
  </conditionalFormatting>
  <conditionalFormatting sqref="N42:P43">
    <cfRule type="cellIs" dxfId="1338" priority="1045" operator="equal">
      <formula>0</formula>
    </cfRule>
  </conditionalFormatting>
  <conditionalFormatting sqref="N50:P51">
    <cfRule type="cellIs" dxfId="1337" priority="931" operator="equal">
      <formula>0</formula>
    </cfRule>
  </conditionalFormatting>
  <conditionalFormatting sqref="N58:P59">
    <cfRule type="cellIs" dxfId="1336" priority="817" operator="equal">
      <formula>0</formula>
    </cfRule>
  </conditionalFormatting>
  <conditionalFormatting sqref="N66:P67">
    <cfRule type="cellIs" dxfId="1335" priority="703" operator="equal">
      <formula>0</formula>
    </cfRule>
  </conditionalFormatting>
  <conditionalFormatting sqref="N74:P75">
    <cfRule type="cellIs" dxfId="1334" priority="589" operator="equal">
      <formula>0</formula>
    </cfRule>
  </conditionalFormatting>
  <conditionalFormatting sqref="N82:P83">
    <cfRule type="cellIs" dxfId="1333" priority="475" operator="equal">
      <formula>0</formula>
    </cfRule>
  </conditionalFormatting>
  <conditionalFormatting sqref="N91:P92">
    <cfRule type="cellIs" dxfId="1332" priority="361" operator="equal">
      <formula>0</formula>
    </cfRule>
  </conditionalFormatting>
  <conditionalFormatting sqref="N99:P100">
    <cfRule type="cellIs" dxfId="1331" priority="263" operator="equal">
      <formula>0</formula>
    </cfRule>
  </conditionalFormatting>
  <conditionalFormatting sqref="N107:P108">
    <cfRule type="cellIs" dxfId="1330" priority="201" operator="equal">
      <formula>0</formula>
    </cfRule>
  </conditionalFormatting>
  <conditionalFormatting sqref="N115:P116">
    <cfRule type="cellIs" dxfId="1329" priority="139" operator="equal">
      <formula>0</formula>
    </cfRule>
  </conditionalFormatting>
  <conditionalFormatting sqref="N123:P124">
    <cfRule type="cellIs" dxfId="1328" priority="77" operator="equal">
      <formula>0</formula>
    </cfRule>
  </conditionalFormatting>
  <conditionalFormatting sqref="N132:P133">
    <cfRule type="cellIs" dxfId="1327" priority="15" operator="equal">
      <formula>0</formula>
    </cfRule>
  </conditionalFormatting>
  <conditionalFormatting sqref="O9:O11">
    <cfRule type="cellIs" dxfId="1326" priority="1500" operator="equal">
      <formula>"z"</formula>
    </cfRule>
    <cfRule type="cellIs" dxfId="1325" priority="1499" operator="equal">
      <formula>"x"</formula>
    </cfRule>
  </conditionalFormatting>
  <conditionalFormatting sqref="O17">
    <cfRule type="cellIs" dxfId="1324" priority="1481" operator="equal">
      <formula>0</formula>
    </cfRule>
    <cfRule type="cellIs" dxfId="1323" priority="1479" operator="equal">
      <formula>"x"</formula>
    </cfRule>
    <cfRule type="cellIs" dxfId="1322" priority="1480" operator="equal">
      <formula>"z"</formula>
    </cfRule>
  </conditionalFormatting>
  <conditionalFormatting sqref="O17:O19">
    <cfRule type="cellIs" dxfId="1321" priority="1423" operator="equal">
      <formula>"z"</formula>
    </cfRule>
    <cfRule type="cellIs" dxfId="1320" priority="1422" operator="equal">
      <formula>"x"</formula>
    </cfRule>
  </conditionalFormatting>
  <conditionalFormatting sqref="O18:O19">
    <cfRule type="cellIs" dxfId="1319" priority="1385" operator="equal">
      <formula>"x"</formula>
    </cfRule>
    <cfRule type="cellIs" dxfId="1318" priority="1386" operator="equal">
      <formula>"z"</formula>
    </cfRule>
    <cfRule type="cellIs" dxfId="1317" priority="1424" operator="equal">
      <formula>0</formula>
    </cfRule>
  </conditionalFormatting>
  <conditionalFormatting sqref="O25">
    <cfRule type="cellIs" dxfId="1316" priority="1366" operator="equal">
      <formula>"z"</formula>
    </cfRule>
    <cfRule type="cellIs" dxfId="1315" priority="1365" operator="equal">
      <formula>"x"</formula>
    </cfRule>
    <cfRule type="cellIs" dxfId="1314" priority="1367" operator="equal">
      <formula>0</formula>
    </cfRule>
  </conditionalFormatting>
  <conditionalFormatting sqref="O25:O27">
    <cfRule type="cellIs" dxfId="1313" priority="1308" operator="equal">
      <formula>"x"</formula>
    </cfRule>
    <cfRule type="cellIs" dxfId="1312" priority="1309" operator="equal">
      <formula>"z"</formula>
    </cfRule>
  </conditionalFormatting>
  <conditionalFormatting sqref="O26:O27">
    <cfRule type="cellIs" dxfId="1311" priority="1310" operator="equal">
      <formula>0</formula>
    </cfRule>
    <cfRule type="cellIs" dxfId="1310" priority="1271" operator="equal">
      <formula>"x"</formula>
    </cfRule>
    <cfRule type="cellIs" dxfId="1309" priority="1272" operator="equal">
      <formula>"z"</formula>
    </cfRule>
  </conditionalFormatting>
  <conditionalFormatting sqref="O33">
    <cfRule type="cellIs" dxfId="1308" priority="1251" operator="equal">
      <formula>"x"</formula>
    </cfRule>
    <cfRule type="cellIs" dxfId="1307" priority="1252" operator="equal">
      <formula>"z"</formula>
    </cfRule>
    <cfRule type="cellIs" dxfId="1306" priority="1253" operator="equal">
      <formula>0</formula>
    </cfRule>
  </conditionalFormatting>
  <conditionalFormatting sqref="O33:O35">
    <cfRule type="cellIs" dxfId="1305" priority="1195" operator="equal">
      <formula>"z"</formula>
    </cfRule>
    <cfRule type="cellIs" dxfId="1304" priority="1194" operator="equal">
      <formula>"x"</formula>
    </cfRule>
  </conditionalFormatting>
  <conditionalFormatting sqref="O34:O35">
    <cfRule type="cellIs" dxfId="1303" priority="1196" operator="equal">
      <formula>0</formula>
    </cfRule>
    <cfRule type="cellIs" dxfId="1302" priority="1157" operator="equal">
      <formula>"x"</formula>
    </cfRule>
    <cfRule type="cellIs" dxfId="1301" priority="1158" operator="equal">
      <formula>"z"</formula>
    </cfRule>
  </conditionalFormatting>
  <conditionalFormatting sqref="O41">
    <cfRule type="cellIs" dxfId="1300" priority="1139" operator="equal">
      <formula>0</formula>
    </cfRule>
    <cfRule type="cellIs" dxfId="1299" priority="1138" operator="equal">
      <formula>"z"</formula>
    </cfRule>
    <cfRule type="cellIs" dxfId="1298" priority="1137" operator="equal">
      <formula>"x"</formula>
    </cfRule>
  </conditionalFormatting>
  <conditionalFormatting sqref="O41:O43">
    <cfRule type="cellIs" dxfId="1297" priority="1081" operator="equal">
      <formula>"z"</formula>
    </cfRule>
    <cfRule type="cellIs" dxfId="1296" priority="1080" operator="equal">
      <formula>"x"</formula>
    </cfRule>
  </conditionalFormatting>
  <conditionalFormatting sqref="O42:O43">
    <cfRule type="cellIs" dxfId="1295" priority="1044" operator="equal">
      <formula>"z"</formula>
    </cfRule>
    <cfRule type="cellIs" dxfId="1294" priority="1082" operator="equal">
      <formula>0</formula>
    </cfRule>
    <cfRule type="cellIs" dxfId="1293" priority="1043" operator="equal">
      <formula>"x"</formula>
    </cfRule>
  </conditionalFormatting>
  <conditionalFormatting sqref="O49">
    <cfRule type="cellIs" dxfId="1292" priority="1023" operator="equal">
      <formula>"x"</formula>
    </cfRule>
    <cfRule type="cellIs" dxfId="1291" priority="1024" operator="equal">
      <formula>"z"</formula>
    </cfRule>
    <cfRule type="cellIs" dxfId="1290" priority="1025" operator="equal">
      <formula>0</formula>
    </cfRule>
  </conditionalFormatting>
  <conditionalFormatting sqref="O49:O51">
    <cfRule type="cellIs" dxfId="1289" priority="967" operator="equal">
      <formula>"z"</formula>
    </cfRule>
    <cfRule type="cellIs" dxfId="1288" priority="966" operator="equal">
      <formula>"x"</formula>
    </cfRule>
  </conditionalFormatting>
  <conditionalFormatting sqref="O50:O51">
    <cfRule type="cellIs" dxfId="1287" priority="968" operator="equal">
      <formula>0</formula>
    </cfRule>
    <cfRule type="cellIs" dxfId="1286" priority="930" operator="equal">
      <formula>"z"</formula>
    </cfRule>
    <cfRule type="cellIs" dxfId="1285" priority="929" operator="equal">
      <formula>"x"</formula>
    </cfRule>
  </conditionalFormatting>
  <conditionalFormatting sqref="O57">
    <cfRule type="cellIs" dxfId="1284" priority="911" operator="equal">
      <formula>0</formula>
    </cfRule>
    <cfRule type="cellIs" dxfId="1283" priority="909" operator="equal">
      <formula>"x"</formula>
    </cfRule>
    <cfRule type="cellIs" dxfId="1282" priority="910" operator="equal">
      <formula>"z"</formula>
    </cfRule>
  </conditionalFormatting>
  <conditionalFormatting sqref="O57:O59">
    <cfRule type="cellIs" dxfId="1281" priority="853" operator="equal">
      <formula>"z"</formula>
    </cfRule>
    <cfRule type="cellIs" dxfId="1280" priority="852" operator="equal">
      <formula>"x"</formula>
    </cfRule>
  </conditionalFormatting>
  <conditionalFormatting sqref="O58:O59">
    <cfRule type="cellIs" dxfId="1279" priority="815" operator="equal">
      <formula>"x"</formula>
    </cfRule>
    <cfRule type="cellIs" dxfId="1278" priority="816" operator="equal">
      <formula>"z"</formula>
    </cfRule>
    <cfRule type="cellIs" dxfId="1277" priority="854" operator="equal">
      <formula>0</formula>
    </cfRule>
  </conditionalFormatting>
  <conditionalFormatting sqref="O65">
    <cfRule type="cellIs" dxfId="1276" priority="797" operator="equal">
      <formula>0</formula>
    </cfRule>
    <cfRule type="cellIs" dxfId="1275" priority="796" operator="equal">
      <formula>"z"</formula>
    </cfRule>
    <cfRule type="cellIs" dxfId="1274" priority="795" operator="equal">
      <formula>"x"</formula>
    </cfRule>
  </conditionalFormatting>
  <conditionalFormatting sqref="O65:O67">
    <cfRule type="cellIs" dxfId="1273" priority="739" operator="equal">
      <formula>"z"</formula>
    </cfRule>
    <cfRule type="cellIs" dxfId="1272" priority="738" operator="equal">
      <formula>"x"</formula>
    </cfRule>
  </conditionalFormatting>
  <conditionalFormatting sqref="O66:O67">
    <cfRule type="cellIs" dxfId="1271" priority="701" operator="equal">
      <formula>"x"</formula>
    </cfRule>
    <cfRule type="cellIs" dxfId="1270" priority="702" operator="equal">
      <formula>"z"</formula>
    </cfRule>
    <cfRule type="cellIs" dxfId="1269" priority="740" operator="equal">
      <formula>0</formula>
    </cfRule>
  </conditionalFormatting>
  <conditionalFormatting sqref="O73">
    <cfRule type="cellIs" dxfId="1268" priority="683" operator="equal">
      <formula>0</formula>
    </cfRule>
    <cfRule type="cellIs" dxfId="1267" priority="681" operator="equal">
      <formula>"x"</formula>
    </cfRule>
    <cfRule type="cellIs" dxfId="1266" priority="682" operator="equal">
      <formula>"z"</formula>
    </cfRule>
  </conditionalFormatting>
  <conditionalFormatting sqref="O73:O75">
    <cfRule type="cellIs" dxfId="1265" priority="624" operator="equal">
      <formula>"x"</formula>
    </cfRule>
    <cfRule type="cellIs" dxfId="1264" priority="625" operator="equal">
      <formula>"z"</formula>
    </cfRule>
  </conditionalFormatting>
  <conditionalFormatting sqref="O74:O75">
    <cfRule type="cellIs" dxfId="1263" priority="587" operator="equal">
      <formula>"x"</formula>
    </cfRule>
    <cfRule type="cellIs" dxfId="1262" priority="626" operator="equal">
      <formula>0</formula>
    </cfRule>
    <cfRule type="cellIs" dxfId="1261" priority="588" operator="equal">
      <formula>"z"</formula>
    </cfRule>
  </conditionalFormatting>
  <conditionalFormatting sqref="O81">
    <cfRule type="cellIs" dxfId="1260" priority="567" operator="equal">
      <formula>"x"</formula>
    </cfRule>
    <cfRule type="cellIs" dxfId="1259" priority="568" operator="equal">
      <formula>"z"</formula>
    </cfRule>
    <cfRule type="cellIs" dxfId="1258" priority="569" operator="equal">
      <formula>0</formula>
    </cfRule>
  </conditionalFormatting>
  <conditionalFormatting sqref="O81:O83">
    <cfRule type="cellIs" dxfId="1257" priority="511" operator="equal">
      <formula>"z"</formula>
    </cfRule>
    <cfRule type="cellIs" dxfId="1256" priority="510" operator="equal">
      <formula>"x"</formula>
    </cfRule>
  </conditionalFormatting>
  <conditionalFormatting sqref="O82:O83">
    <cfRule type="cellIs" dxfId="1255" priority="512" operator="equal">
      <formula>0</formula>
    </cfRule>
    <cfRule type="cellIs" dxfId="1254" priority="473" operator="equal">
      <formula>"x"</formula>
    </cfRule>
    <cfRule type="cellIs" dxfId="1253" priority="474" operator="equal">
      <formula>"z"</formula>
    </cfRule>
  </conditionalFormatting>
  <conditionalFormatting sqref="O90">
    <cfRule type="cellIs" dxfId="1252" priority="453" operator="equal">
      <formula>"x"</formula>
    </cfRule>
    <cfRule type="cellIs" dxfId="1251" priority="454" operator="equal">
      <formula>"z"</formula>
    </cfRule>
    <cfRule type="cellIs" dxfId="1250" priority="455" operator="equal">
      <formula>0</formula>
    </cfRule>
  </conditionalFormatting>
  <conditionalFormatting sqref="O90:O92">
    <cfRule type="cellIs" dxfId="1249" priority="397" operator="equal">
      <formula>"z"</formula>
    </cfRule>
    <cfRule type="cellIs" dxfId="1248" priority="396" operator="equal">
      <formula>"x"</formula>
    </cfRule>
  </conditionalFormatting>
  <conditionalFormatting sqref="O91:O92">
    <cfRule type="cellIs" dxfId="1247" priority="359" operator="equal">
      <formula>"x"</formula>
    </cfRule>
    <cfRule type="cellIs" dxfId="1246" priority="398" operator="equal">
      <formula>0</formula>
    </cfRule>
    <cfRule type="cellIs" dxfId="1245" priority="360" operator="equal">
      <formula>"z"</formula>
    </cfRule>
  </conditionalFormatting>
  <conditionalFormatting sqref="O98">
    <cfRule type="cellIs" dxfId="1244" priority="308" operator="equal">
      <formula>"x"</formula>
    </cfRule>
    <cfRule type="cellIs" dxfId="1243" priority="309" operator="equal">
      <formula>"z"</formula>
    </cfRule>
    <cfRule type="cellIs" dxfId="1242" priority="310" operator="equal">
      <formula>0</formula>
    </cfRule>
  </conditionalFormatting>
  <conditionalFormatting sqref="O98:O100">
    <cfRule type="cellIs" dxfId="1241" priority="273" operator="equal">
      <formula>"x"</formula>
    </cfRule>
    <cfRule type="cellIs" dxfId="1240" priority="274" operator="equal">
      <formula>"z"</formula>
    </cfRule>
  </conditionalFormatting>
  <conditionalFormatting sqref="O99:O100">
    <cfRule type="cellIs" dxfId="1239" priority="275" operator="equal">
      <formula>0</formula>
    </cfRule>
    <cfRule type="cellIs" dxfId="1238" priority="261" operator="equal">
      <formula>"x"</formula>
    </cfRule>
    <cfRule type="cellIs" dxfId="1237" priority="262" operator="equal">
      <formula>"z"</formula>
    </cfRule>
  </conditionalFormatting>
  <conditionalFormatting sqref="O106">
    <cfRule type="cellIs" dxfId="1236" priority="246" operator="equal">
      <formula>"x"</formula>
    </cfRule>
    <cfRule type="cellIs" dxfId="1235" priority="247" operator="equal">
      <formula>"z"</formula>
    </cfRule>
    <cfRule type="cellIs" dxfId="1234" priority="248" operator="equal">
      <formula>0</formula>
    </cfRule>
  </conditionalFormatting>
  <conditionalFormatting sqref="O106:O108">
    <cfRule type="cellIs" dxfId="1233" priority="212" operator="equal">
      <formula>"z"</formula>
    </cfRule>
    <cfRule type="cellIs" dxfId="1232" priority="211" operator="equal">
      <formula>"x"</formula>
    </cfRule>
  </conditionalFormatting>
  <conditionalFormatting sqref="O107:O108">
    <cfRule type="cellIs" dxfId="1231" priority="200" operator="equal">
      <formula>"z"</formula>
    </cfRule>
    <cfRule type="cellIs" dxfId="1230" priority="199" operator="equal">
      <formula>"x"</formula>
    </cfRule>
    <cfRule type="cellIs" dxfId="1229" priority="213" operator="equal">
      <formula>0</formula>
    </cfRule>
  </conditionalFormatting>
  <conditionalFormatting sqref="O114">
    <cfRule type="cellIs" dxfId="1228" priority="184" operator="equal">
      <formula>"x"</formula>
    </cfRule>
    <cfRule type="cellIs" dxfId="1227" priority="185" operator="equal">
      <formula>"z"</formula>
    </cfRule>
    <cfRule type="cellIs" dxfId="1226" priority="186" operator="equal">
      <formula>0</formula>
    </cfRule>
  </conditionalFormatting>
  <conditionalFormatting sqref="O114:O116">
    <cfRule type="cellIs" dxfId="1225" priority="150" operator="equal">
      <formula>"z"</formula>
    </cfRule>
    <cfRule type="cellIs" dxfId="1224" priority="149" operator="equal">
      <formula>"x"</formula>
    </cfRule>
  </conditionalFormatting>
  <conditionalFormatting sqref="O115:O116">
    <cfRule type="cellIs" dxfId="1223" priority="137" operator="equal">
      <formula>"x"</formula>
    </cfRule>
    <cfRule type="cellIs" dxfId="1222" priority="138" operator="equal">
      <formula>"z"</formula>
    </cfRule>
    <cfRule type="cellIs" dxfId="1221" priority="151" operator="equal">
      <formula>0</formula>
    </cfRule>
  </conditionalFormatting>
  <conditionalFormatting sqref="O122">
    <cfRule type="cellIs" dxfId="1220" priority="124" operator="equal">
      <formula>0</formula>
    </cfRule>
    <cfRule type="cellIs" dxfId="1219" priority="123" operator="equal">
      <formula>"z"</formula>
    </cfRule>
    <cfRule type="cellIs" dxfId="1218" priority="122" operator="equal">
      <formula>"x"</formula>
    </cfRule>
  </conditionalFormatting>
  <conditionalFormatting sqref="O122:O124">
    <cfRule type="cellIs" dxfId="1217" priority="88" operator="equal">
      <formula>"z"</formula>
    </cfRule>
    <cfRule type="cellIs" dxfId="1216" priority="87" operator="equal">
      <formula>"x"</formula>
    </cfRule>
  </conditionalFormatting>
  <conditionalFormatting sqref="O123:O124">
    <cfRule type="cellIs" dxfId="1215" priority="75" operator="equal">
      <formula>"x"</formula>
    </cfRule>
    <cfRule type="cellIs" dxfId="1214" priority="76" operator="equal">
      <formula>"z"</formula>
    </cfRule>
    <cfRule type="cellIs" dxfId="1213" priority="89" operator="equal">
      <formula>0</formula>
    </cfRule>
  </conditionalFormatting>
  <conditionalFormatting sqref="O131">
    <cfRule type="cellIs" dxfId="1212" priority="62" operator="equal">
      <formula>0</formula>
    </cfRule>
    <cfRule type="cellIs" dxfId="1211" priority="60" operator="equal">
      <formula>"x"</formula>
    </cfRule>
    <cfRule type="cellIs" dxfId="1210" priority="61" operator="equal">
      <formula>"z"</formula>
    </cfRule>
  </conditionalFormatting>
  <conditionalFormatting sqref="O131:O133">
    <cfRule type="cellIs" dxfId="1209" priority="25" operator="equal">
      <formula>"x"</formula>
    </cfRule>
    <cfRule type="cellIs" dxfId="1208" priority="26" operator="equal">
      <formula>"z"</formula>
    </cfRule>
  </conditionalFormatting>
  <conditionalFormatting sqref="O132:O133">
    <cfRule type="cellIs" dxfId="1207" priority="13" operator="equal">
      <formula>"x"</formula>
    </cfRule>
    <cfRule type="cellIs" dxfId="1206" priority="14" operator="equal">
      <formula>"z"</formula>
    </cfRule>
    <cfRule type="cellIs" dxfId="1205" priority="27" operator="equal">
      <formula>0</formula>
    </cfRule>
  </conditionalFormatting>
  <conditionalFormatting sqref="P9:P11">
    <cfRule type="expression" dxfId="1204" priority="1504" stopIfTrue="1">
      <formula>IF($AI9&gt;0,$AI9,0)</formula>
    </cfRule>
    <cfRule type="cellIs" dxfId="1203" priority="1503" stopIfTrue="1" operator="equal">
      <formula>IF(SIGN($AI9)=1,$AJ9,0)</formula>
    </cfRule>
    <cfRule type="cellIs" dxfId="1202" priority="1506" operator="greaterThan">
      <formula>0</formula>
    </cfRule>
    <cfRule type="expression" dxfId="1201" priority="1505" stopIfTrue="1">
      <formula>IF($AI9&lt;0,$AI9,0)</formula>
    </cfRule>
  </conditionalFormatting>
  <conditionalFormatting sqref="P17:P19">
    <cfRule type="cellIs" dxfId="1200" priority="1449" operator="greaterThan">
      <formula>0</formula>
    </cfRule>
    <cfRule type="expression" dxfId="1199" priority="1447" stopIfTrue="1">
      <formula>IF($AI17&gt;0,$AI17,0)</formula>
    </cfRule>
    <cfRule type="cellIs" dxfId="1198" priority="1446" stopIfTrue="1" operator="equal">
      <formula>IF(SIGN($AI17)=1,$AJ17,0)</formula>
    </cfRule>
    <cfRule type="expression" dxfId="1197" priority="1448" stopIfTrue="1">
      <formula>IF($AI17&lt;0,$AI17,0)</formula>
    </cfRule>
  </conditionalFormatting>
  <conditionalFormatting sqref="P25:P27">
    <cfRule type="cellIs" dxfId="1196" priority="1332" stopIfTrue="1" operator="equal">
      <formula>IF(SIGN($AI25)=1,$AJ25,0)</formula>
    </cfRule>
    <cfRule type="expression" dxfId="1195" priority="1333" stopIfTrue="1">
      <formula>IF($AI25&gt;0,$AI25,0)</formula>
    </cfRule>
    <cfRule type="expression" dxfId="1194" priority="1334" stopIfTrue="1">
      <formula>IF($AI25&lt;0,$AI25,0)</formula>
    </cfRule>
    <cfRule type="cellIs" dxfId="1193" priority="1335" operator="greaterThan">
      <formula>0</formula>
    </cfRule>
  </conditionalFormatting>
  <conditionalFormatting sqref="P33:P35">
    <cfRule type="cellIs" dxfId="1192" priority="1221" operator="greaterThan">
      <formula>0</formula>
    </cfRule>
    <cfRule type="expression" dxfId="1191" priority="1220" stopIfTrue="1">
      <formula>IF($AI33&lt;0,$AI33,0)</formula>
    </cfRule>
    <cfRule type="cellIs" dxfId="1190" priority="1218" stopIfTrue="1" operator="equal">
      <formula>IF(SIGN($AI33)=1,$AJ33,0)</formula>
    </cfRule>
    <cfRule type="expression" dxfId="1189" priority="1219" stopIfTrue="1">
      <formula>IF($AI33&gt;0,$AI33,0)</formula>
    </cfRule>
  </conditionalFormatting>
  <conditionalFormatting sqref="P41:P43">
    <cfRule type="cellIs" dxfId="1188" priority="1104" stopIfTrue="1" operator="equal">
      <formula>IF(SIGN($AI41)=1,$AJ41,0)</formula>
    </cfRule>
    <cfRule type="expression" dxfId="1187" priority="1105" stopIfTrue="1">
      <formula>IF($AI41&gt;0,$AI41,0)</formula>
    </cfRule>
    <cfRule type="expression" dxfId="1186" priority="1106" stopIfTrue="1">
      <formula>IF($AI41&lt;0,$AI41,0)</formula>
    </cfRule>
    <cfRule type="cellIs" dxfId="1185" priority="1107" operator="greaterThan">
      <formula>0</formula>
    </cfRule>
  </conditionalFormatting>
  <conditionalFormatting sqref="P49:P51">
    <cfRule type="cellIs" dxfId="1184" priority="993" operator="greaterThan">
      <formula>0</formula>
    </cfRule>
    <cfRule type="expression" dxfId="1183" priority="991" stopIfTrue="1">
      <formula>IF($AI49&gt;0,$AI49,0)</formula>
    </cfRule>
    <cfRule type="cellIs" dxfId="1182" priority="990" stopIfTrue="1" operator="equal">
      <formula>IF(SIGN($AI49)=1,$AJ49,0)</formula>
    </cfRule>
    <cfRule type="expression" dxfId="1181" priority="992" stopIfTrue="1">
      <formula>IF($AI49&lt;0,$AI49,0)</formula>
    </cfRule>
  </conditionalFormatting>
  <conditionalFormatting sqref="P57:P59">
    <cfRule type="cellIs" dxfId="1180" priority="879" operator="greaterThan">
      <formula>0</formula>
    </cfRule>
    <cfRule type="expression" dxfId="1179" priority="878" stopIfTrue="1">
      <formula>IF($AI57&lt;0,$AI57,0)</formula>
    </cfRule>
    <cfRule type="expression" dxfId="1178" priority="877" stopIfTrue="1">
      <formula>IF($AI57&gt;0,$AI57,0)</formula>
    </cfRule>
    <cfRule type="cellIs" dxfId="1177" priority="876" stopIfTrue="1" operator="equal">
      <formula>IF(SIGN($AI57)=1,$AJ57,0)</formula>
    </cfRule>
  </conditionalFormatting>
  <conditionalFormatting sqref="P65:P67">
    <cfRule type="expression" dxfId="1176" priority="764" stopIfTrue="1">
      <formula>IF($AI65&lt;0,$AI65,0)</formula>
    </cfRule>
    <cfRule type="cellIs" dxfId="1175" priority="765" operator="greaterThan">
      <formula>0</formula>
    </cfRule>
    <cfRule type="expression" dxfId="1174" priority="763" stopIfTrue="1">
      <formula>IF($AI65&gt;0,$AI65,0)</formula>
    </cfRule>
    <cfRule type="cellIs" dxfId="1173" priority="762" stopIfTrue="1" operator="equal">
      <formula>IF(SIGN($AI65)=1,$AJ65,0)</formula>
    </cfRule>
  </conditionalFormatting>
  <conditionalFormatting sqref="P73:P75">
    <cfRule type="expression" dxfId="1172" priority="650" stopIfTrue="1">
      <formula>IF($AI73&lt;0,$AI73,0)</formula>
    </cfRule>
    <cfRule type="expression" dxfId="1171" priority="649" stopIfTrue="1">
      <formula>IF($AI73&gt;0,$AI73,0)</formula>
    </cfRule>
    <cfRule type="cellIs" dxfId="1170" priority="648" stopIfTrue="1" operator="equal">
      <formula>IF(SIGN($AI73)=1,$AJ73,0)</formula>
    </cfRule>
    <cfRule type="cellIs" dxfId="1169" priority="651" operator="greaterThan">
      <formula>0</formula>
    </cfRule>
  </conditionalFormatting>
  <conditionalFormatting sqref="P81:P83">
    <cfRule type="expression" dxfId="1168" priority="535" stopIfTrue="1">
      <formula>IF($AI81&gt;0,$AI81,0)</formula>
    </cfRule>
    <cfRule type="cellIs" dxfId="1167" priority="537" operator="greaterThan">
      <formula>0</formula>
    </cfRule>
    <cfRule type="expression" dxfId="1166" priority="536" stopIfTrue="1">
      <formula>IF($AI81&lt;0,$AI81,0)</formula>
    </cfRule>
    <cfRule type="cellIs" dxfId="1165" priority="534" stopIfTrue="1" operator="equal">
      <formula>IF(SIGN($AI81)=1,$AJ81,0)</formula>
    </cfRule>
  </conditionalFormatting>
  <conditionalFormatting sqref="P90:P92">
    <cfRule type="cellIs" dxfId="1164" priority="420" stopIfTrue="1" operator="equal">
      <formula>IF(SIGN($AI90)=1,$AJ90,0)</formula>
    </cfRule>
    <cfRule type="expression" dxfId="1163" priority="421" stopIfTrue="1">
      <formula>IF($AI90&gt;0,$AI90,0)</formula>
    </cfRule>
    <cfRule type="expression" dxfId="1162" priority="422" stopIfTrue="1">
      <formula>IF($AI90&lt;0,$AI90,0)</formula>
    </cfRule>
    <cfRule type="cellIs" dxfId="1161" priority="423" operator="greaterThan">
      <formula>0</formula>
    </cfRule>
  </conditionalFormatting>
  <conditionalFormatting sqref="P98:P100">
    <cfRule type="expression" dxfId="1160" priority="284" stopIfTrue="1">
      <formula>IF($AI98&lt;0,$AI98,0)</formula>
    </cfRule>
    <cfRule type="cellIs" dxfId="1159" priority="282" stopIfTrue="1" operator="equal">
      <formula>IF(SIGN($AI98)=1,$AJ98,0)</formula>
    </cfRule>
    <cfRule type="expression" dxfId="1158" priority="283" stopIfTrue="1">
      <formula>IF($AI98&gt;0,$AI98,0)</formula>
    </cfRule>
    <cfRule type="cellIs" dxfId="1157" priority="285" operator="greaterThan">
      <formula>0</formula>
    </cfRule>
  </conditionalFormatting>
  <conditionalFormatting sqref="P106:P108">
    <cfRule type="expression" dxfId="1156" priority="221" stopIfTrue="1">
      <formula>IF($AI106&gt;0,$AI106,0)</formula>
    </cfRule>
    <cfRule type="expression" dxfId="1155" priority="222" stopIfTrue="1">
      <formula>IF($AI106&lt;0,$AI106,0)</formula>
    </cfRule>
    <cfRule type="cellIs" dxfId="1154" priority="223" operator="greaterThan">
      <formula>0</formula>
    </cfRule>
    <cfRule type="cellIs" dxfId="1153" priority="220" stopIfTrue="1" operator="equal">
      <formula>IF(SIGN($AI106)=1,$AJ106,0)</formula>
    </cfRule>
  </conditionalFormatting>
  <conditionalFormatting sqref="P114:P116">
    <cfRule type="cellIs" dxfId="1152" priority="161" operator="greaterThan">
      <formula>0</formula>
    </cfRule>
    <cfRule type="expression" dxfId="1151" priority="160" stopIfTrue="1">
      <formula>IF($AI114&lt;0,$AI114,0)</formula>
    </cfRule>
    <cfRule type="expression" dxfId="1150" priority="159" stopIfTrue="1">
      <formula>IF($AI114&gt;0,$AI114,0)</formula>
    </cfRule>
    <cfRule type="cellIs" dxfId="1149" priority="158" stopIfTrue="1" operator="equal">
      <formula>IF(SIGN($AI114)=1,$AJ114,0)</formula>
    </cfRule>
  </conditionalFormatting>
  <conditionalFormatting sqref="P122:P124">
    <cfRule type="cellIs" dxfId="1148" priority="96" stopIfTrue="1" operator="equal">
      <formula>IF(SIGN($AI122)=1,$AJ122,0)</formula>
    </cfRule>
    <cfRule type="cellIs" dxfId="1147" priority="99" operator="greaterThan">
      <formula>0</formula>
    </cfRule>
    <cfRule type="expression" dxfId="1146" priority="98" stopIfTrue="1">
      <formula>IF($AI122&lt;0,$AI122,0)</formula>
    </cfRule>
    <cfRule type="expression" dxfId="1145" priority="97" stopIfTrue="1">
      <formula>IF($AI122&gt;0,$AI122,0)</formula>
    </cfRule>
  </conditionalFormatting>
  <conditionalFormatting sqref="P131:P133">
    <cfRule type="cellIs" dxfId="1144" priority="34" stopIfTrue="1" operator="equal">
      <formula>IF(SIGN($AI131)=1,$AJ131,0)</formula>
    </cfRule>
    <cfRule type="expression" dxfId="1143" priority="35" stopIfTrue="1">
      <formula>IF($AI131&gt;0,$AI131,0)</formula>
    </cfRule>
    <cfRule type="expression" dxfId="1142" priority="36" stopIfTrue="1">
      <formula>IF($AI131&lt;0,$AI131,0)</formula>
    </cfRule>
    <cfRule type="cellIs" dxfId="1141" priority="37" operator="greaterThan">
      <formula>0</formula>
    </cfRule>
  </conditionalFormatting>
  <conditionalFormatting sqref="Q9">
    <cfRule type="cellIs" dxfId="1140" priority="1635" operator="equal">
      <formula>"x"</formula>
    </cfRule>
    <cfRule type="cellIs" dxfId="1139" priority="1636" operator="equal">
      <formula>"z"</formula>
    </cfRule>
    <cfRule type="cellIs" dxfId="1138" priority="1637" operator="equal">
      <formula>0</formula>
    </cfRule>
  </conditionalFormatting>
  <conditionalFormatting sqref="Q9:Q11">
    <cfRule type="cellIs" dxfId="1137" priority="1497" operator="equal">
      <formula>"z"</formula>
    </cfRule>
    <cfRule type="cellIs" dxfId="1136" priority="1498" operator="equal">
      <formula>0</formula>
    </cfRule>
    <cfRule type="cellIs" dxfId="1135" priority="1496" operator="equal">
      <formula>"x"</formula>
    </cfRule>
  </conditionalFormatting>
  <conditionalFormatting sqref="Q17">
    <cfRule type="cellIs" dxfId="1134" priority="1477" operator="equal">
      <formula>"z"</formula>
    </cfRule>
    <cfRule type="cellIs" dxfId="1133" priority="1478" operator="equal">
      <formula>0</formula>
    </cfRule>
    <cfRule type="cellIs" dxfId="1132" priority="1476" operator="equal">
      <formula>"x"</formula>
    </cfRule>
  </conditionalFormatting>
  <conditionalFormatting sqref="Q17:Q19">
    <cfRule type="cellIs" dxfId="1131" priority="1419" operator="equal">
      <formula>"x"</formula>
    </cfRule>
    <cfRule type="cellIs" dxfId="1130" priority="1420" operator="equal">
      <formula>"z"</formula>
    </cfRule>
  </conditionalFormatting>
  <conditionalFormatting sqref="Q18:Q19">
    <cfRule type="cellIs" dxfId="1129" priority="1383" operator="equal">
      <formula>"z"</formula>
    </cfRule>
    <cfRule type="cellIs" dxfId="1128" priority="1382" operator="equal">
      <formula>"x"</formula>
    </cfRule>
    <cfRule type="cellIs" dxfId="1127" priority="1421" operator="equal">
      <formula>0</formula>
    </cfRule>
  </conditionalFormatting>
  <conditionalFormatting sqref="Q25">
    <cfRule type="cellIs" dxfId="1126" priority="1362" operator="equal">
      <formula>"x"</formula>
    </cfRule>
    <cfRule type="cellIs" dxfId="1125" priority="1364" operator="equal">
      <formula>0</formula>
    </cfRule>
    <cfRule type="cellIs" dxfId="1124" priority="1363" operator="equal">
      <formula>"z"</formula>
    </cfRule>
  </conditionalFormatting>
  <conditionalFormatting sqref="Q25:Q27">
    <cfRule type="cellIs" dxfId="1123" priority="1305" operator="equal">
      <formula>"x"</formula>
    </cfRule>
    <cfRule type="cellIs" dxfId="1122" priority="1306" operator="equal">
      <formula>"z"</formula>
    </cfRule>
  </conditionalFormatting>
  <conditionalFormatting sqref="Q26:Q27">
    <cfRule type="cellIs" dxfId="1121" priority="1268" operator="equal">
      <formula>"x"</formula>
    </cfRule>
    <cfRule type="cellIs" dxfId="1120" priority="1307" operator="equal">
      <formula>0</formula>
    </cfRule>
    <cfRule type="cellIs" dxfId="1119" priority="1269" operator="equal">
      <formula>"z"</formula>
    </cfRule>
  </conditionalFormatting>
  <conditionalFormatting sqref="Q33">
    <cfRule type="cellIs" dxfId="1118" priority="1249" operator="equal">
      <formula>"z"</formula>
    </cfRule>
    <cfRule type="cellIs" dxfId="1117" priority="1250" operator="equal">
      <formula>0</formula>
    </cfRule>
    <cfRule type="cellIs" dxfId="1116" priority="1248" operator="equal">
      <formula>"x"</formula>
    </cfRule>
  </conditionalFormatting>
  <conditionalFormatting sqref="Q33:Q35">
    <cfRule type="cellIs" dxfId="1115" priority="1192" operator="equal">
      <formula>"z"</formula>
    </cfRule>
    <cfRule type="cellIs" dxfId="1114" priority="1191" operator="equal">
      <formula>"x"</formula>
    </cfRule>
  </conditionalFormatting>
  <conditionalFormatting sqref="Q34:Q35">
    <cfRule type="cellIs" dxfId="1113" priority="1155" operator="equal">
      <formula>"z"</formula>
    </cfRule>
    <cfRule type="cellIs" dxfId="1112" priority="1193" operator="equal">
      <formula>0</formula>
    </cfRule>
    <cfRule type="cellIs" dxfId="1111" priority="1154" operator="equal">
      <formula>"x"</formula>
    </cfRule>
  </conditionalFormatting>
  <conditionalFormatting sqref="Q41">
    <cfRule type="cellIs" dxfId="1110" priority="1136" operator="equal">
      <formula>0</formula>
    </cfRule>
    <cfRule type="cellIs" dxfId="1109" priority="1135" operator="equal">
      <formula>"z"</formula>
    </cfRule>
    <cfRule type="cellIs" dxfId="1108" priority="1134" operator="equal">
      <formula>"x"</formula>
    </cfRule>
  </conditionalFormatting>
  <conditionalFormatting sqref="Q41:Q43">
    <cfRule type="cellIs" dxfId="1107" priority="1078" operator="equal">
      <formula>"z"</formula>
    </cfRule>
    <cfRule type="cellIs" dxfId="1106" priority="1077" operator="equal">
      <formula>"x"</formula>
    </cfRule>
  </conditionalFormatting>
  <conditionalFormatting sqref="Q42:Q43">
    <cfRule type="cellIs" dxfId="1105" priority="1079" operator="equal">
      <formula>0</formula>
    </cfRule>
    <cfRule type="cellIs" dxfId="1104" priority="1040" operator="equal">
      <formula>"x"</formula>
    </cfRule>
    <cfRule type="cellIs" dxfId="1103" priority="1041" operator="equal">
      <formula>"z"</formula>
    </cfRule>
  </conditionalFormatting>
  <conditionalFormatting sqref="Q49">
    <cfRule type="cellIs" dxfId="1102" priority="1020" operator="equal">
      <formula>"x"</formula>
    </cfRule>
    <cfRule type="cellIs" dxfId="1101" priority="1022" operator="equal">
      <formula>0</formula>
    </cfRule>
    <cfRule type="cellIs" dxfId="1100" priority="1021" operator="equal">
      <formula>"z"</formula>
    </cfRule>
  </conditionalFormatting>
  <conditionalFormatting sqref="Q49:Q51">
    <cfRule type="cellIs" dxfId="1099" priority="964" operator="equal">
      <formula>"z"</formula>
    </cfRule>
    <cfRule type="cellIs" dxfId="1098" priority="963" operator="equal">
      <formula>"x"</formula>
    </cfRule>
  </conditionalFormatting>
  <conditionalFormatting sqref="Q50:Q51">
    <cfRule type="cellIs" dxfId="1097" priority="965" operator="equal">
      <formula>0</formula>
    </cfRule>
    <cfRule type="cellIs" dxfId="1096" priority="927" operator="equal">
      <formula>"z"</formula>
    </cfRule>
    <cfRule type="cellIs" dxfId="1095" priority="926" operator="equal">
      <formula>"x"</formula>
    </cfRule>
  </conditionalFormatting>
  <conditionalFormatting sqref="Q57">
    <cfRule type="cellIs" dxfId="1094" priority="906" operator="equal">
      <formula>"x"</formula>
    </cfRule>
    <cfRule type="cellIs" dxfId="1093" priority="907" operator="equal">
      <formula>"z"</formula>
    </cfRule>
    <cfRule type="cellIs" dxfId="1092" priority="908" operator="equal">
      <formula>0</formula>
    </cfRule>
  </conditionalFormatting>
  <conditionalFormatting sqref="Q57:Q59">
    <cfRule type="cellIs" dxfId="1091" priority="849" operator="equal">
      <formula>"x"</formula>
    </cfRule>
    <cfRule type="cellIs" dxfId="1090" priority="850" operator="equal">
      <formula>"z"</formula>
    </cfRule>
  </conditionalFormatting>
  <conditionalFormatting sqref="Q58:Q59">
    <cfRule type="cellIs" dxfId="1089" priority="813" operator="equal">
      <formula>"z"</formula>
    </cfRule>
    <cfRule type="cellIs" dxfId="1088" priority="812" operator="equal">
      <formula>"x"</formula>
    </cfRule>
    <cfRule type="cellIs" dxfId="1087" priority="851" operator="equal">
      <formula>0</formula>
    </cfRule>
  </conditionalFormatting>
  <conditionalFormatting sqref="Q65">
    <cfRule type="cellIs" dxfId="1086" priority="793" operator="equal">
      <formula>"z"</formula>
    </cfRule>
    <cfRule type="cellIs" dxfId="1085" priority="794" operator="equal">
      <formula>0</formula>
    </cfRule>
    <cfRule type="cellIs" dxfId="1084" priority="792" operator="equal">
      <formula>"x"</formula>
    </cfRule>
  </conditionalFormatting>
  <conditionalFormatting sqref="Q65:Q67">
    <cfRule type="cellIs" dxfId="1083" priority="735" operator="equal">
      <formula>"x"</formula>
    </cfRule>
    <cfRule type="cellIs" dxfId="1082" priority="736" operator="equal">
      <formula>"z"</formula>
    </cfRule>
  </conditionalFormatting>
  <conditionalFormatting sqref="Q66:Q67">
    <cfRule type="cellIs" dxfId="1081" priority="737" operator="equal">
      <formula>0</formula>
    </cfRule>
    <cfRule type="cellIs" dxfId="1080" priority="699" operator="equal">
      <formula>"z"</formula>
    </cfRule>
    <cfRule type="cellIs" dxfId="1079" priority="698" operator="equal">
      <formula>"x"</formula>
    </cfRule>
  </conditionalFormatting>
  <conditionalFormatting sqref="Q73">
    <cfRule type="cellIs" dxfId="1078" priority="679" operator="equal">
      <formula>"z"</formula>
    </cfRule>
    <cfRule type="cellIs" dxfId="1077" priority="678" operator="equal">
      <formula>"x"</formula>
    </cfRule>
    <cfRule type="cellIs" dxfId="1076" priority="680" operator="equal">
      <formula>0</formula>
    </cfRule>
  </conditionalFormatting>
  <conditionalFormatting sqref="Q73:Q75">
    <cfRule type="cellIs" dxfId="1075" priority="621" operator="equal">
      <formula>"x"</formula>
    </cfRule>
    <cfRule type="cellIs" dxfId="1074" priority="622" operator="equal">
      <formula>"z"</formula>
    </cfRule>
  </conditionalFormatting>
  <conditionalFormatting sqref="Q74:Q75">
    <cfRule type="cellIs" dxfId="1073" priority="623" operator="equal">
      <formula>0</formula>
    </cfRule>
    <cfRule type="cellIs" dxfId="1072" priority="584" operator="equal">
      <formula>"x"</formula>
    </cfRule>
    <cfRule type="cellIs" dxfId="1071" priority="585" operator="equal">
      <formula>"z"</formula>
    </cfRule>
  </conditionalFormatting>
  <conditionalFormatting sqref="Q81">
    <cfRule type="cellIs" dxfId="1070" priority="566" operator="equal">
      <formula>0</formula>
    </cfRule>
    <cfRule type="cellIs" dxfId="1069" priority="565" operator="equal">
      <formula>"z"</formula>
    </cfRule>
    <cfRule type="cellIs" dxfId="1068" priority="564" operator="equal">
      <formula>"x"</formula>
    </cfRule>
  </conditionalFormatting>
  <conditionalFormatting sqref="Q81:Q83">
    <cfRule type="cellIs" dxfId="1067" priority="508" operator="equal">
      <formula>"z"</formula>
    </cfRule>
    <cfRule type="cellIs" dxfId="1066" priority="507" operator="equal">
      <formula>"x"</formula>
    </cfRule>
  </conditionalFormatting>
  <conditionalFormatting sqref="Q82:Q83">
    <cfRule type="cellIs" dxfId="1065" priority="470" operator="equal">
      <formula>"x"</formula>
    </cfRule>
    <cfRule type="cellIs" dxfId="1064" priority="509" operator="equal">
      <formula>0</formula>
    </cfRule>
    <cfRule type="cellIs" dxfId="1063" priority="471" operator="equal">
      <formula>"z"</formula>
    </cfRule>
  </conditionalFormatting>
  <conditionalFormatting sqref="Q90">
    <cfRule type="cellIs" dxfId="1062" priority="450" operator="equal">
      <formula>"x"</formula>
    </cfRule>
    <cfRule type="cellIs" dxfId="1061" priority="452" operator="equal">
      <formula>0</formula>
    </cfRule>
    <cfRule type="cellIs" dxfId="1060" priority="451" operator="equal">
      <formula>"z"</formula>
    </cfRule>
  </conditionalFormatting>
  <conditionalFormatting sqref="Q90:Q92">
    <cfRule type="cellIs" dxfId="1059" priority="394" operator="equal">
      <formula>"z"</formula>
    </cfRule>
    <cfRule type="cellIs" dxfId="1058" priority="393" operator="equal">
      <formula>"x"</formula>
    </cfRule>
  </conditionalFormatting>
  <conditionalFormatting sqref="Q91:Q92">
    <cfRule type="cellIs" dxfId="1057" priority="357" operator="equal">
      <formula>"z"</formula>
    </cfRule>
    <cfRule type="cellIs" dxfId="1056" priority="356" operator="equal">
      <formula>"x"</formula>
    </cfRule>
    <cfRule type="cellIs" dxfId="1055" priority="395" operator="equal">
      <formula>0</formula>
    </cfRule>
  </conditionalFormatting>
  <conditionalFormatting sqref="Q98">
    <cfRule type="cellIs" dxfId="1054" priority="305" operator="equal">
      <formula>"x"</formula>
    </cfRule>
    <cfRule type="cellIs" dxfId="1053" priority="306" operator="equal">
      <formula>"z"</formula>
    </cfRule>
    <cfRule type="cellIs" dxfId="1052" priority="307" operator="equal">
      <formula>0</formula>
    </cfRule>
  </conditionalFormatting>
  <conditionalFormatting sqref="Q98:Q100">
    <cfRule type="cellIs" dxfId="1051" priority="271" operator="equal">
      <formula>"z"</formula>
    </cfRule>
    <cfRule type="cellIs" dxfId="1050" priority="270" operator="equal">
      <formula>"x"</formula>
    </cfRule>
  </conditionalFormatting>
  <conditionalFormatting sqref="Q99:Q100">
    <cfRule type="cellIs" dxfId="1049" priority="258" operator="equal">
      <formula>"x"</formula>
    </cfRule>
    <cfRule type="cellIs" dxfId="1048" priority="272" operator="equal">
      <formula>0</formula>
    </cfRule>
    <cfRule type="cellIs" dxfId="1047" priority="259" operator="equal">
      <formula>"z"</formula>
    </cfRule>
  </conditionalFormatting>
  <conditionalFormatting sqref="Q106">
    <cfRule type="cellIs" dxfId="1046" priority="245" operator="equal">
      <formula>0</formula>
    </cfRule>
    <cfRule type="cellIs" dxfId="1045" priority="243" operator="equal">
      <formula>"x"</formula>
    </cfRule>
    <cfRule type="cellIs" dxfId="1044" priority="244" operator="equal">
      <formula>"z"</formula>
    </cfRule>
  </conditionalFormatting>
  <conditionalFormatting sqref="Q106:Q108">
    <cfRule type="cellIs" dxfId="1043" priority="209" operator="equal">
      <formula>"z"</formula>
    </cfRule>
    <cfRule type="cellIs" dxfId="1042" priority="208" operator="equal">
      <formula>"x"</formula>
    </cfRule>
  </conditionalFormatting>
  <conditionalFormatting sqref="Q107:Q108">
    <cfRule type="cellIs" dxfId="1041" priority="197" operator="equal">
      <formula>"z"</formula>
    </cfRule>
    <cfRule type="cellIs" dxfId="1040" priority="196" operator="equal">
      <formula>"x"</formula>
    </cfRule>
    <cfRule type="cellIs" dxfId="1039" priority="210" operator="equal">
      <formula>0</formula>
    </cfRule>
  </conditionalFormatting>
  <conditionalFormatting sqref="Q114">
    <cfRule type="cellIs" dxfId="1038" priority="182" operator="equal">
      <formula>"z"</formula>
    </cfRule>
    <cfRule type="cellIs" dxfId="1037" priority="181" operator="equal">
      <formula>"x"</formula>
    </cfRule>
    <cfRule type="cellIs" dxfId="1036" priority="183" operator="equal">
      <formula>0</formula>
    </cfRule>
  </conditionalFormatting>
  <conditionalFormatting sqref="Q114:Q116">
    <cfRule type="cellIs" dxfId="1035" priority="147" operator="equal">
      <formula>"z"</formula>
    </cfRule>
    <cfRule type="cellIs" dxfId="1034" priority="146" operator="equal">
      <formula>"x"</formula>
    </cfRule>
  </conditionalFormatting>
  <conditionalFormatting sqref="Q115:Q116">
    <cfRule type="cellIs" dxfId="1033" priority="134" operator="equal">
      <formula>"x"</formula>
    </cfRule>
    <cfRule type="cellIs" dxfId="1032" priority="148" operator="equal">
      <formula>0</formula>
    </cfRule>
    <cfRule type="cellIs" dxfId="1031" priority="135" operator="equal">
      <formula>"z"</formula>
    </cfRule>
  </conditionalFormatting>
  <conditionalFormatting sqref="Q122">
    <cfRule type="cellIs" dxfId="1030" priority="120" operator="equal">
      <formula>"z"</formula>
    </cfRule>
    <cfRule type="cellIs" dxfId="1029" priority="121" operator="equal">
      <formula>0</formula>
    </cfRule>
    <cfRule type="cellIs" dxfId="1028" priority="119" operator="equal">
      <formula>"x"</formula>
    </cfRule>
  </conditionalFormatting>
  <conditionalFormatting sqref="Q122:Q124">
    <cfRule type="cellIs" dxfId="1027" priority="84" operator="equal">
      <formula>"x"</formula>
    </cfRule>
    <cfRule type="cellIs" dxfId="1026" priority="85" operator="equal">
      <formula>"z"</formula>
    </cfRule>
  </conditionalFormatting>
  <conditionalFormatting sqref="Q123:Q124">
    <cfRule type="cellIs" dxfId="1025" priority="73" operator="equal">
      <formula>"z"</formula>
    </cfRule>
    <cfRule type="cellIs" dxfId="1024" priority="86" operator="equal">
      <formula>0</formula>
    </cfRule>
    <cfRule type="cellIs" dxfId="1023" priority="72" operator="equal">
      <formula>"x"</formula>
    </cfRule>
  </conditionalFormatting>
  <conditionalFormatting sqref="Q131">
    <cfRule type="cellIs" dxfId="1022" priority="59" operator="equal">
      <formula>0</formula>
    </cfRule>
    <cfRule type="cellIs" dxfId="1021" priority="58" operator="equal">
      <formula>"z"</formula>
    </cfRule>
    <cfRule type="cellIs" dxfId="1020" priority="57" operator="equal">
      <formula>"x"</formula>
    </cfRule>
  </conditionalFormatting>
  <conditionalFormatting sqref="Q131:Q133">
    <cfRule type="cellIs" dxfId="1019" priority="23" operator="equal">
      <formula>"z"</formula>
    </cfRule>
    <cfRule type="cellIs" dxfId="1018" priority="22" operator="equal">
      <formula>"x"</formula>
    </cfRule>
  </conditionalFormatting>
  <conditionalFormatting sqref="Q132:Q133">
    <cfRule type="cellIs" dxfId="1017" priority="10" operator="equal">
      <formula>"x"</formula>
    </cfRule>
    <cfRule type="cellIs" dxfId="1016" priority="24" operator="equal">
      <formula>0</formula>
    </cfRule>
    <cfRule type="cellIs" dxfId="1015" priority="11" operator="equal">
      <formula>"z"</formula>
    </cfRule>
  </conditionalFormatting>
  <conditionalFormatting sqref="Q18:R19">
    <cfRule type="cellIs" dxfId="1014" priority="1384" operator="equal">
      <formula>0</formula>
    </cfRule>
  </conditionalFormatting>
  <conditionalFormatting sqref="Q26:R27">
    <cfRule type="cellIs" dxfId="1013" priority="1270" operator="equal">
      <formula>0</formula>
    </cfRule>
  </conditionalFormatting>
  <conditionalFormatting sqref="Q34:R35">
    <cfRule type="cellIs" dxfId="1012" priority="1156" operator="equal">
      <formula>0</formula>
    </cfRule>
  </conditionalFormatting>
  <conditionalFormatting sqref="Q42:R43">
    <cfRule type="cellIs" dxfId="1011" priority="1042" operator="equal">
      <formula>0</formula>
    </cfRule>
  </conditionalFormatting>
  <conditionalFormatting sqref="Q50:R51">
    <cfRule type="cellIs" dxfId="1010" priority="928" operator="equal">
      <formula>0</formula>
    </cfRule>
  </conditionalFormatting>
  <conditionalFormatting sqref="Q58:R59">
    <cfRule type="cellIs" dxfId="1009" priority="814" operator="equal">
      <formula>0</formula>
    </cfRule>
  </conditionalFormatting>
  <conditionalFormatting sqref="Q66:R67">
    <cfRule type="cellIs" dxfId="1008" priority="700" operator="equal">
      <formula>0</formula>
    </cfRule>
  </conditionalFormatting>
  <conditionalFormatting sqref="Q74:R75">
    <cfRule type="cellIs" dxfId="1007" priority="586" operator="equal">
      <formula>0</formula>
    </cfRule>
  </conditionalFormatting>
  <conditionalFormatting sqref="Q82:R83">
    <cfRule type="cellIs" dxfId="1006" priority="472" operator="equal">
      <formula>0</formula>
    </cfRule>
  </conditionalFormatting>
  <conditionalFormatting sqref="Q91:R92">
    <cfRule type="cellIs" dxfId="1005" priority="358" operator="equal">
      <formula>0</formula>
    </cfRule>
  </conditionalFormatting>
  <conditionalFormatting sqref="Q99:R100">
    <cfRule type="cellIs" dxfId="1004" priority="260" operator="equal">
      <formula>0</formula>
    </cfRule>
  </conditionalFormatting>
  <conditionalFormatting sqref="Q107:R108">
    <cfRule type="cellIs" dxfId="1003" priority="198" operator="equal">
      <formula>0</formula>
    </cfRule>
  </conditionalFormatting>
  <conditionalFormatting sqref="Q115:R116">
    <cfRule type="cellIs" dxfId="1002" priority="136" operator="equal">
      <formula>0</formula>
    </cfRule>
  </conditionalFormatting>
  <conditionalFormatting sqref="Q123:R124">
    <cfRule type="cellIs" dxfId="1001" priority="74" operator="equal">
      <formula>0</formula>
    </cfRule>
  </conditionalFormatting>
  <conditionalFormatting sqref="Q132:R133">
    <cfRule type="cellIs" dxfId="1000" priority="12" operator="equal">
      <formula>0</formula>
    </cfRule>
  </conditionalFormatting>
  <conditionalFormatting sqref="R9:R11">
    <cfRule type="cellIs" dxfId="999" priority="1529" stopIfTrue="1" operator="equal">
      <formula>IF(SIGN($AK9)=1,$AN9,0)</formula>
    </cfRule>
    <cfRule type="expression" dxfId="998" priority="1530" stopIfTrue="1">
      <formula>IF($AK9&gt;0,$AK9,0)</formula>
    </cfRule>
    <cfRule type="expression" dxfId="997" priority="1531" stopIfTrue="1">
      <formula>IF($AK9&lt;0,$AK9,0)</formula>
    </cfRule>
    <cfRule type="cellIs" dxfId="996" priority="1532" operator="greaterThan">
      <formula>0</formula>
    </cfRule>
  </conditionalFormatting>
  <conditionalFormatting sqref="R17:R19">
    <cfRule type="cellIs" dxfId="995" priority="1475" operator="greaterThan">
      <formula>0</formula>
    </cfRule>
    <cfRule type="expression" dxfId="994" priority="1473" stopIfTrue="1">
      <formula>IF($AK17&gt;0,$AK17,0)</formula>
    </cfRule>
    <cfRule type="expression" dxfId="993" priority="1474" stopIfTrue="1">
      <formula>IF($AK17&lt;0,$AK17,0)</formula>
    </cfRule>
    <cfRule type="cellIs" dxfId="992" priority="1472" stopIfTrue="1" operator="equal">
      <formula>IF(SIGN($AK17)=1,$AN17,0)</formula>
    </cfRule>
  </conditionalFormatting>
  <conditionalFormatting sqref="R25:R27">
    <cfRule type="expression" dxfId="991" priority="1359" stopIfTrue="1">
      <formula>IF($AK25&gt;0,$AK25,0)</formula>
    </cfRule>
    <cfRule type="expression" dxfId="990" priority="1360" stopIfTrue="1">
      <formula>IF($AK25&lt;0,$AK25,0)</formula>
    </cfRule>
    <cfRule type="cellIs" dxfId="989" priority="1361" operator="greaterThan">
      <formula>0</formula>
    </cfRule>
    <cfRule type="cellIs" dxfId="988" priority="1358" stopIfTrue="1" operator="equal">
      <formula>IF(SIGN($AK25)=1,$AN25,0)</formula>
    </cfRule>
  </conditionalFormatting>
  <conditionalFormatting sqref="R33:R35">
    <cfRule type="cellIs" dxfId="987" priority="1247" operator="greaterThan">
      <formula>0</formula>
    </cfRule>
    <cfRule type="expression" dxfId="986" priority="1246" stopIfTrue="1">
      <formula>IF($AK33&lt;0,$AK33,0)</formula>
    </cfRule>
    <cfRule type="cellIs" dxfId="985" priority="1244" stopIfTrue="1" operator="equal">
      <formula>IF(SIGN($AK33)=1,$AN33,0)</formula>
    </cfRule>
    <cfRule type="expression" dxfId="984" priority="1245" stopIfTrue="1">
      <formula>IF($AK33&gt;0,$AK33,0)</formula>
    </cfRule>
  </conditionalFormatting>
  <conditionalFormatting sqref="R41:R43">
    <cfRule type="cellIs" dxfId="983" priority="1133" operator="greaterThan">
      <formula>0</formula>
    </cfRule>
    <cfRule type="cellIs" dxfId="982" priority="1130" stopIfTrue="1" operator="equal">
      <formula>IF(SIGN($AK41)=1,$AN41,0)</formula>
    </cfRule>
    <cfRule type="expression" dxfId="981" priority="1131" stopIfTrue="1">
      <formula>IF($AK41&gt;0,$AK41,0)</formula>
    </cfRule>
    <cfRule type="expression" dxfId="980" priority="1132" stopIfTrue="1">
      <formula>IF($AK41&lt;0,$AK41,0)</formula>
    </cfRule>
  </conditionalFormatting>
  <conditionalFormatting sqref="R49:R51">
    <cfRule type="cellIs" dxfId="979" priority="1019" operator="greaterThan">
      <formula>0</formula>
    </cfRule>
    <cfRule type="cellIs" dxfId="978" priority="1016" stopIfTrue="1" operator="equal">
      <formula>IF(SIGN($AK49)=1,$AN49,0)</formula>
    </cfRule>
    <cfRule type="expression" dxfId="977" priority="1017" stopIfTrue="1">
      <formula>IF($AK49&gt;0,$AK49,0)</formula>
    </cfRule>
    <cfRule type="expression" dxfId="976" priority="1018" stopIfTrue="1">
      <formula>IF($AK49&lt;0,$AK49,0)</formula>
    </cfRule>
  </conditionalFormatting>
  <conditionalFormatting sqref="R57:R59">
    <cfRule type="cellIs" dxfId="975" priority="905" operator="greaterThan">
      <formula>0</formula>
    </cfRule>
    <cfRule type="expression" dxfId="974" priority="904" stopIfTrue="1">
      <formula>IF($AK57&lt;0,$AK57,0)</formula>
    </cfRule>
    <cfRule type="expression" dxfId="973" priority="903" stopIfTrue="1">
      <formula>IF($AK57&gt;0,$AK57,0)</formula>
    </cfRule>
    <cfRule type="cellIs" dxfId="972" priority="902" stopIfTrue="1" operator="equal">
      <formula>IF(SIGN($AK57)=1,$AN57,0)</formula>
    </cfRule>
  </conditionalFormatting>
  <conditionalFormatting sqref="R65:R67">
    <cfRule type="cellIs" dxfId="971" priority="791" operator="greaterThan">
      <formula>0</formula>
    </cfRule>
    <cfRule type="expression" dxfId="970" priority="790" stopIfTrue="1">
      <formula>IF($AK65&lt;0,$AK65,0)</formula>
    </cfRule>
    <cfRule type="expression" dxfId="969" priority="789" stopIfTrue="1">
      <formula>IF($AK65&gt;0,$AK65,0)</formula>
    </cfRule>
    <cfRule type="cellIs" dxfId="968" priority="788" stopIfTrue="1" operator="equal">
      <formula>IF(SIGN($AK65)=1,$AN65,0)</formula>
    </cfRule>
  </conditionalFormatting>
  <conditionalFormatting sqref="R73:R75">
    <cfRule type="expression" dxfId="967" priority="675" stopIfTrue="1">
      <formula>IF($AK73&gt;0,$AK73,0)</formula>
    </cfRule>
    <cfRule type="cellIs" dxfId="966" priority="674" stopIfTrue="1" operator="equal">
      <formula>IF(SIGN($AK73)=1,$AN73,0)</formula>
    </cfRule>
    <cfRule type="expression" dxfId="965" priority="676" stopIfTrue="1">
      <formula>IF($AK73&lt;0,$AK73,0)</formula>
    </cfRule>
    <cfRule type="cellIs" dxfId="964" priority="677" operator="greaterThan">
      <formula>0</formula>
    </cfRule>
  </conditionalFormatting>
  <conditionalFormatting sqref="R81:R83">
    <cfRule type="cellIs" dxfId="963" priority="560" stopIfTrue="1" operator="equal">
      <formula>IF(SIGN($AK81)=1,$AN81,0)</formula>
    </cfRule>
    <cfRule type="expression" dxfId="962" priority="561" stopIfTrue="1">
      <formula>IF($AK81&gt;0,$AK81,0)</formula>
    </cfRule>
    <cfRule type="expression" dxfId="961" priority="562" stopIfTrue="1">
      <formula>IF($AK81&lt;0,$AK81,0)</formula>
    </cfRule>
    <cfRule type="cellIs" dxfId="960" priority="563" operator="greaterThan">
      <formula>0</formula>
    </cfRule>
  </conditionalFormatting>
  <conditionalFormatting sqref="R90:R92">
    <cfRule type="cellIs" dxfId="959" priority="446" stopIfTrue="1" operator="equal">
      <formula>IF(SIGN($AK90)=1,$AN90,0)</formula>
    </cfRule>
    <cfRule type="expression" dxfId="958" priority="448" stopIfTrue="1">
      <formula>IF($AK90&lt;0,$AK90,0)</formula>
    </cfRule>
    <cfRule type="cellIs" dxfId="957" priority="449" operator="greaterThan">
      <formula>0</formula>
    </cfRule>
    <cfRule type="expression" dxfId="956" priority="447" stopIfTrue="1">
      <formula>IF($AK90&gt;0,$AK90,0)</formula>
    </cfRule>
  </conditionalFormatting>
  <conditionalFormatting sqref="R98:R100">
    <cfRule type="cellIs" dxfId="955" priority="301" stopIfTrue="1" operator="equal">
      <formula>IF(SIGN($AK98)=1,$AN98,0)</formula>
    </cfRule>
    <cfRule type="expression" dxfId="954" priority="303" stopIfTrue="1">
      <formula>IF($AK98&lt;0,$AK98,0)</formula>
    </cfRule>
    <cfRule type="cellIs" dxfId="953" priority="304" operator="greaterThan">
      <formula>0</formula>
    </cfRule>
    <cfRule type="expression" dxfId="952" priority="302" stopIfTrue="1">
      <formula>IF($AK98&gt;0,$AK98,0)</formula>
    </cfRule>
  </conditionalFormatting>
  <conditionalFormatting sqref="R106:R108">
    <cfRule type="cellIs" dxfId="951" priority="239" stopIfTrue="1" operator="equal">
      <formula>IF(SIGN($AK106)=1,$AN106,0)</formula>
    </cfRule>
    <cfRule type="expression" dxfId="950" priority="241" stopIfTrue="1">
      <formula>IF($AK106&lt;0,$AK106,0)</formula>
    </cfRule>
    <cfRule type="cellIs" dxfId="949" priority="242" operator="greaterThan">
      <formula>0</formula>
    </cfRule>
    <cfRule type="expression" dxfId="948" priority="240" stopIfTrue="1">
      <formula>IF($AK106&gt;0,$AK106,0)</formula>
    </cfRule>
  </conditionalFormatting>
  <conditionalFormatting sqref="R114:R116">
    <cfRule type="expression" dxfId="947" priority="179" stopIfTrue="1">
      <formula>IF($AK114&lt;0,$AK114,0)</formula>
    </cfRule>
    <cfRule type="expression" dxfId="946" priority="178" stopIfTrue="1">
      <formula>IF($AK114&gt;0,$AK114,0)</formula>
    </cfRule>
    <cfRule type="cellIs" dxfId="945" priority="177" stopIfTrue="1" operator="equal">
      <formula>IF(SIGN($AK114)=1,$AN114,0)</formula>
    </cfRule>
    <cfRule type="cellIs" dxfId="944" priority="180" operator="greaterThan">
      <formula>0</formula>
    </cfRule>
  </conditionalFormatting>
  <conditionalFormatting sqref="R122:R124">
    <cfRule type="cellIs" dxfId="943" priority="115" stopIfTrue="1" operator="equal">
      <formula>IF(SIGN($AK122)=1,$AN122,0)</formula>
    </cfRule>
    <cfRule type="expression" dxfId="942" priority="116" stopIfTrue="1">
      <formula>IF($AK122&gt;0,$AK122,0)</formula>
    </cfRule>
    <cfRule type="cellIs" dxfId="941" priority="118" operator="greaterThan">
      <formula>0</formula>
    </cfRule>
    <cfRule type="expression" dxfId="940" priority="117" stopIfTrue="1">
      <formula>IF($AK122&lt;0,$AK122,0)</formula>
    </cfRule>
  </conditionalFormatting>
  <conditionalFormatting sqref="R131:R133">
    <cfRule type="expression" dxfId="939" priority="55" stopIfTrue="1">
      <formula>IF($AK131&lt;0,$AK131,0)</formula>
    </cfRule>
    <cfRule type="expression" dxfId="938" priority="54" stopIfTrue="1">
      <formula>IF($AK131&gt;0,$AK131,0)</formula>
    </cfRule>
    <cfRule type="cellIs" dxfId="937" priority="53" stopIfTrue="1" operator="equal">
      <formula>IF(SIGN($AK131)=1,$AN131,0)</formula>
    </cfRule>
    <cfRule type="cellIs" dxfId="936" priority="56" operator="greaterThan">
      <formula>0</formula>
    </cfRule>
  </conditionalFormatting>
  <conditionalFormatting sqref="R9:T11">
    <cfRule type="cellIs" dxfId="935" priority="1519" operator="equal">
      <formula>0</formula>
    </cfRule>
  </conditionalFormatting>
  <conditionalFormatting sqref="R17:T17">
    <cfRule type="cellIs" dxfId="934" priority="1462" operator="equal">
      <formula>0</formula>
    </cfRule>
  </conditionalFormatting>
  <conditionalFormatting sqref="R25:T25">
    <cfRule type="cellIs" dxfId="933" priority="1348" operator="equal">
      <formula>0</formula>
    </cfRule>
  </conditionalFormatting>
  <conditionalFormatting sqref="R33:T33">
    <cfRule type="cellIs" dxfId="932" priority="1234" operator="equal">
      <formula>0</formula>
    </cfRule>
  </conditionalFormatting>
  <conditionalFormatting sqref="R41:T41">
    <cfRule type="cellIs" dxfId="931" priority="1120" operator="equal">
      <formula>0</formula>
    </cfRule>
  </conditionalFormatting>
  <conditionalFormatting sqref="R49:T49">
    <cfRule type="cellIs" dxfId="930" priority="1006" operator="equal">
      <formula>0</formula>
    </cfRule>
  </conditionalFormatting>
  <conditionalFormatting sqref="R57:T57">
    <cfRule type="cellIs" dxfId="929" priority="892" operator="equal">
      <formula>0</formula>
    </cfRule>
  </conditionalFormatting>
  <conditionalFormatting sqref="R65:T65">
    <cfRule type="cellIs" dxfId="928" priority="778" operator="equal">
      <formula>0</formula>
    </cfRule>
  </conditionalFormatting>
  <conditionalFormatting sqref="R73:T73">
    <cfRule type="cellIs" dxfId="927" priority="664" operator="equal">
      <formula>0</formula>
    </cfRule>
  </conditionalFormatting>
  <conditionalFormatting sqref="R81:T81">
    <cfRule type="cellIs" dxfId="926" priority="550" operator="equal">
      <formula>0</formula>
    </cfRule>
  </conditionalFormatting>
  <conditionalFormatting sqref="R90:T90">
    <cfRule type="cellIs" dxfId="925" priority="436" operator="equal">
      <formula>0</formula>
    </cfRule>
  </conditionalFormatting>
  <conditionalFormatting sqref="R98:T98">
    <cfRule type="cellIs" dxfId="924" priority="296" operator="equal">
      <formula>0</formula>
    </cfRule>
  </conditionalFormatting>
  <conditionalFormatting sqref="R106:T106">
    <cfRule type="cellIs" dxfId="923" priority="234" operator="equal">
      <formula>0</formula>
    </cfRule>
  </conditionalFormatting>
  <conditionalFormatting sqref="R114:T114">
    <cfRule type="cellIs" dxfId="922" priority="172" operator="equal">
      <formula>0</formula>
    </cfRule>
  </conditionalFormatting>
  <conditionalFormatting sqref="R122:T122">
    <cfRule type="cellIs" dxfId="921" priority="110" operator="equal">
      <formula>0</formula>
    </cfRule>
  </conditionalFormatting>
  <conditionalFormatting sqref="R131:T131">
    <cfRule type="cellIs" dxfId="920" priority="48" operator="equal">
      <formula>0</formula>
    </cfRule>
  </conditionalFormatting>
  <conditionalFormatting sqref="S9:S11">
    <cfRule type="cellIs" dxfId="919" priority="1486" operator="equal">
      <formula>"z"</formula>
    </cfRule>
    <cfRule type="cellIs" dxfId="918" priority="1518" operator="equal">
      <formula>"z"</formula>
    </cfRule>
    <cfRule type="cellIs" dxfId="917" priority="1517" operator="equal">
      <formula>"x"</formula>
    </cfRule>
    <cfRule type="cellIs" dxfId="916" priority="1487" operator="equal">
      <formula>0</formula>
    </cfRule>
    <cfRule type="cellIs" dxfId="915" priority="1485" operator="equal">
      <formula>"x"</formula>
    </cfRule>
  </conditionalFormatting>
  <conditionalFormatting sqref="S17">
    <cfRule type="cellIs" dxfId="914" priority="1460" operator="equal">
      <formula>"x"</formula>
    </cfRule>
    <cfRule type="cellIs" dxfId="913" priority="1461" operator="equal">
      <formula>"z"</formula>
    </cfRule>
  </conditionalFormatting>
  <conditionalFormatting sqref="S17:S19">
    <cfRule type="cellIs" dxfId="912" priority="1405" operator="equal">
      <formula>0</formula>
    </cfRule>
    <cfRule type="cellIs" dxfId="911" priority="1404" operator="equal">
      <formula>"z"</formula>
    </cfRule>
    <cfRule type="cellIs" dxfId="910" priority="1403" operator="equal">
      <formula>"x"</formula>
    </cfRule>
  </conditionalFormatting>
  <conditionalFormatting sqref="S18:S19">
    <cfRule type="cellIs" dxfId="909" priority="1371" operator="equal">
      <formula>"x"</formula>
    </cfRule>
    <cfRule type="cellIs" dxfId="908" priority="1372" operator="equal">
      <formula>"z"</formula>
    </cfRule>
    <cfRule type="cellIs" dxfId="907" priority="1373" operator="equal">
      <formula>0</formula>
    </cfRule>
  </conditionalFormatting>
  <conditionalFormatting sqref="S25">
    <cfRule type="cellIs" dxfId="906" priority="1346" operator="equal">
      <formula>"x"</formula>
    </cfRule>
    <cfRule type="cellIs" dxfId="905" priority="1347" operator="equal">
      <formula>"z"</formula>
    </cfRule>
  </conditionalFormatting>
  <conditionalFormatting sqref="S25:S27">
    <cfRule type="cellIs" dxfId="904" priority="1289" operator="equal">
      <formula>"x"</formula>
    </cfRule>
    <cfRule type="cellIs" dxfId="903" priority="1290" operator="equal">
      <formula>"z"</formula>
    </cfRule>
    <cfRule type="cellIs" dxfId="902" priority="1291" operator="equal">
      <formula>0</formula>
    </cfRule>
  </conditionalFormatting>
  <conditionalFormatting sqref="S26:S27">
    <cfRule type="cellIs" dxfId="901" priority="1259" operator="equal">
      <formula>0</formula>
    </cfRule>
    <cfRule type="cellIs" dxfId="900" priority="1258" operator="equal">
      <formula>"z"</formula>
    </cfRule>
    <cfRule type="cellIs" dxfId="899" priority="1257" operator="equal">
      <formula>"x"</formula>
    </cfRule>
  </conditionalFormatting>
  <conditionalFormatting sqref="S33">
    <cfRule type="cellIs" dxfId="898" priority="1232" operator="equal">
      <formula>"x"</formula>
    </cfRule>
    <cfRule type="cellIs" dxfId="897" priority="1233" operator="equal">
      <formula>"z"</formula>
    </cfRule>
  </conditionalFormatting>
  <conditionalFormatting sqref="S33:S35">
    <cfRule type="cellIs" dxfId="896" priority="1177" operator="equal">
      <formula>0</formula>
    </cfRule>
    <cfRule type="cellIs" dxfId="895" priority="1176" operator="equal">
      <formula>"z"</formula>
    </cfRule>
    <cfRule type="cellIs" dxfId="894" priority="1175" operator="equal">
      <formula>"x"</formula>
    </cfRule>
  </conditionalFormatting>
  <conditionalFormatting sqref="S34:S35">
    <cfRule type="cellIs" dxfId="893" priority="1143" operator="equal">
      <formula>"x"</formula>
    </cfRule>
    <cfRule type="cellIs" dxfId="892" priority="1144" operator="equal">
      <formula>"z"</formula>
    </cfRule>
    <cfRule type="cellIs" dxfId="891" priority="1145" operator="equal">
      <formula>0</formula>
    </cfRule>
  </conditionalFormatting>
  <conditionalFormatting sqref="S41">
    <cfRule type="cellIs" dxfId="890" priority="1119" operator="equal">
      <formula>"z"</formula>
    </cfRule>
    <cfRule type="cellIs" dxfId="889" priority="1118" operator="equal">
      <formula>"x"</formula>
    </cfRule>
  </conditionalFormatting>
  <conditionalFormatting sqref="S41:S43">
    <cfRule type="cellIs" dxfId="888" priority="1063" operator="equal">
      <formula>0</formula>
    </cfRule>
    <cfRule type="cellIs" dxfId="887" priority="1062" operator="equal">
      <formula>"z"</formula>
    </cfRule>
    <cfRule type="cellIs" dxfId="886" priority="1061" operator="equal">
      <formula>"x"</formula>
    </cfRule>
  </conditionalFormatting>
  <conditionalFormatting sqref="S42:S43">
    <cfRule type="cellIs" dxfId="885" priority="1031" operator="equal">
      <formula>0</formula>
    </cfRule>
    <cfRule type="cellIs" dxfId="884" priority="1029" operator="equal">
      <formula>"x"</formula>
    </cfRule>
    <cfRule type="cellIs" dxfId="883" priority="1030" operator="equal">
      <formula>"z"</formula>
    </cfRule>
  </conditionalFormatting>
  <conditionalFormatting sqref="S49">
    <cfRule type="cellIs" dxfId="882" priority="1005" operator="equal">
      <formula>"z"</formula>
    </cfRule>
    <cfRule type="cellIs" dxfId="881" priority="1004" operator="equal">
      <formula>"x"</formula>
    </cfRule>
  </conditionalFormatting>
  <conditionalFormatting sqref="S49:S51">
    <cfRule type="cellIs" dxfId="880" priority="948" operator="equal">
      <formula>"z"</formula>
    </cfRule>
    <cfRule type="cellIs" dxfId="879" priority="947" operator="equal">
      <formula>"x"</formula>
    </cfRule>
    <cfRule type="cellIs" dxfId="878" priority="949" operator="equal">
      <formula>0</formula>
    </cfRule>
  </conditionalFormatting>
  <conditionalFormatting sqref="S50:S51">
    <cfRule type="cellIs" dxfId="877" priority="915" operator="equal">
      <formula>"x"</formula>
    </cfRule>
    <cfRule type="cellIs" dxfId="876" priority="916" operator="equal">
      <formula>"z"</formula>
    </cfRule>
    <cfRule type="cellIs" dxfId="875" priority="917" operator="equal">
      <formula>0</formula>
    </cfRule>
  </conditionalFormatting>
  <conditionalFormatting sqref="S57">
    <cfRule type="cellIs" dxfId="874" priority="890" operator="equal">
      <formula>"x"</formula>
    </cfRule>
    <cfRule type="cellIs" dxfId="873" priority="891" operator="equal">
      <formula>"z"</formula>
    </cfRule>
  </conditionalFormatting>
  <conditionalFormatting sqref="S57:S59">
    <cfRule type="cellIs" dxfId="872" priority="833" operator="equal">
      <formula>"x"</formula>
    </cfRule>
    <cfRule type="cellIs" dxfId="871" priority="835" operator="equal">
      <formula>0</formula>
    </cfRule>
    <cfRule type="cellIs" dxfId="870" priority="834" operator="equal">
      <formula>"z"</formula>
    </cfRule>
  </conditionalFormatting>
  <conditionalFormatting sqref="S58:S59">
    <cfRule type="cellIs" dxfId="869" priority="802" operator="equal">
      <formula>"z"</formula>
    </cfRule>
    <cfRule type="cellIs" dxfId="868" priority="803" operator="equal">
      <formula>0</formula>
    </cfRule>
    <cfRule type="cellIs" dxfId="867" priority="801" operator="equal">
      <formula>"x"</formula>
    </cfRule>
  </conditionalFormatting>
  <conditionalFormatting sqref="S65">
    <cfRule type="cellIs" dxfId="866" priority="776" operator="equal">
      <formula>"x"</formula>
    </cfRule>
    <cfRule type="cellIs" dxfId="865" priority="777" operator="equal">
      <formula>"z"</formula>
    </cfRule>
  </conditionalFormatting>
  <conditionalFormatting sqref="S65:S67">
    <cfRule type="cellIs" dxfId="864" priority="721" operator="equal">
      <formula>0</formula>
    </cfRule>
    <cfRule type="cellIs" dxfId="863" priority="719" operator="equal">
      <formula>"x"</formula>
    </cfRule>
    <cfRule type="cellIs" dxfId="862" priority="720" operator="equal">
      <formula>"z"</formula>
    </cfRule>
  </conditionalFormatting>
  <conditionalFormatting sqref="S66:S67">
    <cfRule type="cellIs" dxfId="861" priority="689" operator="equal">
      <formula>0</formula>
    </cfRule>
    <cfRule type="cellIs" dxfId="860" priority="688" operator="equal">
      <formula>"z"</formula>
    </cfRule>
    <cfRule type="cellIs" dxfId="859" priority="687" operator="equal">
      <formula>"x"</formula>
    </cfRule>
  </conditionalFormatting>
  <conditionalFormatting sqref="S73">
    <cfRule type="cellIs" dxfId="858" priority="663" operator="equal">
      <formula>"z"</formula>
    </cfRule>
    <cfRule type="cellIs" dxfId="857" priority="662" operator="equal">
      <formula>"x"</formula>
    </cfRule>
  </conditionalFormatting>
  <conditionalFormatting sqref="S73:S75">
    <cfRule type="cellIs" dxfId="856" priority="605" operator="equal">
      <formula>"x"</formula>
    </cfRule>
    <cfRule type="cellIs" dxfId="855" priority="606" operator="equal">
      <formula>"z"</formula>
    </cfRule>
    <cfRule type="cellIs" dxfId="854" priority="607" operator="equal">
      <formula>0</formula>
    </cfRule>
  </conditionalFormatting>
  <conditionalFormatting sqref="S74:S75">
    <cfRule type="cellIs" dxfId="853" priority="574" operator="equal">
      <formula>"z"</formula>
    </cfRule>
    <cfRule type="cellIs" dxfId="852" priority="573" operator="equal">
      <formula>"x"</formula>
    </cfRule>
    <cfRule type="cellIs" dxfId="851" priority="575" operator="equal">
      <formula>0</formula>
    </cfRule>
  </conditionalFormatting>
  <conditionalFormatting sqref="S81">
    <cfRule type="cellIs" dxfId="850" priority="548" operator="equal">
      <formula>"x"</formula>
    </cfRule>
    <cfRule type="cellIs" dxfId="849" priority="549" operator="equal">
      <formula>"z"</formula>
    </cfRule>
  </conditionalFormatting>
  <conditionalFormatting sqref="S81:S83">
    <cfRule type="cellIs" dxfId="848" priority="491" operator="equal">
      <formula>"x"</formula>
    </cfRule>
    <cfRule type="cellIs" dxfId="847" priority="493" operator="equal">
      <formula>0</formula>
    </cfRule>
    <cfRule type="cellIs" dxfId="846" priority="492" operator="equal">
      <formula>"z"</formula>
    </cfRule>
  </conditionalFormatting>
  <conditionalFormatting sqref="S82:S83">
    <cfRule type="cellIs" dxfId="845" priority="461" operator="equal">
      <formula>0</formula>
    </cfRule>
    <cfRule type="cellIs" dxfId="844" priority="459" operator="equal">
      <formula>"x"</formula>
    </cfRule>
    <cfRule type="cellIs" dxfId="843" priority="460" operator="equal">
      <formula>"z"</formula>
    </cfRule>
  </conditionalFormatting>
  <conditionalFormatting sqref="S90">
    <cfRule type="cellIs" dxfId="842" priority="434" operator="equal">
      <formula>"x"</formula>
    </cfRule>
    <cfRule type="cellIs" dxfId="841" priority="435" operator="equal">
      <formula>"z"</formula>
    </cfRule>
  </conditionalFormatting>
  <conditionalFormatting sqref="S90:S92">
    <cfRule type="cellIs" dxfId="840" priority="379" operator="equal">
      <formula>0</formula>
    </cfRule>
    <cfRule type="cellIs" dxfId="839" priority="378" operator="equal">
      <formula>"z"</formula>
    </cfRule>
    <cfRule type="cellIs" dxfId="838" priority="377" operator="equal">
      <formula>"x"</formula>
    </cfRule>
  </conditionalFormatting>
  <conditionalFormatting sqref="S91:S92">
    <cfRule type="cellIs" dxfId="837" priority="346" operator="equal">
      <formula>"z"</formula>
    </cfRule>
    <cfRule type="cellIs" dxfId="836" priority="345" operator="equal">
      <formula>"x"</formula>
    </cfRule>
    <cfRule type="cellIs" dxfId="835" priority="347" operator="equal">
      <formula>0</formula>
    </cfRule>
  </conditionalFormatting>
  <conditionalFormatting sqref="S98">
    <cfRule type="cellIs" dxfId="834" priority="294" operator="equal">
      <formula>"x"</formula>
    </cfRule>
    <cfRule type="cellIs" dxfId="833" priority="295" operator="equal">
      <formula>"z"</formula>
    </cfRule>
  </conditionalFormatting>
  <conditionalFormatting sqref="S98:S100">
    <cfRule type="cellIs" dxfId="832" priority="264" operator="equal">
      <formula>"x"</formula>
    </cfRule>
    <cfRule type="cellIs" dxfId="831" priority="265" operator="equal">
      <formula>"z"</formula>
    </cfRule>
    <cfRule type="cellIs" dxfId="830" priority="266" operator="equal">
      <formula>0</formula>
    </cfRule>
  </conditionalFormatting>
  <conditionalFormatting sqref="S99:S100">
    <cfRule type="cellIs" dxfId="829" priority="254" operator="equal">
      <formula>0</formula>
    </cfRule>
    <cfRule type="cellIs" dxfId="828" priority="253" operator="equal">
      <formula>"z"</formula>
    </cfRule>
    <cfRule type="cellIs" dxfId="827" priority="252" operator="equal">
      <formula>"x"</formula>
    </cfRule>
  </conditionalFormatting>
  <conditionalFormatting sqref="S106">
    <cfRule type="cellIs" dxfId="826" priority="232" operator="equal">
      <formula>"x"</formula>
    </cfRule>
    <cfRule type="cellIs" dxfId="825" priority="233" operator="equal">
      <formula>"z"</formula>
    </cfRule>
  </conditionalFormatting>
  <conditionalFormatting sqref="S106:S108">
    <cfRule type="cellIs" dxfId="824" priority="202" operator="equal">
      <formula>"x"</formula>
    </cfRule>
    <cfRule type="cellIs" dxfId="823" priority="203" operator="equal">
      <formula>"z"</formula>
    </cfRule>
    <cfRule type="cellIs" dxfId="822" priority="204" operator="equal">
      <formula>0</formula>
    </cfRule>
  </conditionalFormatting>
  <conditionalFormatting sqref="S107:S108">
    <cfRule type="cellIs" dxfId="821" priority="192" operator="equal">
      <formula>0</formula>
    </cfRule>
    <cfRule type="cellIs" dxfId="820" priority="190" operator="equal">
      <formula>"x"</formula>
    </cfRule>
    <cfRule type="cellIs" dxfId="819" priority="191" operator="equal">
      <formula>"z"</formula>
    </cfRule>
  </conditionalFormatting>
  <conditionalFormatting sqref="S114">
    <cfRule type="cellIs" dxfId="818" priority="171" operator="equal">
      <formula>"z"</formula>
    </cfRule>
    <cfRule type="cellIs" dxfId="817" priority="170" operator="equal">
      <formula>"x"</formula>
    </cfRule>
  </conditionalFormatting>
  <conditionalFormatting sqref="S114:S116">
    <cfRule type="cellIs" dxfId="816" priority="142" operator="equal">
      <formula>0</formula>
    </cfRule>
    <cfRule type="cellIs" dxfId="815" priority="141" operator="equal">
      <formula>"z"</formula>
    </cfRule>
    <cfRule type="cellIs" dxfId="814" priority="140" operator="equal">
      <formula>"x"</formula>
    </cfRule>
  </conditionalFormatting>
  <conditionalFormatting sqref="S115:S116">
    <cfRule type="cellIs" dxfId="813" priority="130" operator="equal">
      <formula>0</formula>
    </cfRule>
    <cfRule type="cellIs" dxfId="812" priority="129" operator="equal">
      <formula>"z"</formula>
    </cfRule>
    <cfRule type="cellIs" dxfId="811" priority="128" operator="equal">
      <formula>"x"</formula>
    </cfRule>
  </conditionalFormatting>
  <conditionalFormatting sqref="S122">
    <cfRule type="cellIs" dxfId="810" priority="109" operator="equal">
      <formula>"z"</formula>
    </cfRule>
    <cfRule type="cellIs" dxfId="809" priority="108" operator="equal">
      <formula>"x"</formula>
    </cfRule>
  </conditionalFormatting>
  <conditionalFormatting sqref="S122:S124">
    <cfRule type="cellIs" dxfId="808" priority="78" operator="equal">
      <formula>"x"</formula>
    </cfRule>
    <cfRule type="cellIs" dxfId="807" priority="79" operator="equal">
      <formula>"z"</formula>
    </cfRule>
    <cfRule type="cellIs" dxfId="806" priority="80" operator="equal">
      <formula>0</formula>
    </cfRule>
  </conditionalFormatting>
  <conditionalFormatting sqref="S123:S124">
    <cfRule type="cellIs" dxfId="805" priority="68" operator="equal">
      <formula>0</formula>
    </cfRule>
    <cfRule type="cellIs" dxfId="804" priority="66" operator="equal">
      <formula>"x"</formula>
    </cfRule>
    <cfRule type="cellIs" dxfId="803" priority="67" operator="equal">
      <formula>"z"</formula>
    </cfRule>
  </conditionalFormatting>
  <conditionalFormatting sqref="S131">
    <cfRule type="cellIs" dxfId="802" priority="46" operator="equal">
      <formula>"x"</formula>
    </cfRule>
    <cfRule type="cellIs" dxfId="801" priority="47" operator="equal">
      <formula>"z"</formula>
    </cfRule>
  </conditionalFormatting>
  <conditionalFormatting sqref="S131:S133">
    <cfRule type="cellIs" dxfId="800" priority="16" operator="equal">
      <formula>"x"</formula>
    </cfRule>
    <cfRule type="cellIs" dxfId="799" priority="17" operator="equal">
      <formula>"z"</formula>
    </cfRule>
    <cfRule type="cellIs" dxfId="798" priority="18" operator="equal">
      <formula>0</formula>
    </cfRule>
  </conditionalFormatting>
  <conditionalFormatting sqref="S132:S133">
    <cfRule type="cellIs" dxfId="797" priority="4" operator="equal">
      <formula>"x"</formula>
    </cfRule>
    <cfRule type="cellIs" dxfId="796" priority="5" operator="equal">
      <formula>"z"</formula>
    </cfRule>
    <cfRule type="cellIs" dxfId="795" priority="6" operator="equal">
      <formula>0</formula>
    </cfRule>
  </conditionalFormatting>
  <conditionalFormatting sqref="T9:T11">
    <cfRule type="cellIs" dxfId="794" priority="1527" operator="greaterThan">
      <formula>0</formula>
    </cfRule>
    <cfRule type="expression" dxfId="793" priority="1525" stopIfTrue="1">
      <formula>IF($AL9&gt;0,$AL9,0)</formula>
    </cfRule>
    <cfRule type="cellIs" dxfId="792" priority="1524" stopIfTrue="1" operator="equal">
      <formula>IF(SIGN($AL9)=1,$AN9,0)</formula>
    </cfRule>
    <cfRule type="expression" dxfId="791" priority="1526" stopIfTrue="1">
      <formula>IF($AL9&lt;0,$AL9,0)</formula>
    </cfRule>
  </conditionalFormatting>
  <conditionalFormatting sqref="T17:T19">
    <cfRule type="cellIs" dxfId="790" priority="1467" stopIfTrue="1" operator="equal">
      <formula>IF(SIGN($AL17)=1,$AN17,0)</formula>
    </cfRule>
    <cfRule type="expression" dxfId="789" priority="1468" stopIfTrue="1">
      <formula>IF($AL17&gt;0,$AL17,0)</formula>
    </cfRule>
    <cfRule type="expression" dxfId="788" priority="1469" stopIfTrue="1">
      <formula>IF($AL17&lt;0,$AL17,0)</formula>
    </cfRule>
    <cfRule type="cellIs" dxfId="787" priority="1470" operator="greaterThan">
      <formula>0</formula>
    </cfRule>
  </conditionalFormatting>
  <conditionalFormatting sqref="T25:T27">
    <cfRule type="cellIs" dxfId="786" priority="1356" operator="greaterThan">
      <formula>0</formula>
    </cfRule>
    <cfRule type="expression" dxfId="785" priority="1354" stopIfTrue="1">
      <formula>IF($AL25&gt;0,$AL25,0)</formula>
    </cfRule>
    <cfRule type="expression" dxfId="784" priority="1355" stopIfTrue="1">
      <formula>IF($AL25&lt;0,$AL25,0)</formula>
    </cfRule>
    <cfRule type="cellIs" dxfId="783" priority="1353" stopIfTrue="1" operator="equal">
      <formula>IF(SIGN($AL25)=1,$AN25,0)</formula>
    </cfRule>
  </conditionalFormatting>
  <conditionalFormatting sqref="T33:T35">
    <cfRule type="expression" dxfId="782" priority="1240" stopIfTrue="1">
      <formula>IF($AL33&gt;0,$AL33,0)</formula>
    </cfRule>
    <cfRule type="expression" dxfId="781" priority="1241" stopIfTrue="1">
      <formula>IF($AL33&lt;0,$AL33,0)</formula>
    </cfRule>
    <cfRule type="cellIs" dxfId="780" priority="1239" stopIfTrue="1" operator="equal">
      <formula>IF(SIGN($AL33)=1,$AN33,0)</formula>
    </cfRule>
    <cfRule type="cellIs" dxfId="779" priority="1242" operator="greaterThan">
      <formula>0</formula>
    </cfRule>
  </conditionalFormatting>
  <conditionalFormatting sqref="T41:T43">
    <cfRule type="expression" dxfId="778" priority="1127" stopIfTrue="1">
      <formula>IF($AL41&lt;0,$AL41,0)</formula>
    </cfRule>
    <cfRule type="cellIs" dxfId="777" priority="1128" operator="greaterThan">
      <formula>0</formula>
    </cfRule>
    <cfRule type="expression" dxfId="776" priority="1126" stopIfTrue="1">
      <formula>IF($AL41&gt;0,$AL41,0)</formula>
    </cfRule>
    <cfRule type="cellIs" dxfId="775" priority="1125" stopIfTrue="1" operator="equal">
      <formula>IF(SIGN($AL41)=1,$AN41,0)</formula>
    </cfRule>
  </conditionalFormatting>
  <conditionalFormatting sqref="T49:T51">
    <cfRule type="cellIs" dxfId="774" priority="1014" operator="greaterThan">
      <formula>0</formula>
    </cfRule>
    <cfRule type="expression" dxfId="773" priority="1013" stopIfTrue="1">
      <formula>IF($AL49&lt;0,$AL49,0)</formula>
    </cfRule>
    <cfRule type="expression" dxfId="772" priority="1012" stopIfTrue="1">
      <formula>IF($AL49&gt;0,$AL49,0)</formula>
    </cfRule>
    <cfRule type="cellIs" dxfId="771" priority="1011" stopIfTrue="1" operator="equal">
      <formula>IF(SIGN($AL49)=1,$AN49,0)</formula>
    </cfRule>
  </conditionalFormatting>
  <conditionalFormatting sqref="T57:T59">
    <cfRule type="cellIs" dxfId="770" priority="897" stopIfTrue="1" operator="equal">
      <formula>IF(SIGN($AL57)=1,$AN57,0)</formula>
    </cfRule>
    <cfRule type="expression" dxfId="769" priority="899" stopIfTrue="1">
      <formula>IF($AL57&lt;0,$AL57,0)</formula>
    </cfRule>
    <cfRule type="cellIs" dxfId="768" priority="900" operator="greaterThan">
      <formula>0</formula>
    </cfRule>
    <cfRule type="expression" dxfId="767" priority="898" stopIfTrue="1">
      <formula>IF($AL57&gt;0,$AL57,0)</formula>
    </cfRule>
  </conditionalFormatting>
  <conditionalFormatting sqref="T65:T67">
    <cfRule type="expression" dxfId="766" priority="785" stopIfTrue="1">
      <formula>IF($AL65&lt;0,$AL65,0)</formula>
    </cfRule>
    <cfRule type="expression" dxfId="765" priority="784" stopIfTrue="1">
      <formula>IF($AL65&gt;0,$AL65,0)</formula>
    </cfRule>
    <cfRule type="cellIs" dxfId="764" priority="783" stopIfTrue="1" operator="equal">
      <formula>IF(SIGN($AL65)=1,$AN65,0)</formula>
    </cfRule>
    <cfRule type="cellIs" dxfId="763" priority="786" operator="greaterThan">
      <formula>0</formula>
    </cfRule>
  </conditionalFormatting>
  <conditionalFormatting sqref="T73:T75">
    <cfRule type="cellIs" dxfId="762" priority="672" operator="greaterThan">
      <formula>0</formula>
    </cfRule>
    <cfRule type="cellIs" dxfId="761" priority="669" stopIfTrue="1" operator="equal">
      <formula>IF(SIGN($AL73)=1,$AN73,0)</formula>
    </cfRule>
    <cfRule type="expression" dxfId="760" priority="670" stopIfTrue="1">
      <formula>IF($AL73&gt;0,$AL73,0)</formula>
    </cfRule>
    <cfRule type="expression" dxfId="759" priority="671" stopIfTrue="1">
      <formula>IF($AL73&lt;0,$AL73,0)</formula>
    </cfRule>
  </conditionalFormatting>
  <conditionalFormatting sqref="T81:T83">
    <cfRule type="expression" dxfId="758" priority="556" stopIfTrue="1">
      <formula>IF($AL81&gt;0,$AL81,0)</formula>
    </cfRule>
    <cfRule type="cellIs" dxfId="757" priority="555" stopIfTrue="1" operator="equal">
      <formula>IF(SIGN($AL81)=1,$AN81,0)</formula>
    </cfRule>
    <cfRule type="expression" dxfId="756" priority="557" stopIfTrue="1">
      <formula>IF($AL81&lt;0,$AL81,0)</formula>
    </cfRule>
    <cfRule type="cellIs" dxfId="755" priority="558" operator="greaterThan">
      <formula>0</formula>
    </cfRule>
  </conditionalFormatting>
  <conditionalFormatting sqref="T90:T92">
    <cfRule type="cellIs" dxfId="754" priority="441" stopIfTrue="1" operator="equal">
      <formula>IF(SIGN($AL90)=1,$AN90,0)</formula>
    </cfRule>
    <cfRule type="expression" dxfId="753" priority="442" stopIfTrue="1">
      <formula>IF($AL90&gt;0,$AL90,0)</formula>
    </cfRule>
    <cfRule type="expression" dxfId="752" priority="443" stopIfTrue="1">
      <formula>IF($AL90&lt;0,$AL90,0)</formula>
    </cfRule>
    <cfRule type="cellIs" dxfId="751" priority="444" operator="greaterThan">
      <formula>0</formula>
    </cfRule>
  </conditionalFormatting>
  <conditionalFormatting sqref="T98:T100">
    <cfRule type="cellIs" dxfId="750" priority="297" stopIfTrue="1" operator="equal">
      <formula>IF(SIGN($AL98)=1,$AN98,0)</formula>
    </cfRule>
    <cfRule type="expression" dxfId="749" priority="299" stopIfTrue="1">
      <formula>IF($AL98&lt;0,$AL98,0)</formula>
    </cfRule>
    <cfRule type="expression" dxfId="748" priority="298" stopIfTrue="1">
      <formula>IF($AL98&gt;0,$AL98,0)</formula>
    </cfRule>
    <cfRule type="cellIs" dxfId="747" priority="300" operator="greaterThan">
      <formula>0</formula>
    </cfRule>
  </conditionalFormatting>
  <conditionalFormatting sqref="T106:T108">
    <cfRule type="expression" dxfId="746" priority="237" stopIfTrue="1">
      <formula>IF($AL106&lt;0,$AL106,0)</formula>
    </cfRule>
    <cfRule type="cellIs" dxfId="745" priority="235" stopIfTrue="1" operator="equal">
      <formula>IF(SIGN($AL106)=1,$AN106,0)</formula>
    </cfRule>
    <cfRule type="cellIs" dxfId="744" priority="238" operator="greaterThan">
      <formula>0</formula>
    </cfRule>
    <cfRule type="expression" dxfId="743" priority="236" stopIfTrue="1">
      <formula>IF($AL106&gt;0,$AL106,0)</formula>
    </cfRule>
  </conditionalFormatting>
  <conditionalFormatting sqref="T114:T116">
    <cfRule type="cellIs" dxfId="742" priority="173" stopIfTrue="1" operator="equal">
      <formula>IF(SIGN($AL114)=1,$AN114,0)</formula>
    </cfRule>
    <cfRule type="expression" dxfId="741" priority="174" stopIfTrue="1">
      <formula>IF($AL114&gt;0,$AL114,0)</formula>
    </cfRule>
    <cfRule type="expression" dxfId="740" priority="175" stopIfTrue="1">
      <formula>IF($AL114&lt;0,$AL114,0)</formula>
    </cfRule>
    <cfRule type="cellIs" dxfId="739" priority="176" operator="greaterThan">
      <formula>0</formula>
    </cfRule>
  </conditionalFormatting>
  <conditionalFormatting sqref="T122:T124">
    <cfRule type="expression" dxfId="738" priority="113" stopIfTrue="1">
      <formula>IF($AL122&lt;0,$AL122,0)</formula>
    </cfRule>
    <cfRule type="cellIs" dxfId="737" priority="111" stopIfTrue="1" operator="equal">
      <formula>IF(SIGN($AL122)=1,$AN122,0)</formula>
    </cfRule>
    <cfRule type="cellIs" dxfId="736" priority="114" operator="greaterThan">
      <formula>0</formula>
    </cfRule>
    <cfRule type="expression" dxfId="735" priority="112" stopIfTrue="1">
      <formula>IF($AL122&gt;0,$AL122,0)</formula>
    </cfRule>
  </conditionalFormatting>
  <conditionalFormatting sqref="T131:T133">
    <cfRule type="cellIs" dxfId="734" priority="52" operator="greaterThan">
      <formula>0</formula>
    </cfRule>
    <cfRule type="expression" dxfId="733" priority="51" stopIfTrue="1">
      <formula>IF($AL131&lt;0,$AL131,0)</formula>
    </cfRule>
    <cfRule type="expression" dxfId="732" priority="50" stopIfTrue="1">
      <formula>IF($AL131&gt;0,$AL131,0)</formula>
    </cfRule>
    <cfRule type="cellIs" dxfId="731" priority="49" stopIfTrue="1" operator="equal">
      <formula>IF(SIGN($AL131)=1,$AN131,0)</formula>
    </cfRule>
  </conditionalFormatting>
  <conditionalFormatting sqref="T18:V19">
    <cfRule type="cellIs" dxfId="730" priority="1376" operator="equal">
      <formula>0</formula>
    </cfRule>
  </conditionalFormatting>
  <conditionalFormatting sqref="T26:V27">
    <cfRule type="cellIs" dxfId="729" priority="1262" operator="equal">
      <formula>0</formula>
    </cfRule>
  </conditionalFormatting>
  <conditionalFormatting sqref="T34:V35">
    <cfRule type="cellIs" dxfId="728" priority="1148" operator="equal">
      <formula>0</formula>
    </cfRule>
  </conditionalFormatting>
  <conditionalFormatting sqref="T42:V43">
    <cfRule type="cellIs" dxfId="727" priority="1034" operator="equal">
      <formula>0</formula>
    </cfRule>
  </conditionalFormatting>
  <conditionalFormatting sqref="T50:V51">
    <cfRule type="cellIs" dxfId="726" priority="920" operator="equal">
      <formula>0</formula>
    </cfRule>
  </conditionalFormatting>
  <conditionalFormatting sqref="T58:V59">
    <cfRule type="cellIs" dxfId="725" priority="806" operator="equal">
      <formula>0</formula>
    </cfRule>
  </conditionalFormatting>
  <conditionalFormatting sqref="T66:V67">
    <cfRule type="cellIs" dxfId="724" priority="692" operator="equal">
      <formula>0</formula>
    </cfRule>
  </conditionalFormatting>
  <conditionalFormatting sqref="T74:V75">
    <cfRule type="cellIs" dxfId="723" priority="578" operator="equal">
      <formula>0</formula>
    </cfRule>
  </conditionalFormatting>
  <conditionalFormatting sqref="T82:V83">
    <cfRule type="cellIs" dxfId="722" priority="464" operator="equal">
      <formula>0</formula>
    </cfRule>
  </conditionalFormatting>
  <conditionalFormatting sqref="T91:V92">
    <cfRule type="cellIs" dxfId="721" priority="350" operator="equal">
      <formula>0</formula>
    </cfRule>
  </conditionalFormatting>
  <conditionalFormatting sqref="T99:V100">
    <cfRule type="cellIs" dxfId="720" priority="257" operator="equal">
      <formula>0</formula>
    </cfRule>
  </conditionalFormatting>
  <conditionalFormatting sqref="T107:V108">
    <cfRule type="cellIs" dxfId="719" priority="195" operator="equal">
      <formula>0</formula>
    </cfRule>
  </conditionalFormatting>
  <conditionalFormatting sqref="T115:V116">
    <cfRule type="cellIs" dxfId="718" priority="133" operator="equal">
      <formula>0</formula>
    </cfRule>
  </conditionalFormatting>
  <conditionalFormatting sqref="T123:V124">
    <cfRule type="cellIs" dxfId="717" priority="71" operator="equal">
      <formula>0</formula>
    </cfRule>
  </conditionalFormatting>
  <conditionalFormatting sqref="T132:V133">
    <cfRule type="cellIs" dxfId="716" priority="9" operator="equal">
      <formula>0</formula>
    </cfRule>
  </conditionalFormatting>
  <conditionalFormatting sqref="U9:U11">
    <cfRule type="cellIs" dxfId="715" priority="1488" operator="equal">
      <formula>"x"</formula>
    </cfRule>
    <cfRule type="cellIs" dxfId="714" priority="1489" operator="equal">
      <formula>"z"</formula>
    </cfRule>
  </conditionalFormatting>
  <conditionalFormatting sqref="U17:U19">
    <cfRule type="cellIs" dxfId="713" priority="1374" operator="equal">
      <formula>"x"</formula>
    </cfRule>
    <cfRule type="cellIs" dxfId="712" priority="1375" operator="equal">
      <formula>"z"</formula>
    </cfRule>
  </conditionalFormatting>
  <conditionalFormatting sqref="U25:U27">
    <cfRule type="cellIs" dxfId="711" priority="1261" operator="equal">
      <formula>"z"</formula>
    </cfRule>
    <cfRule type="cellIs" dxfId="710" priority="1260" operator="equal">
      <formula>"x"</formula>
    </cfRule>
  </conditionalFormatting>
  <conditionalFormatting sqref="U33:U35">
    <cfRule type="cellIs" dxfId="709" priority="1147" operator="equal">
      <formula>"z"</formula>
    </cfRule>
    <cfRule type="cellIs" dxfId="708" priority="1146" operator="equal">
      <formula>"x"</formula>
    </cfRule>
  </conditionalFormatting>
  <conditionalFormatting sqref="U41:U43">
    <cfRule type="cellIs" dxfId="707" priority="1032" operator="equal">
      <formula>"x"</formula>
    </cfRule>
    <cfRule type="cellIs" dxfId="706" priority="1033" operator="equal">
      <formula>"z"</formula>
    </cfRule>
  </conditionalFormatting>
  <conditionalFormatting sqref="U49:U51">
    <cfRule type="cellIs" dxfId="705" priority="919" operator="equal">
      <formula>"z"</formula>
    </cfRule>
    <cfRule type="cellIs" dxfId="704" priority="918" operator="equal">
      <formula>"x"</formula>
    </cfRule>
  </conditionalFormatting>
  <conditionalFormatting sqref="U57:U59">
    <cfRule type="cellIs" dxfId="703" priority="804" operator="equal">
      <formula>"x"</formula>
    </cfRule>
    <cfRule type="cellIs" dxfId="702" priority="805" operator="equal">
      <formula>"z"</formula>
    </cfRule>
  </conditionalFormatting>
  <conditionalFormatting sqref="U65:U67">
    <cfRule type="cellIs" dxfId="701" priority="691" operator="equal">
      <formula>"z"</formula>
    </cfRule>
    <cfRule type="cellIs" dxfId="700" priority="690" operator="equal">
      <formula>"x"</formula>
    </cfRule>
  </conditionalFormatting>
  <conditionalFormatting sqref="U73:U75">
    <cfRule type="cellIs" dxfId="699" priority="577" operator="equal">
      <formula>"z"</formula>
    </cfRule>
    <cfRule type="cellIs" dxfId="698" priority="576" operator="equal">
      <formula>"x"</formula>
    </cfRule>
  </conditionalFormatting>
  <conditionalFormatting sqref="U81:U83">
    <cfRule type="cellIs" dxfId="697" priority="462" operator="equal">
      <formula>"x"</formula>
    </cfRule>
    <cfRule type="cellIs" dxfId="696" priority="463" operator="equal">
      <formula>"z"</formula>
    </cfRule>
  </conditionalFormatting>
  <conditionalFormatting sqref="U90:U92">
    <cfRule type="cellIs" dxfId="695" priority="349" operator="equal">
      <formula>"z"</formula>
    </cfRule>
    <cfRule type="cellIs" dxfId="694" priority="348" operator="equal">
      <formula>"x"</formula>
    </cfRule>
  </conditionalFormatting>
  <conditionalFormatting sqref="U98:U100">
    <cfRule type="cellIs" dxfId="693" priority="255" operator="equal">
      <formula>"x"</formula>
    </cfRule>
    <cfRule type="cellIs" dxfId="692" priority="256" operator="equal">
      <formula>"z"</formula>
    </cfRule>
  </conditionalFormatting>
  <conditionalFormatting sqref="U106:U108">
    <cfRule type="cellIs" dxfId="691" priority="193" operator="equal">
      <formula>"x"</formula>
    </cfRule>
    <cfRule type="cellIs" dxfId="690" priority="194" operator="equal">
      <formula>"z"</formula>
    </cfRule>
  </conditionalFormatting>
  <conditionalFormatting sqref="U114:U116">
    <cfRule type="cellIs" dxfId="689" priority="131" operator="equal">
      <formula>"x"</formula>
    </cfRule>
    <cfRule type="cellIs" dxfId="688" priority="132" operator="equal">
      <formula>"z"</formula>
    </cfRule>
  </conditionalFormatting>
  <conditionalFormatting sqref="U122:U124">
    <cfRule type="cellIs" dxfId="687" priority="69" operator="equal">
      <formula>"x"</formula>
    </cfRule>
    <cfRule type="cellIs" dxfId="686" priority="70" operator="equal">
      <formula>"z"</formula>
    </cfRule>
  </conditionalFormatting>
  <conditionalFormatting sqref="U131:U133">
    <cfRule type="cellIs" dxfId="685" priority="8" operator="equal">
      <formula>"z"</formula>
    </cfRule>
    <cfRule type="cellIs" dxfId="684" priority="7" operator="equal">
      <formula>"x"</formula>
    </cfRule>
  </conditionalFormatting>
  <conditionalFormatting sqref="U9:V11">
    <cfRule type="cellIs" dxfId="683" priority="1490" operator="equal">
      <formula>0</formula>
    </cfRule>
  </conditionalFormatting>
  <conditionalFormatting sqref="U17:W17">
    <cfRule type="cellIs" dxfId="682" priority="1433" operator="equal">
      <formula>0</formula>
    </cfRule>
  </conditionalFormatting>
  <conditionalFormatting sqref="U25:W25">
    <cfRule type="cellIs" dxfId="681" priority="1319" operator="equal">
      <formula>0</formula>
    </cfRule>
  </conditionalFormatting>
  <conditionalFormatting sqref="U33:W33">
    <cfRule type="cellIs" dxfId="680" priority="1205" operator="equal">
      <formula>0</formula>
    </cfRule>
  </conditionalFormatting>
  <conditionalFormatting sqref="U41:W41">
    <cfRule type="cellIs" dxfId="679" priority="1091" operator="equal">
      <formula>0</formula>
    </cfRule>
  </conditionalFormatting>
  <conditionalFormatting sqref="U49:W49">
    <cfRule type="cellIs" dxfId="678" priority="977" operator="equal">
      <formula>0</formula>
    </cfRule>
  </conditionalFormatting>
  <conditionalFormatting sqref="U57:W57">
    <cfRule type="cellIs" dxfId="677" priority="863" operator="equal">
      <formula>0</formula>
    </cfRule>
  </conditionalFormatting>
  <conditionalFormatting sqref="U65:W65">
    <cfRule type="cellIs" dxfId="676" priority="749" operator="equal">
      <formula>0</formula>
    </cfRule>
  </conditionalFormatting>
  <conditionalFormatting sqref="U73:W73">
    <cfRule type="cellIs" dxfId="675" priority="635" operator="equal">
      <formula>0</formula>
    </cfRule>
  </conditionalFormatting>
  <conditionalFormatting sqref="U81:W81">
    <cfRule type="cellIs" dxfId="674" priority="521" operator="equal">
      <formula>0</formula>
    </cfRule>
  </conditionalFormatting>
  <conditionalFormatting sqref="U90:W90">
    <cfRule type="cellIs" dxfId="673" priority="407" operator="equal">
      <formula>0</formula>
    </cfRule>
  </conditionalFormatting>
  <conditionalFormatting sqref="U98:W98">
    <cfRule type="cellIs" dxfId="672" priority="277" operator="equal">
      <formula>0</formula>
    </cfRule>
  </conditionalFormatting>
  <conditionalFormatting sqref="U106:W106">
    <cfRule type="cellIs" dxfId="671" priority="215" operator="equal">
      <formula>0</formula>
    </cfRule>
  </conditionalFormatting>
  <conditionalFormatting sqref="U114:W114">
    <cfRule type="cellIs" dxfId="670" priority="153" operator="equal">
      <formula>0</formula>
    </cfRule>
  </conditionalFormatting>
  <conditionalFormatting sqref="U122:W122">
    <cfRule type="cellIs" dxfId="669" priority="91" operator="equal">
      <formula>0</formula>
    </cfRule>
  </conditionalFormatting>
  <conditionalFormatting sqref="U131:W131">
    <cfRule type="cellIs" dxfId="668" priority="29" operator="equal">
      <formula>0</formula>
    </cfRule>
  </conditionalFormatting>
  <conditionalFormatting sqref="V9:V11">
    <cfRule type="cellIs" dxfId="667" priority="1492" stopIfTrue="1" operator="equal">
      <formula>IF(SIGN($AM9)=1,$AN9,0)</formula>
    </cfRule>
    <cfRule type="expression" dxfId="666" priority="1493" stopIfTrue="1">
      <formula>IF($AM9&gt;0,$AM9,0)</formula>
    </cfRule>
    <cfRule type="expression" dxfId="665" priority="1494" stopIfTrue="1">
      <formula>IF($AM9&lt;0,$AM9,0)</formula>
    </cfRule>
    <cfRule type="cellIs" dxfId="664" priority="1495" operator="greaterThan">
      <formula>0</formula>
    </cfRule>
  </conditionalFormatting>
  <conditionalFormatting sqref="V17:V19">
    <cfRule type="cellIs" dxfId="663" priority="1438" operator="greaterThan">
      <formula>0</formula>
    </cfRule>
    <cfRule type="expression" dxfId="662" priority="1437" stopIfTrue="1">
      <formula>IF($AM17&lt;0,$AM17,0)</formula>
    </cfRule>
    <cfRule type="expression" dxfId="661" priority="1436" stopIfTrue="1">
      <formula>IF($AM17&gt;0,$AM17,0)</formula>
    </cfRule>
    <cfRule type="cellIs" dxfId="660" priority="1435" stopIfTrue="1" operator="equal">
      <formula>IF(SIGN($AM17)=1,$AN17,0)</formula>
    </cfRule>
  </conditionalFormatting>
  <conditionalFormatting sqref="V25:V27">
    <cfRule type="cellIs" dxfId="659" priority="1321" stopIfTrue="1" operator="equal">
      <formula>IF(SIGN($AM25)=1,$AN25,0)</formula>
    </cfRule>
    <cfRule type="expression" dxfId="658" priority="1322" stopIfTrue="1">
      <formula>IF($AM25&gt;0,$AM25,0)</formula>
    </cfRule>
    <cfRule type="cellIs" dxfId="657" priority="1324" operator="greaterThan">
      <formula>0</formula>
    </cfRule>
    <cfRule type="expression" dxfId="656" priority="1323" stopIfTrue="1">
      <formula>IF($AM25&lt;0,$AM25,0)</formula>
    </cfRule>
  </conditionalFormatting>
  <conditionalFormatting sqref="V33:V35">
    <cfRule type="expression" dxfId="655" priority="1208" stopIfTrue="1">
      <formula>IF($AM33&gt;0,$AM33,0)</formula>
    </cfRule>
    <cfRule type="cellIs" dxfId="654" priority="1210" operator="greaterThan">
      <formula>0</formula>
    </cfRule>
    <cfRule type="cellIs" dxfId="653" priority="1207" stopIfTrue="1" operator="equal">
      <formula>IF(SIGN($AM33)=1,$AN33,0)</formula>
    </cfRule>
    <cfRule type="expression" dxfId="652" priority="1209" stopIfTrue="1">
      <formula>IF($AM33&lt;0,$AM33,0)</formula>
    </cfRule>
  </conditionalFormatting>
  <conditionalFormatting sqref="V41:V43">
    <cfRule type="cellIs" dxfId="651" priority="1093" stopIfTrue="1" operator="equal">
      <formula>IF(SIGN($AM41)=1,$AN41,0)</formula>
    </cfRule>
    <cfRule type="cellIs" dxfId="650" priority="1096" operator="greaterThan">
      <formula>0</formula>
    </cfRule>
    <cfRule type="expression" dxfId="649" priority="1094" stopIfTrue="1">
      <formula>IF($AM41&gt;0,$AM41,0)</formula>
    </cfRule>
    <cfRule type="expression" dxfId="648" priority="1095" stopIfTrue="1">
      <formula>IF($AM41&lt;0,$AM41,0)</formula>
    </cfRule>
  </conditionalFormatting>
  <conditionalFormatting sqref="V49:V51">
    <cfRule type="cellIs" dxfId="647" priority="979" stopIfTrue="1" operator="equal">
      <formula>IF(SIGN($AM49)=1,$AN49,0)</formula>
    </cfRule>
    <cfRule type="expression" dxfId="646" priority="980" stopIfTrue="1">
      <formula>IF($AM49&gt;0,$AM49,0)</formula>
    </cfRule>
    <cfRule type="cellIs" dxfId="645" priority="982" operator="greaterThan">
      <formula>0</formula>
    </cfRule>
    <cfRule type="expression" dxfId="644" priority="981" stopIfTrue="1">
      <formula>IF($AM49&lt;0,$AM49,0)</formula>
    </cfRule>
  </conditionalFormatting>
  <conditionalFormatting sqref="V57:V59">
    <cfRule type="expression" dxfId="643" priority="867" stopIfTrue="1">
      <formula>IF($AM57&lt;0,$AM57,0)</formula>
    </cfRule>
    <cfRule type="expression" dxfId="642" priority="866" stopIfTrue="1">
      <formula>IF($AM57&gt;0,$AM57,0)</formula>
    </cfRule>
    <cfRule type="cellIs" dxfId="641" priority="865" stopIfTrue="1" operator="equal">
      <formula>IF(SIGN($AM57)=1,$AN57,0)</formula>
    </cfRule>
    <cfRule type="cellIs" dxfId="640" priority="868" operator="greaterThan">
      <formula>0</formula>
    </cfRule>
  </conditionalFormatting>
  <conditionalFormatting sqref="V65:V67">
    <cfRule type="cellIs" dxfId="639" priority="751" stopIfTrue="1" operator="equal">
      <formula>IF(SIGN($AM65)=1,$AN65,0)</formula>
    </cfRule>
    <cfRule type="expression" dxfId="638" priority="752" stopIfTrue="1">
      <formula>IF($AM65&gt;0,$AM65,0)</formula>
    </cfRule>
    <cfRule type="expression" dxfId="637" priority="753" stopIfTrue="1">
      <formula>IF($AM65&lt;0,$AM65,0)</formula>
    </cfRule>
    <cfRule type="cellIs" dxfId="636" priority="754" operator="greaterThan">
      <formula>0</formula>
    </cfRule>
  </conditionalFormatting>
  <conditionalFormatting sqref="V73:V75">
    <cfRule type="expression" dxfId="635" priority="639" stopIfTrue="1">
      <formula>IF($AM73&lt;0,$AM73,0)</formula>
    </cfRule>
    <cfRule type="cellIs" dxfId="634" priority="640" operator="greaterThan">
      <formula>0</formula>
    </cfRule>
    <cfRule type="expression" dxfId="633" priority="638" stopIfTrue="1">
      <formula>IF($AM73&gt;0,$AM73,0)</formula>
    </cfRule>
    <cfRule type="cellIs" dxfId="632" priority="637" stopIfTrue="1" operator="equal">
      <formula>IF(SIGN($AM73)=1,$AN73,0)</formula>
    </cfRule>
  </conditionalFormatting>
  <conditionalFormatting sqref="V81:V83">
    <cfRule type="cellIs" dxfId="631" priority="526" operator="greaterThan">
      <formula>0</formula>
    </cfRule>
    <cfRule type="expression" dxfId="630" priority="525" stopIfTrue="1">
      <formula>IF($AM81&lt;0,$AM81,0)</formula>
    </cfRule>
    <cfRule type="cellIs" dxfId="629" priority="523" stopIfTrue="1" operator="equal">
      <formula>IF(SIGN($AM81)=1,$AN81,0)</formula>
    </cfRule>
    <cfRule type="expression" dxfId="628" priority="524" stopIfTrue="1">
      <formula>IF($AM81&gt;0,$AM81,0)</formula>
    </cfRule>
  </conditionalFormatting>
  <conditionalFormatting sqref="V90:V92">
    <cfRule type="cellIs" dxfId="627" priority="409" stopIfTrue="1" operator="equal">
      <formula>IF(SIGN($AM90)=1,$AN90,0)</formula>
    </cfRule>
    <cfRule type="expression" dxfId="626" priority="410" stopIfTrue="1">
      <formula>IF($AM90&gt;0,$AM90,0)</formula>
    </cfRule>
    <cfRule type="expression" dxfId="625" priority="411" stopIfTrue="1">
      <formula>IF($AM90&lt;0,$AM90,0)</formula>
    </cfRule>
    <cfRule type="cellIs" dxfId="624" priority="412" operator="greaterThan">
      <formula>0</formula>
    </cfRule>
  </conditionalFormatting>
  <conditionalFormatting sqref="V98:V100">
    <cfRule type="expression" dxfId="623" priority="280" stopIfTrue="1">
      <formula>IF($AM98&lt;0,$AM98,0)</formula>
    </cfRule>
    <cfRule type="expression" dxfId="622" priority="279" stopIfTrue="1">
      <formula>IF($AM98&gt;0,$AM98,0)</formula>
    </cfRule>
    <cfRule type="cellIs" dxfId="621" priority="278" stopIfTrue="1" operator="equal">
      <formula>IF(SIGN($AM98)=1,$AN98,0)</formula>
    </cfRule>
    <cfRule type="cellIs" dxfId="620" priority="281" operator="greaterThan">
      <formula>0</formula>
    </cfRule>
  </conditionalFormatting>
  <conditionalFormatting sqref="V106:V108">
    <cfRule type="expression" dxfId="619" priority="218" stopIfTrue="1">
      <formula>IF($AM106&lt;0,$AM106,0)</formula>
    </cfRule>
    <cfRule type="expression" dxfId="618" priority="217" stopIfTrue="1">
      <formula>IF($AM106&gt;0,$AM106,0)</formula>
    </cfRule>
    <cfRule type="cellIs" dxfId="617" priority="216" stopIfTrue="1" operator="equal">
      <formula>IF(SIGN($AM106)=1,$AN106,0)</formula>
    </cfRule>
    <cfRule type="cellIs" dxfId="616" priority="219" operator="greaterThan">
      <formula>0</formula>
    </cfRule>
  </conditionalFormatting>
  <conditionalFormatting sqref="V114:V116">
    <cfRule type="cellIs" dxfId="615" priority="157" operator="greaterThan">
      <formula>0</formula>
    </cfRule>
    <cfRule type="cellIs" dxfId="614" priority="154" stopIfTrue="1" operator="equal">
      <formula>IF(SIGN($AM114)=1,$AN114,0)</formula>
    </cfRule>
    <cfRule type="expression" dxfId="613" priority="155" stopIfTrue="1">
      <formula>IF($AM114&gt;0,$AM114,0)</formula>
    </cfRule>
    <cfRule type="expression" dxfId="612" priority="156" stopIfTrue="1">
      <formula>IF($AM114&lt;0,$AM114,0)</formula>
    </cfRule>
  </conditionalFormatting>
  <conditionalFormatting sqref="V122:V124">
    <cfRule type="cellIs" dxfId="611" priority="95" operator="greaterThan">
      <formula>0</formula>
    </cfRule>
    <cfRule type="expression" dxfId="610" priority="94" stopIfTrue="1">
      <formula>IF($AM122&lt;0,$AM122,0)</formula>
    </cfRule>
    <cfRule type="expression" dxfId="609" priority="93" stopIfTrue="1">
      <formula>IF($AM122&gt;0,$AM122,0)</formula>
    </cfRule>
    <cfRule type="cellIs" dxfId="608" priority="92" stopIfTrue="1" operator="equal">
      <formula>IF(SIGN($AM122)=1,$AN122,0)</formula>
    </cfRule>
  </conditionalFormatting>
  <conditionalFormatting sqref="V131:V133">
    <cfRule type="cellIs" dxfId="607" priority="33" operator="greaterThan">
      <formula>0</formula>
    </cfRule>
    <cfRule type="expression" dxfId="606" priority="32" stopIfTrue="1">
      <formula>IF($AM131&lt;0,$AM131,0)</formula>
    </cfRule>
    <cfRule type="expression" dxfId="605" priority="31" stopIfTrue="1">
      <formula>IF($AM131&gt;0,$AM131,0)</formula>
    </cfRule>
    <cfRule type="cellIs" dxfId="604" priority="30" stopIfTrue="1" operator="equal">
      <formula>IF(SIGN($AM131)=1,$AN131,0)</formula>
    </cfRule>
  </conditionalFormatting>
  <conditionalFormatting sqref="W9:W11">
    <cfRule type="cellIs" dxfId="603" priority="1521" operator="equal">
      <formula>"z"</formula>
    </cfRule>
    <cfRule type="cellIs" dxfId="602" priority="1522" operator="equal">
      <formula>0</formula>
    </cfRule>
    <cfRule type="cellIs" dxfId="601" priority="1520" operator="equal">
      <formula>"x"</formula>
    </cfRule>
  </conditionalFormatting>
  <conditionalFormatting sqref="W17:W19">
    <cfRule type="cellIs" dxfId="600" priority="1406" operator="equal">
      <formula>"x"</formula>
    </cfRule>
    <cfRule type="cellIs" dxfId="599" priority="1407" operator="equal">
      <formula>"z"</formula>
    </cfRule>
  </conditionalFormatting>
  <conditionalFormatting sqref="W18:W19">
    <cfRule type="cellIs" dxfId="598" priority="1408" operator="equal">
      <formula>0</formula>
    </cfRule>
  </conditionalFormatting>
  <conditionalFormatting sqref="W25:W27">
    <cfRule type="cellIs" dxfId="597" priority="1292" operator="equal">
      <formula>"x"</formula>
    </cfRule>
    <cfRule type="cellIs" dxfId="596" priority="1293" operator="equal">
      <formula>"z"</formula>
    </cfRule>
  </conditionalFormatting>
  <conditionalFormatting sqref="W26:W27">
    <cfRule type="cellIs" dxfId="595" priority="1294" operator="equal">
      <formula>0</formula>
    </cfRule>
  </conditionalFormatting>
  <conditionalFormatting sqref="W33:W35">
    <cfRule type="cellIs" dxfId="594" priority="1179" operator="equal">
      <formula>"z"</formula>
    </cfRule>
    <cfRule type="cellIs" dxfId="593" priority="1178" operator="equal">
      <formula>"x"</formula>
    </cfRule>
  </conditionalFormatting>
  <conditionalFormatting sqref="W34:W35">
    <cfRule type="cellIs" dxfId="592" priority="1180" operator="equal">
      <formula>0</formula>
    </cfRule>
  </conditionalFormatting>
  <conditionalFormatting sqref="W41:W43">
    <cfRule type="cellIs" dxfId="591" priority="1065" operator="equal">
      <formula>"z"</formula>
    </cfRule>
    <cfRule type="cellIs" dxfId="590" priority="1064" operator="equal">
      <formula>"x"</formula>
    </cfRule>
  </conditionalFormatting>
  <conditionalFormatting sqref="W42:W43">
    <cfRule type="cellIs" dxfId="589" priority="1066" operator="equal">
      <formula>0</formula>
    </cfRule>
  </conditionalFormatting>
  <conditionalFormatting sqref="W49:W51">
    <cfRule type="cellIs" dxfId="588" priority="951" operator="equal">
      <formula>"z"</formula>
    </cfRule>
    <cfRule type="cellIs" dxfId="587" priority="950" operator="equal">
      <formula>"x"</formula>
    </cfRule>
  </conditionalFormatting>
  <conditionalFormatting sqref="W50:W51">
    <cfRule type="cellIs" dxfId="586" priority="952" operator="equal">
      <formula>0</formula>
    </cfRule>
  </conditionalFormatting>
  <conditionalFormatting sqref="W57:W59">
    <cfRule type="cellIs" dxfId="585" priority="836" operator="equal">
      <formula>"x"</formula>
    </cfRule>
    <cfRule type="cellIs" dxfId="584" priority="837" operator="equal">
      <formula>"z"</formula>
    </cfRule>
  </conditionalFormatting>
  <conditionalFormatting sqref="W58:W59">
    <cfRule type="cellIs" dxfId="583" priority="838" operator="equal">
      <formula>0</formula>
    </cfRule>
  </conditionalFormatting>
  <conditionalFormatting sqref="W65:W67">
    <cfRule type="cellIs" dxfId="582" priority="723" operator="equal">
      <formula>"z"</formula>
    </cfRule>
    <cfRule type="cellIs" dxfId="581" priority="722" operator="equal">
      <formula>"x"</formula>
    </cfRule>
  </conditionalFormatting>
  <conditionalFormatting sqref="W66:W67">
    <cfRule type="cellIs" dxfId="580" priority="724" operator="equal">
      <formula>0</formula>
    </cfRule>
  </conditionalFormatting>
  <conditionalFormatting sqref="W73:W75">
    <cfRule type="cellIs" dxfId="579" priority="609" operator="equal">
      <formula>"z"</formula>
    </cfRule>
    <cfRule type="cellIs" dxfId="578" priority="608" operator="equal">
      <formula>"x"</formula>
    </cfRule>
  </conditionalFormatting>
  <conditionalFormatting sqref="W74:W75">
    <cfRule type="cellIs" dxfId="577" priority="610" operator="equal">
      <formula>0</formula>
    </cfRule>
  </conditionalFormatting>
  <conditionalFormatting sqref="W81:W83">
    <cfRule type="cellIs" dxfId="576" priority="494" operator="equal">
      <formula>"x"</formula>
    </cfRule>
    <cfRule type="cellIs" dxfId="575" priority="495" operator="equal">
      <formula>"z"</formula>
    </cfRule>
  </conditionalFormatting>
  <conditionalFormatting sqref="W82:W83">
    <cfRule type="cellIs" dxfId="574" priority="496" operator="equal">
      <formula>0</formula>
    </cfRule>
  </conditionalFormatting>
  <conditionalFormatting sqref="W90:W92">
    <cfRule type="cellIs" dxfId="573" priority="381" operator="equal">
      <formula>"z"</formula>
    </cfRule>
    <cfRule type="cellIs" dxfId="572" priority="380" operator="equal">
      <formula>"x"</formula>
    </cfRule>
  </conditionalFormatting>
  <conditionalFormatting sqref="W91:W92">
    <cfRule type="cellIs" dxfId="571" priority="382" operator="equal">
      <formula>0</formula>
    </cfRule>
  </conditionalFormatting>
  <conditionalFormatting sqref="W98:W100">
    <cfRule type="cellIs" dxfId="570" priority="267" operator="equal">
      <formula>"x"</formula>
    </cfRule>
    <cfRule type="cellIs" dxfId="569" priority="268" operator="equal">
      <formula>"z"</formula>
    </cfRule>
  </conditionalFormatting>
  <conditionalFormatting sqref="W99:W100">
    <cfRule type="cellIs" dxfId="568" priority="269" operator="equal">
      <formula>0</formula>
    </cfRule>
  </conditionalFormatting>
  <conditionalFormatting sqref="W106:W108">
    <cfRule type="cellIs" dxfId="567" priority="206" operator="equal">
      <formula>"z"</formula>
    </cfRule>
    <cfRule type="cellIs" dxfId="566" priority="205" operator="equal">
      <formula>"x"</formula>
    </cfRule>
  </conditionalFormatting>
  <conditionalFormatting sqref="W107:W108">
    <cfRule type="cellIs" dxfId="565" priority="207" operator="equal">
      <formula>0</formula>
    </cfRule>
  </conditionalFormatting>
  <conditionalFormatting sqref="W114:W116">
    <cfRule type="cellIs" dxfId="564" priority="143" operator="equal">
      <formula>"x"</formula>
    </cfRule>
    <cfRule type="cellIs" dxfId="563" priority="144" operator="equal">
      <formula>"z"</formula>
    </cfRule>
  </conditionalFormatting>
  <conditionalFormatting sqref="W115:W116">
    <cfRule type="cellIs" dxfId="562" priority="145" operator="equal">
      <formula>0</formula>
    </cfRule>
  </conditionalFormatting>
  <conditionalFormatting sqref="W122:W124">
    <cfRule type="cellIs" dxfId="561" priority="82" operator="equal">
      <formula>"z"</formula>
    </cfRule>
    <cfRule type="cellIs" dxfId="560" priority="81" operator="equal">
      <formula>"x"</formula>
    </cfRule>
  </conditionalFormatting>
  <conditionalFormatting sqref="W123:W124">
    <cfRule type="cellIs" dxfId="559" priority="83" operator="equal">
      <formula>0</formula>
    </cfRule>
  </conditionalFormatting>
  <conditionalFormatting sqref="W131:W133">
    <cfRule type="cellIs" dxfId="558" priority="20" operator="equal">
      <formula>"z"</formula>
    </cfRule>
    <cfRule type="cellIs" dxfId="557" priority="19" operator="equal">
      <formula>"x"</formula>
    </cfRule>
  </conditionalFormatting>
  <conditionalFormatting sqref="W132:W133">
    <cfRule type="cellIs" dxfId="556" priority="2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5">
    <tabColor rgb="FFFFFF00"/>
  </sheetPr>
  <dimension ref="A1:I55"/>
  <sheetViews>
    <sheetView zoomScale="70" zoomScaleNormal="90" workbookViewId="0">
      <selection activeCell="C5" sqref="C5"/>
    </sheetView>
  </sheetViews>
  <sheetFormatPr defaultRowHeight="17.399999999999999"/>
  <cols>
    <col min="1" max="1" width="5.08203125" bestFit="1" customWidth="1"/>
    <col min="2" max="2" width="30" customWidth="1"/>
    <col min="3" max="3" width="14.08203125" customWidth="1"/>
    <col min="4" max="4" width="3.6640625" customWidth="1"/>
    <col min="5" max="5" width="7.58203125" hidden="1" customWidth="1"/>
    <col min="6" max="8" width="6.33203125" hidden="1" customWidth="1"/>
    <col min="9" max="9" width="9.5" customWidth="1"/>
    <col min="10" max="10" width="3.58203125" customWidth="1"/>
    <col min="11" max="11" width="4.5" customWidth="1"/>
    <col min="241" max="241" width="3.58203125" customWidth="1"/>
    <col min="242" max="242" width="30.5" customWidth="1"/>
    <col min="243" max="243" width="7.9140625" customWidth="1"/>
    <col min="244" max="244" width="9" customWidth="1"/>
    <col min="245" max="245" width="9.1640625" customWidth="1"/>
    <col min="246" max="246" width="9.83203125" customWidth="1"/>
    <col min="247" max="247" width="11.4140625" customWidth="1"/>
    <col min="248" max="249" width="3.6640625" customWidth="1"/>
    <col min="250" max="250" width="3.83203125" customWidth="1"/>
    <col min="251" max="251" width="3.6640625" customWidth="1"/>
    <col min="252" max="254" width="4.4140625" customWidth="1"/>
    <col min="497" max="497" width="3.58203125" customWidth="1"/>
    <col min="498" max="498" width="30.5" customWidth="1"/>
    <col min="499" max="499" width="7.9140625" customWidth="1"/>
    <col min="500" max="500" width="9" customWidth="1"/>
    <col min="501" max="501" width="9.1640625" customWidth="1"/>
    <col min="502" max="502" width="9.83203125" customWidth="1"/>
    <col min="503" max="503" width="11.4140625" customWidth="1"/>
    <col min="504" max="505" width="3.6640625" customWidth="1"/>
    <col min="506" max="506" width="3.83203125" customWidth="1"/>
    <col min="507" max="507" width="3.6640625" customWidth="1"/>
    <col min="508" max="510" width="4.4140625" customWidth="1"/>
    <col min="753" max="753" width="3.58203125" customWidth="1"/>
    <col min="754" max="754" width="30.5" customWidth="1"/>
    <col min="755" max="755" width="7.9140625" customWidth="1"/>
    <col min="756" max="756" width="9" customWidth="1"/>
    <col min="757" max="757" width="9.1640625" customWidth="1"/>
    <col min="758" max="758" width="9.83203125" customWidth="1"/>
    <col min="759" max="759" width="11.4140625" customWidth="1"/>
    <col min="760" max="761" width="3.6640625" customWidth="1"/>
    <col min="762" max="762" width="3.83203125" customWidth="1"/>
    <col min="763" max="763" width="3.6640625" customWidth="1"/>
    <col min="764" max="766" width="4.4140625" customWidth="1"/>
    <col min="1009" max="1009" width="3.58203125" customWidth="1"/>
    <col min="1010" max="1010" width="30.5" customWidth="1"/>
    <col min="1011" max="1011" width="7.9140625" customWidth="1"/>
    <col min="1012" max="1012" width="9" customWidth="1"/>
    <col min="1013" max="1013" width="9.1640625" customWidth="1"/>
    <col min="1014" max="1014" width="9.83203125" customWidth="1"/>
    <col min="1015" max="1015" width="11.4140625" customWidth="1"/>
    <col min="1016" max="1017" width="3.6640625" customWidth="1"/>
    <col min="1018" max="1018" width="3.83203125" customWidth="1"/>
    <col min="1019" max="1019" width="3.6640625" customWidth="1"/>
    <col min="1020" max="1022" width="4.4140625" customWidth="1"/>
    <col min="1265" max="1265" width="3.58203125" customWidth="1"/>
    <col min="1266" max="1266" width="30.5" customWidth="1"/>
    <col min="1267" max="1267" width="7.9140625" customWidth="1"/>
    <col min="1268" max="1268" width="9" customWidth="1"/>
    <col min="1269" max="1269" width="9.1640625" customWidth="1"/>
    <col min="1270" max="1270" width="9.83203125" customWidth="1"/>
    <col min="1271" max="1271" width="11.4140625" customWidth="1"/>
    <col min="1272" max="1273" width="3.6640625" customWidth="1"/>
    <col min="1274" max="1274" width="3.83203125" customWidth="1"/>
    <col min="1275" max="1275" width="3.6640625" customWidth="1"/>
    <col min="1276" max="1278" width="4.4140625" customWidth="1"/>
    <col min="1521" max="1521" width="3.58203125" customWidth="1"/>
    <col min="1522" max="1522" width="30.5" customWidth="1"/>
    <col min="1523" max="1523" width="7.9140625" customWidth="1"/>
    <col min="1524" max="1524" width="9" customWidth="1"/>
    <col min="1525" max="1525" width="9.1640625" customWidth="1"/>
    <col min="1526" max="1526" width="9.83203125" customWidth="1"/>
    <col min="1527" max="1527" width="11.4140625" customWidth="1"/>
    <col min="1528" max="1529" width="3.6640625" customWidth="1"/>
    <col min="1530" max="1530" width="3.83203125" customWidth="1"/>
    <col min="1531" max="1531" width="3.6640625" customWidth="1"/>
    <col min="1532" max="1534" width="4.4140625" customWidth="1"/>
    <col min="1777" max="1777" width="3.58203125" customWidth="1"/>
    <col min="1778" max="1778" width="30.5" customWidth="1"/>
    <col min="1779" max="1779" width="7.9140625" customWidth="1"/>
    <col min="1780" max="1780" width="9" customWidth="1"/>
    <col min="1781" max="1781" width="9.1640625" customWidth="1"/>
    <col min="1782" max="1782" width="9.83203125" customWidth="1"/>
    <col min="1783" max="1783" width="11.4140625" customWidth="1"/>
    <col min="1784" max="1785" width="3.6640625" customWidth="1"/>
    <col min="1786" max="1786" width="3.83203125" customWidth="1"/>
    <col min="1787" max="1787" width="3.6640625" customWidth="1"/>
    <col min="1788" max="1790" width="4.4140625" customWidth="1"/>
    <col min="2033" max="2033" width="3.58203125" customWidth="1"/>
    <col min="2034" max="2034" width="30.5" customWidth="1"/>
    <col min="2035" max="2035" width="7.9140625" customWidth="1"/>
    <col min="2036" max="2036" width="9" customWidth="1"/>
    <col min="2037" max="2037" width="9.1640625" customWidth="1"/>
    <col min="2038" max="2038" width="9.83203125" customWidth="1"/>
    <col min="2039" max="2039" width="11.4140625" customWidth="1"/>
    <col min="2040" max="2041" width="3.6640625" customWidth="1"/>
    <col min="2042" max="2042" width="3.83203125" customWidth="1"/>
    <col min="2043" max="2043" width="3.6640625" customWidth="1"/>
    <col min="2044" max="2046" width="4.4140625" customWidth="1"/>
    <col min="2289" max="2289" width="3.58203125" customWidth="1"/>
    <col min="2290" max="2290" width="30.5" customWidth="1"/>
    <col min="2291" max="2291" width="7.9140625" customWidth="1"/>
    <col min="2292" max="2292" width="9" customWidth="1"/>
    <col min="2293" max="2293" width="9.1640625" customWidth="1"/>
    <col min="2294" max="2294" width="9.83203125" customWidth="1"/>
    <col min="2295" max="2295" width="11.4140625" customWidth="1"/>
    <col min="2296" max="2297" width="3.6640625" customWidth="1"/>
    <col min="2298" max="2298" width="3.83203125" customWidth="1"/>
    <col min="2299" max="2299" width="3.6640625" customWidth="1"/>
    <col min="2300" max="2302" width="4.4140625" customWidth="1"/>
    <col min="2545" max="2545" width="3.58203125" customWidth="1"/>
    <col min="2546" max="2546" width="30.5" customWidth="1"/>
    <col min="2547" max="2547" width="7.9140625" customWidth="1"/>
    <col min="2548" max="2548" width="9" customWidth="1"/>
    <col min="2549" max="2549" width="9.1640625" customWidth="1"/>
    <col min="2550" max="2550" width="9.83203125" customWidth="1"/>
    <col min="2551" max="2551" width="11.4140625" customWidth="1"/>
    <col min="2552" max="2553" width="3.6640625" customWidth="1"/>
    <col min="2554" max="2554" width="3.83203125" customWidth="1"/>
    <col min="2555" max="2555" width="3.6640625" customWidth="1"/>
    <col min="2556" max="2558" width="4.4140625" customWidth="1"/>
    <col min="2801" max="2801" width="3.58203125" customWidth="1"/>
    <col min="2802" max="2802" width="30.5" customWidth="1"/>
    <col min="2803" max="2803" width="7.9140625" customWidth="1"/>
    <col min="2804" max="2804" width="9" customWidth="1"/>
    <col min="2805" max="2805" width="9.1640625" customWidth="1"/>
    <col min="2806" max="2806" width="9.83203125" customWidth="1"/>
    <col min="2807" max="2807" width="11.4140625" customWidth="1"/>
    <col min="2808" max="2809" width="3.6640625" customWidth="1"/>
    <col min="2810" max="2810" width="3.83203125" customWidth="1"/>
    <col min="2811" max="2811" width="3.6640625" customWidth="1"/>
    <col min="2812" max="2814" width="4.4140625" customWidth="1"/>
    <col min="3057" max="3057" width="3.58203125" customWidth="1"/>
    <col min="3058" max="3058" width="30.5" customWidth="1"/>
    <col min="3059" max="3059" width="7.9140625" customWidth="1"/>
    <col min="3060" max="3060" width="9" customWidth="1"/>
    <col min="3061" max="3061" width="9.1640625" customWidth="1"/>
    <col min="3062" max="3062" width="9.83203125" customWidth="1"/>
    <col min="3063" max="3063" width="11.4140625" customWidth="1"/>
    <col min="3064" max="3065" width="3.6640625" customWidth="1"/>
    <col min="3066" max="3066" width="3.83203125" customWidth="1"/>
    <col min="3067" max="3067" width="3.6640625" customWidth="1"/>
    <col min="3068" max="3070" width="4.4140625" customWidth="1"/>
    <col min="3313" max="3313" width="3.58203125" customWidth="1"/>
    <col min="3314" max="3314" width="30.5" customWidth="1"/>
    <col min="3315" max="3315" width="7.9140625" customWidth="1"/>
    <col min="3316" max="3316" width="9" customWidth="1"/>
    <col min="3317" max="3317" width="9.1640625" customWidth="1"/>
    <col min="3318" max="3318" width="9.83203125" customWidth="1"/>
    <col min="3319" max="3319" width="11.4140625" customWidth="1"/>
    <col min="3320" max="3321" width="3.6640625" customWidth="1"/>
    <col min="3322" max="3322" width="3.83203125" customWidth="1"/>
    <col min="3323" max="3323" width="3.6640625" customWidth="1"/>
    <col min="3324" max="3326" width="4.4140625" customWidth="1"/>
    <col min="3569" max="3569" width="3.58203125" customWidth="1"/>
    <col min="3570" max="3570" width="30.5" customWidth="1"/>
    <col min="3571" max="3571" width="7.9140625" customWidth="1"/>
    <col min="3572" max="3572" width="9" customWidth="1"/>
    <col min="3573" max="3573" width="9.1640625" customWidth="1"/>
    <col min="3574" max="3574" width="9.83203125" customWidth="1"/>
    <col min="3575" max="3575" width="11.4140625" customWidth="1"/>
    <col min="3576" max="3577" width="3.6640625" customWidth="1"/>
    <col min="3578" max="3578" width="3.83203125" customWidth="1"/>
    <col min="3579" max="3579" width="3.6640625" customWidth="1"/>
    <col min="3580" max="3582" width="4.4140625" customWidth="1"/>
    <col min="3825" max="3825" width="3.58203125" customWidth="1"/>
    <col min="3826" max="3826" width="30.5" customWidth="1"/>
    <col min="3827" max="3827" width="7.9140625" customWidth="1"/>
    <col min="3828" max="3828" width="9" customWidth="1"/>
    <col min="3829" max="3829" width="9.1640625" customWidth="1"/>
    <col min="3830" max="3830" width="9.83203125" customWidth="1"/>
    <col min="3831" max="3831" width="11.4140625" customWidth="1"/>
    <col min="3832" max="3833" width="3.6640625" customWidth="1"/>
    <col min="3834" max="3834" width="3.83203125" customWidth="1"/>
    <col min="3835" max="3835" width="3.6640625" customWidth="1"/>
    <col min="3836" max="3838" width="4.4140625" customWidth="1"/>
    <col min="4081" max="4081" width="3.58203125" customWidth="1"/>
    <col min="4082" max="4082" width="30.5" customWidth="1"/>
    <col min="4083" max="4083" width="7.9140625" customWidth="1"/>
    <col min="4084" max="4084" width="9" customWidth="1"/>
    <col min="4085" max="4085" width="9.1640625" customWidth="1"/>
    <col min="4086" max="4086" width="9.83203125" customWidth="1"/>
    <col min="4087" max="4087" width="11.4140625" customWidth="1"/>
    <col min="4088" max="4089" width="3.6640625" customWidth="1"/>
    <col min="4090" max="4090" width="3.83203125" customWidth="1"/>
    <col min="4091" max="4091" width="3.6640625" customWidth="1"/>
    <col min="4092" max="4094" width="4.4140625" customWidth="1"/>
    <col min="4337" max="4337" width="3.58203125" customWidth="1"/>
    <col min="4338" max="4338" width="30.5" customWidth="1"/>
    <col min="4339" max="4339" width="7.9140625" customWidth="1"/>
    <col min="4340" max="4340" width="9" customWidth="1"/>
    <col min="4341" max="4341" width="9.1640625" customWidth="1"/>
    <col min="4342" max="4342" width="9.83203125" customWidth="1"/>
    <col min="4343" max="4343" width="11.4140625" customWidth="1"/>
    <col min="4344" max="4345" width="3.6640625" customWidth="1"/>
    <col min="4346" max="4346" width="3.83203125" customWidth="1"/>
    <col min="4347" max="4347" width="3.6640625" customWidth="1"/>
    <col min="4348" max="4350" width="4.4140625" customWidth="1"/>
    <col min="4593" max="4593" width="3.58203125" customWidth="1"/>
    <col min="4594" max="4594" width="30.5" customWidth="1"/>
    <col min="4595" max="4595" width="7.9140625" customWidth="1"/>
    <col min="4596" max="4596" width="9" customWidth="1"/>
    <col min="4597" max="4597" width="9.1640625" customWidth="1"/>
    <col min="4598" max="4598" width="9.83203125" customWidth="1"/>
    <col min="4599" max="4599" width="11.4140625" customWidth="1"/>
    <col min="4600" max="4601" width="3.6640625" customWidth="1"/>
    <col min="4602" max="4602" width="3.83203125" customWidth="1"/>
    <col min="4603" max="4603" width="3.6640625" customWidth="1"/>
    <col min="4604" max="4606" width="4.4140625" customWidth="1"/>
    <col min="4849" max="4849" width="3.58203125" customWidth="1"/>
    <col min="4850" max="4850" width="30.5" customWidth="1"/>
    <col min="4851" max="4851" width="7.9140625" customWidth="1"/>
    <col min="4852" max="4852" width="9" customWidth="1"/>
    <col min="4853" max="4853" width="9.1640625" customWidth="1"/>
    <col min="4854" max="4854" width="9.83203125" customWidth="1"/>
    <col min="4855" max="4855" width="11.4140625" customWidth="1"/>
    <col min="4856" max="4857" width="3.6640625" customWidth="1"/>
    <col min="4858" max="4858" width="3.83203125" customWidth="1"/>
    <col min="4859" max="4859" width="3.6640625" customWidth="1"/>
    <col min="4860" max="4862" width="4.4140625" customWidth="1"/>
    <col min="5105" max="5105" width="3.58203125" customWidth="1"/>
    <col min="5106" max="5106" width="30.5" customWidth="1"/>
    <col min="5107" max="5107" width="7.9140625" customWidth="1"/>
    <col min="5108" max="5108" width="9" customWidth="1"/>
    <col min="5109" max="5109" width="9.1640625" customWidth="1"/>
    <col min="5110" max="5110" width="9.83203125" customWidth="1"/>
    <col min="5111" max="5111" width="11.4140625" customWidth="1"/>
    <col min="5112" max="5113" width="3.6640625" customWidth="1"/>
    <col min="5114" max="5114" width="3.83203125" customWidth="1"/>
    <col min="5115" max="5115" width="3.6640625" customWidth="1"/>
    <col min="5116" max="5118" width="4.4140625" customWidth="1"/>
    <col min="5361" max="5361" width="3.58203125" customWidth="1"/>
    <col min="5362" max="5362" width="30.5" customWidth="1"/>
    <col min="5363" max="5363" width="7.9140625" customWidth="1"/>
    <col min="5364" max="5364" width="9" customWidth="1"/>
    <col min="5365" max="5365" width="9.1640625" customWidth="1"/>
    <col min="5366" max="5366" width="9.83203125" customWidth="1"/>
    <col min="5367" max="5367" width="11.4140625" customWidth="1"/>
    <col min="5368" max="5369" width="3.6640625" customWidth="1"/>
    <col min="5370" max="5370" width="3.83203125" customWidth="1"/>
    <col min="5371" max="5371" width="3.6640625" customWidth="1"/>
    <col min="5372" max="5374" width="4.4140625" customWidth="1"/>
    <col min="5617" max="5617" width="3.58203125" customWidth="1"/>
    <col min="5618" max="5618" width="30.5" customWidth="1"/>
    <col min="5619" max="5619" width="7.9140625" customWidth="1"/>
    <col min="5620" max="5620" width="9" customWidth="1"/>
    <col min="5621" max="5621" width="9.1640625" customWidth="1"/>
    <col min="5622" max="5622" width="9.83203125" customWidth="1"/>
    <col min="5623" max="5623" width="11.4140625" customWidth="1"/>
    <col min="5624" max="5625" width="3.6640625" customWidth="1"/>
    <col min="5626" max="5626" width="3.83203125" customWidth="1"/>
    <col min="5627" max="5627" width="3.6640625" customWidth="1"/>
    <col min="5628" max="5630" width="4.4140625" customWidth="1"/>
    <col min="5873" max="5873" width="3.58203125" customWidth="1"/>
    <col min="5874" max="5874" width="30.5" customWidth="1"/>
    <col min="5875" max="5875" width="7.9140625" customWidth="1"/>
    <col min="5876" max="5876" width="9" customWidth="1"/>
    <col min="5877" max="5877" width="9.1640625" customWidth="1"/>
    <col min="5878" max="5878" width="9.83203125" customWidth="1"/>
    <col min="5879" max="5879" width="11.4140625" customWidth="1"/>
    <col min="5880" max="5881" width="3.6640625" customWidth="1"/>
    <col min="5882" max="5882" width="3.83203125" customWidth="1"/>
    <col min="5883" max="5883" width="3.6640625" customWidth="1"/>
    <col min="5884" max="5886" width="4.4140625" customWidth="1"/>
    <col min="6129" max="6129" width="3.58203125" customWidth="1"/>
    <col min="6130" max="6130" width="30.5" customWidth="1"/>
    <col min="6131" max="6131" width="7.9140625" customWidth="1"/>
    <col min="6132" max="6132" width="9" customWidth="1"/>
    <col min="6133" max="6133" width="9.1640625" customWidth="1"/>
    <col min="6134" max="6134" width="9.83203125" customWidth="1"/>
    <col min="6135" max="6135" width="11.4140625" customWidth="1"/>
    <col min="6136" max="6137" width="3.6640625" customWidth="1"/>
    <col min="6138" max="6138" width="3.83203125" customWidth="1"/>
    <col min="6139" max="6139" width="3.6640625" customWidth="1"/>
    <col min="6140" max="6142" width="4.4140625" customWidth="1"/>
    <col min="6385" max="6385" width="3.58203125" customWidth="1"/>
    <col min="6386" max="6386" width="30.5" customWidth="1"/>
    <col min="6387" max="6387" width="7.9140625" customWidth="1"/>
    <col min="6388" max="6388" width="9" customWidth="1"/>
    <col min="6389" max="6389" width="9.1640625" customWidth="1"/>
    <col min="6390" max="6390" width="9.83203125" customWidth="1"/>
    <col min="6391" max="6391" width="11.4140625" customWidth="1"/>
    <col min="6392" max="6393" width="3.6640625" customWidth="1"/>
    <col min="6394" max="6394" width="3.83203125" customWidth="1"/>
    <col min="6395" max="6395" width="3.6640625" customWidth="1"/>
    <col min="6396" max="6398" width="4.4140625" customWidth="1"/>
    <col min="6641" max="6641" width="3.58203125" customWidth="1"/>
    <col min="6642" max="6642" width="30.5" customWidth="1"/>
    <col min="6643" max="6643" width="7.9140625" customWidth="1"/>
    <col min="6644" max="6644" width="9" customWidth="1"/>
    <col min="6645" max="6645" width="9.1640625" customWidth="1"/>
    <col min="6646" max="6646" width="9.83203125" customWidth="1"/>
    <col min="6647" max="6647" width="11.4140625" customWidth="1"/>
    <col min="6648" max="6649" width="3.6640625" customWidth="1"/>
    <col min="6650" max="6650" width="3.83203125" customWidth="1"/>
    <col min="6651" max="6651" width="3.6640625" customWidth="1"/>
    <col min="6652" max="6654" width="4.4140625" customWidth="1"/>
    <col min="6897" max="6897" width="3.58203125" customWidth="1"/>
    <col min="6898" max="6898" width="30.5" customWidth="1"/>
    <col min="6899" max="6899" width="7.9140625" customWidth="1"/>
    <col min="6900" max="6900" width="9" customWidth="1"/>
    <col min="6901" max="6901" width="9.1640625" customWidth="1"/>
    <col min="6902" max="6902" width="9.83203125" customWidth="1"/>
    <col min="6903" max="6903" width="11.4140625" customWidth="1"/>
    <col min="6904" max="6905" width="3.6640625" customWidth="1"/>
    <col min="6906" max="6906" width="3.83203125" customWidth="1"/>
    <col min="6907" max="6907" width="3.6640625" customWidth="1"/>
    <col min="6908" max="6910" width="4.4140625" customWidth="1"/>
    <col min="7153" max="7153" width="3.58203125" customWidth="1"/>
    <col min="7154" max="7154" width="30.5" customWidth="1"/>
    <col min="7155" max="7155" width="7.9140625" customWidth="1"/>
    <col min="7156" max="7156" width="9" customWidth="1"/>
    <col min="7157" max="7157" width="9.1640625" customWidth="1"/>
    <col min="7158" max="7158" width="9.83203125" customWidth="1"/>
    <col min="7159" max="7159" width="11.4140625" customWidth="1"/>
    <col min="7160" max="7161" width="3.6640625" customWidth="1"/>
    <col min="7162" max="7162" width="3.83203125" customWidth="1"/>
    <col min="7163" max="7163" width="3.6640625" customWidth="1"/>
    <col min="7164" max="7166" width="4.4140625" customWidth="1"/>
    <col min="7409" max="7409" width="3.58203125" customWidth="1"/>
    <col min="7410" max="7410" width="30.5" customWidth="1"/>
    <col min="7411" max="7411" width="7.9140625" customWidth="1"/>
    <col min="7412" max="7412" width="9" customWidth="1"/>
    <col min="7413" max="7413" width="9.1640625" customWidth="1"/>
    <col min="7414" max="7414" width="9.83203125" customWidth="1"/>
    <col min="7415" max="7415" width="11.4140625" customWidth="1"/>
    <col min="7416" max="7417" width="3.6640625" customWidth="1"/>
    <col min="7418" max="7418" width="3.83203125" customWidth="1"/>
    <col min="7419" max="7419" width="3.6640625" customWidth="1"/>
    <col min="7420" max="7422" width="4.4140625" customWidth="1"/>
    <col min="7665" max="7665" width="3.58203125" customWidth="1"/>
    <col min="7666" max="7666" width="30.5" customWidth="1"/>
    <col min="7667" max="7667" width="7.9140625" customWidth="1"/>
    <col min="7668" max="7668" width="9" customWidth="1"/>
    <col min="7669" max="7669" width="9.1640625" customWidth="1"/>
    <col min="7670" max="7670" width="9.83203125" customWidth="1"/>
    <col min="7671" max="7671" width="11.4140625" customWidth="1"/>
    <col min="7672" max="7673" width="3.6640625" customWidth="1"/>
    <col min="7674" max="7674" width="3.83203125" customWidth="1"/>
    <col min="7675" max="7675" width="3.6640625" customWidth="1"/>
    <col min="7676" max="7678" width="4.4140625" customWidth="1"/>
    <col min="7921" max="7921" width="3.58203125" customWidth="1"/>
    <col min="7922" max="7922" width="30.5" customWidth="1"/>
    <col min="7923" max="7923" width="7.9140625" customWidth="1"/>
    <col min="7924" max="7924" width="9" customWidth="1"/>
    <col min="7925" max="7925" width="9.1640625" customWidth="1"/>
    <col min="7926" max="7926" width="9.83203125" customWidth="1"/>
    <col min="7927" max="7927" width="11.4140625" customWidth="1"/>
    <col min="7928" max="7929" width="3.6640625" customWidth="1"/>
    <col min="7930" max="7930" width="3.83203125" customWidth="1"/>
    <col min="7931" max="7931" width="3.6640625" customWidth="1"/>
    <col min="7932" max="7934" width="4.4140625" customWidth="1"/>
    <col min="8177" max="8177" width="3.58203125" customWidth="1"/>
    <col min="8178" max="8178" width="30.5" customWidth="1"/>
    <col min="8179" max="8179" width="7.9140625" customWidth="1"/>
    <col min="8180" max="8180" width="9" customWidth="1"/>
    <col min="8181" max="8181" width="9.1640625" customWidth="1"/>
    <col min="8182" max="8182" width="9.83203125" customWidth="1"/>
    <col min="8183" max="8183" width="11.4140625" customWidth="1"/>
    <col min="8184" max="8185" width="3.6640625" customWidth="1"/>
    <col min="8186" max="8186" width="3.83203125" customWidth="1"/>
    <col min="8187" max="8187" width="3.6640625" customWidth="1"/>
    <col min="8188" max="8190" width="4.4140625" customWidth="1"/>
    <col min="8433" max="8433" width="3.58203125" customWidth="1"/>
    <col min="8434" max="8434" width="30.5" customWidth="1"/>
    <col min="8435" max="8435" width="7.9140625" customWidth="1"/>
    <col min="8436" max="8436" width="9" customWidth="1"/>
    <col min="8437" max="8437" width="9.1640625" customWidth="1"/>
    <col min="8438" max="8438" width="9.83203125" customWidth="1"/>
    <col min="8439" max="8439" width="11.4140625" customWidth="1"/>
    <col min="8440" max="8441" width="3.6640625" customWidth="1"/>
    <col min="8442" max="8442" width="3.83203125" customWidth="1"/>
    <col min="8443" max="8443" width="3.6640625" customWidth="1"/>
    <col min="8444" max="8446" width="4.4140625" customWidth="1"/>
    <col min="8689" max="8689" width="3.58203125" customWidth="1"/>
    <col min="8690" max="8690" width="30.5" customWidth="1"/>
    <col min="8691" max="8691" width="7.9140625" customWidth="1"/>
    <col min="8692" max="8692" width="9" customWidth="1"/>
    <col min="8693" max="8693" width="9.1640625" customWidth="1"/>
    <col min="8694" max="8694" width="9.83203125" customWidth="1"/>
    <col min="8695" max="8695" width="11.4140625" customWidth="1"/>
    <col min="8696" max="8697" width="3.6640625" customWidth="1"/>
    <col min="8698" max="8698" width="3.83203125" customWidth="1"/>
    <col min="8699" max="8699" width="3.6640625" customWidth="1"/>
    <col min="8700" max="8702" width="4.4140625" customWidth="1"/>
    <col min="8945" max="8945" width="3.58203125" customWidth="1"/>
    <col min="8946" max="8946" width="30.5" customWidth="1"/>
    <col min="8947" max="8947" width="7.9140625" customWidth="1"/>
    <col min="8948" max="8948" width="9" customWidth="1"/>
    <col min="8949" max="8949" width="9.1640625" customWidth="1"/>
    <col min="8950" max="8950" width="9.83203125" customWidth="1"/>
    <col min="8951" max="8951" width="11.4140625" customWidth="1"/>
    <col min="8952" max="8953" width="3.6640625" customWidth="1"/>
    <col min="8954" max="8954" width="3.83203125" customWidth="1"/>
    <col min="8955" max="8955" width="3.6640625" customWidth="1"/>
    <col min="8956" max="8958" width="4.4140625" customWidth="1"/>
    <col min="9201" max="9201" width="3.58203125" customWidth="1"/>
    <col min="9202" max="9202" width="30.5" customWidth="1"/>
    <col min="9203" max="9203" width="7.9140625" customWidth="1"/>
    <col min="9204" max="9204" width="9" customWidth="1"/>
    <col min="9205" max="9205" width="9.1640625" customWidth="1"/>
    <col min="9206" max="9206" width="9.83203125" customWidth="1"/>
    <col min="9207" max="9207" width="11.4140625" customWidth="1"/>
    <col min="9208" max="9209" width="3.6640625" customWidth="1"/>
    <col min="9210" max="9210" width="3.83203125" customWidth="1"/>
    <col min="9211" max="9211" width="3.6640625" customWidth="1"/>
    <col min="9212" max="9214" width="4.4140625" customWidth="1"/>
    <col min="9457" max="9457" width="3.58203125" customWidth="1"/>
    <col min="9458" max="9458" width="30.5" customWidth="1"/>
    <col min="9459" max="9459" width="7.9140625" customWidth="1"/>
    <col min="9460" max="9460" width="9" customWidth="1"/>
    <col min="9461" max="9461" width="9.1640625" customWidth="1"/>
    <col min="9462" max="9462" width="9.83203125" customWidth="1"/>
    <col min="9463" max="9463" width="11.4140625" customWidth="1"/>
    <col min="9464" max="9465" width="3.6640625" customWidth="1"/>
    <col min="9466" max="9466" width="3.83203125" customWidth="1"/>
    <col min="9467" max="9467" width="3.6640625" customWidth="1"/>
    <col min="9468" max="9470" width="4.4140625" customWidth="1"/>
    <col min="9713" max="9713" width="3.58203125" customWidth="1"/>
    <col min="9714" max="9714" width="30.5" customWidth="1"/>
    <col min="9715" max="9715" width="7.9140625" customWidth="1"/>
    <col min="9716" max="9716" width="9" customWidth="1"/>
    <col min="9717" max="9717" width="9.1640625" customWidth="1"/>
    <col min="9718" max="9718" width="9.83203125" customWidth="1"/>
    <col min="9719" max="9719" width="11.4140625" customWidth="1"/>
    <col min="9720" max="9721" width="3.6640625" customWidth="1"/>
    <col min="9722" max="9722" width="3.83203125" customWidth="1"/>
    <col min="9723" max="9723" width="3.6640625" customWidth="1"/>
    <col min="9724" max="9726" width="4.4140625" customWidth="1"/>
    <col min="9969" max="9969" width="3.58203125" customWidth="1"/>
    <col min="9970" max="9970" width="30.5" customWidth="1"/>
    <col min="9971" max="9971" width="7.9140625" customWidth="1"/>
    <col min="9972" max="9972" width="9" customWidth="1"/>
    <col min="9973" max="9973" width="9.1640625" customWidth="1"/>
    <col min="9974" max="9974" width="9.83203125" customWidth="1"/>
    <col min="9975" max="9975" width="11.4140625" customWidth="1"/>
    <col min="9976" max="9977" width="3.6640625" customWidth="1"/>
    <col min="9978" max="9978" width="3.83203125" customWidth="1"/>
    <col min="9979" max="9979" width="3.6640625" customWidth="1"/>
    <col min="9980" max="9982" width="4.4140625" customWidth="1"/>
    <col min="10225" max="10225" width="3.58203125" customWidth="1"/>
    <col min="10226" max="10226" width="30.5" customWidth="1"/>
    <col min="10227" max="10227" width="7.9140625" customWidth="1"/>
    <col min="10228" max="10228" width="9" customWidth="1"/>
    <col min="10229" max="10229" width="9.1640625" customWidth="1"/>
    <col min="10230" max="10230" width="9.83203125" customWidth="1"/>
    <col min="10231" max="10231" width="11.4140625" customWidth="1"/>
    <col min="10232" max="10233" width="3.6640625" customWidth="1"/>
    <col min="10234" max="10234" width="3.83203125" customWidth="1"/>
    <col min="10235" max="10235" width="3.6640625" customWidth="1"/>
    <col min="10236" max="10238" width="4.4140625" customWidth="1"/>
    <col min="10481" max="10481" width="3.58203125" customWidth="1"/>
    <col min="10482" max="10482" width="30.5" customWidth="1"/>
    <col min="10483" max="10483" width="7.9140625" customWidth="1"/>
    <col min="10484" max="10484" width="9" customWidth="1"/>
    <col min="10485" max="10485" width="9.1640625" customWidth="1"/>
    <col min="10486" max="10486" width="9.83203125" customWidth="1"/>
    <col min="10487" max="10487" width="11.4140625" customWidth="1"/>
    <col min="10488" max="10489" width="3.6640625" customWidth="1"/>
    <col min="10490" max="10490" width="3.83203125" customWidth="1"/>
    <col min="10491" max="10491" width="3.6640625" customWidth="1"/>
    <col min="10492" max="10494" width="4.4140625" customWidth="1"/>
    <col min="10737" max="10737" width="3.58203125" customWidth="1"/>
    <col min="10738" max="10738" width="30.5" customWidth="1"/>
    <col min="10739" max="10739" width="7.9140625" customWidth="1"/>
    <col min="10740" max="10740" width="9" customWidth="1"/>
    <col min="10741" max="10741" width="9.1640625" customWidth="1"/>
    <col min="10742" max="10742" width="9.83203125" customWidth="1"/>
    <col min="10743" max="10743" width="11.4140625" customWidth="1"/>
    <col min="10744" max="10745" width="3.6640625" customWidth="1"/>
    <col min="10746" max="10746" width="3.83203125" customWidth="1"/>
    <col min="10747" max="10747" width="3.6640625" customWidth="1"/>
    <col min="10748" max="10750" width="4.4140625" customWidth="1"/>
    <col min="10993" max="10993" width="3.58203125" customWidth="1"/>
    <col min="10994" max="10994" width="30.5" customWidth="1"/>
    <col min="10995" max="10995" width="7.9140625" customWidth="1"/>
    <col min="10996" max="10996" width="9" customWidth="1"/>
    <col min="10997" max="10997" width="9.1640625" customWidth="1"/>
    <col min="10998" max="10998" width="9.83203125" customWidth="1"/>
    <col min="10999" max="10999" width="11.4140625" customWidth="1"/>
    <col min="11000" max="11001" width="3.6640625" customWidth="1"/>
    <col min="11002" max="11002" width="3.83203125" customWidth="1"/>
    <col min="11003" max="11003" width="3.6640625" customWidth="1"/>
    <col min="11004" max="11006" width="4.4140625" customWidth="1"/>
    <col min="11249" max="11249" width="3.58203125" customWidth="1"/>
    <col min="11250" max="11250" width="30.5" customWidth="1"/>
    <col min="11251" max="11251" width="7.9140625" customWidth="1"/>
    <col min="11252" max="11252" width="9" customWidth="1"/>
    <col min="11253" max="11253" width="9.1640625" customWidth="1"/>
    <col min="11254" max="11254" width="9.83203125" customWidth="1"/>
    <col min="11255" max="11255" width="11.4140625" customWidth="1"/>
    <col min="11256" max="11257" width="3.6640625" customWidth="1"/>
    <col min="11258" max="11258" width="3.83203125" customWidth="1"/>
    <col min="11259" max="11259" width="3.6640625" customWidth="1"/>
    <col min="11260" max="11262" width="4.4140625" customWidth="1"/>
    <col min="11505" max="11505" width="3.58203125" customWidth="1"/>
    <col min="11506" max="11506" width="30.5" customWidth="1"/>
    <col min="11507" max="11507" width="7.9140625" customWidth="1"/>
    <col min="11508" max="11508" width="9" customWidth="1"/>
    <col min="11509" max="11509" width="9.1640625" customWidth="1"/>
    <col min="11510" max="11510" width="9.83203125" customWidth="1"/>
    <col min="11511" max="11511" width="11.4140625" customWidth="1"/>
    <col min="11512" max="11513" width="3.6640625" customWidth="1"/>
    <col min="11514" max="11514" width="3.83203125" customWidth="1"/>
    <col min="11515" max="11515" width="3.6640625" customWidth="1"/>
    <col min="11516" max="11518" width="4.4140625" customWidth="1"/>
    <col min="11761" max="11761" width="3.58203125" customWidth="1"/>
    <col min="11762" max="11762" width="30.5" customWidth="1"/>
    <col min="11763" max="11763" width="7.9140625" customWidth="1"/>
    <col min="11764" max="11764" width="9" customWidth="1"/>
    <col min="11765" max="11765" width="9.1640625" customWidth="1"/>
    <col min="11766" max="11766" width="9.83203125" customWidth="1"/>
    <col min="11767" max="11767" width="11.4140625" customWidth="1"/>
    <col min="11768" max="11769" width="3.6640625" customWidth="1"/>
    <col min="11770" max="11770" width="3.83203125" customWidth="1"/>
    <col min="11771" max="11771" width="3.6640625" customWidth="1"/>
    <col min="11772" max="11774" width="4.4140625" customWidth="1"/>
    <col min="12017" max="12017" width="3.58203125" customWidth="1"/>
    <col min="12018" max="12018" width="30.5" customWidth="1"/>
    <col min="12019" max="12019" width="7.9140625" customWidth="1"/>
    <col min="12020" max="12020" width="9" customWidth="1"/>
    <col min="12021" max="12021" width="9.1640625" customWidth="1"/>
    <col min="12022" max="12022" width="9.83203125" customWidth="1"/>
    <col min="12023" max="12023" width="11.4140625" customWidth="1"/>
    <col min="12024" max="12025" width="3.6640625" customWidth="1"/>
    <col min="12026" max="12026" width="3.83203125" customWidth="1"/>
    <col min="12027" max="12027" width="3.6640625" customWidth="1"/>
    <col min="12028" max="12030" width="4.4140625" customWidth="1"/>
    <col min="12273" max="12273" width="3.58203125" customWidth="1"/>
    <col min="12274" max="12274" width="30.5" customWidth="1"/>
    <col min="12275" max="12275" width="7.9140625" customWidth="1"/>
    <col min="12276" max="12276" width="9" customWidth="1"/>
    <col min="12277" max="12277" width="9.1640625" customWidth="1"/>
    <col min="12278" max="12278" width="9.83203125" customWidth="1"/>
    <col min="12279" max="12279" width="11.4140625" customWidth="1"/>
    <col min="12280" max="12281" width="3.6640625" customWidth="1"/>
    <col min="12282" max="12282" width="3.83203125" customWidth="1"/>
    <col min="12283" max="12283" width="3.6640625" customWidth="1"/>
    <col min="12284" max="12286" width="4.4140625" customWidth="1"/>
    <col min="12529" max="12529" width="3.58203125" customWidth="1"/>
    <col min="12530" max="12530" width="30.5" customWidth="1"/>
    <col min="12531" max="12531" width="7.9140625" customWidth="1"/>
    <col min="12532" max="12532" width="9" customWidth="1"/>
    <col min="12533" max="12533" width="9.1640625" customWidth="1"/>
    <col min="12534" max="12534" width="9.83203125" customWidth="1"/>
    <col min="12535" max="12535" width="11.4140625" customWidth="1"/>
    <col min="12536" max="12537" width="3.6640625" customWidth="1"/>
    <col min="12538" max="12538" width="3.83203125" customWidth="1"/>
    <col min="12539" max="12539" width="3.6640625" customWidth="1"/>
    <col min="12540" max="12542" width="4.4140625" customWidth="1"/>
    <col min="12785" max="12785" width="3.58203125" customWidth="1"/>
    <col min="12786" max="12786" width="30.5" customWidth="1"/>
    <col min="12787" max="12787" width="7.9140625" customWidth="1"/>
    <col min="12788" max="12788" width="9" customWidth="1"/>
    <col min="12789" max="12789" width="9.1640625" customWidth="1"/>
    <col min="12790" max="12790" width="9.83203125" customWidth="1"/>
    <col min="12791" max="12791" width="11.4140625" customWidth="1"/>
    <col min="12792" max="12793" width="3.6640625" customWidth="1"/>
    <col min="12794" max="12794" width="3.83203125" customWidth="1"/>
    <col min="12795" max="12795" width="3.6640625" customWidth="1"/>
    <col min="12796" max="12798" width="4.4140625" customWidth="1"/>
    <col min="13041" max="13041" width="3.58203125" customWidth="1"/>
    <col min="13042" max="13042" width="30.5" customWidth="1"/>
    <col min="13043" max="13043" width="7.9140625" customWidth="1"/>
    <col min="13044" max="13044" width="9" customWidth="1"/>
    <col min="13045" max="13045" width="9.1640625" customWidth="1"/>
    <col min="13046" max="13046" width="9.83203125" customWidth="1"/>
    <col min="13047" max="13047" width="11.4140625" customWidth="1"/>
    <col min="13048" max="13049" width="3.6640625" customWidth="1"/>
    <col min="13050" max="13050" width="3.83203125" customWidth="1"/>
    <col min="13051" max="13051" width="3.6640625" customWidth="1"/>
    <col min="13052" max="13054" width="4.4140625" customWidth="1"/>
    <col min="13297" max="13297" width="3.58203125" customWidth="1"/>
    <col min="13298" max="13298" width="30.5" customWidth="1"/>
    <col min="13299" max="13299" width="7.9140625" customWidth="1"/>
    <col min="13300" max="13300" width="9" customWidth="1"/>
    <col min="13301" max="13301" width="9.1640625" customWidth="1"/>
    <col min="13302" max="13302" width="9.83203125" customWidth="1"/>
    <col min="13303" max="13303" width="11.4140625" customWidth="1"/>
    <col min="13304" max="13305" width="3.6640625" customWidth="1"/>
    <col min="13306" max="13306" width="3.83203125" customWidth="1"/>
    <col min="13307" max="13307" width="3.6640625" customWidth="1"/>
    <col min="13308" max="13310" width="4.4140625" customWidth="1"/>
    <col min="13553" max="13553" width="3.58203125" customWidth="1"/>
    <col min="13554" max="13554" width="30.5" customWidth="1"/>
    <col min="13555" max="13555" width="7.9140625" customWidth="1"/>
    <col min="13556" max="13556" width="9" customWidth="1"/>
    <col min="13557" max="13557" width="9.1640625" customWidth="1"/>
    <col min="13558" max="13558" width="9.83203125" customWidth="1"/>
    <col min="13559" max="13559" width="11.4140625" customWidth="1"/>
    <col min="13560" max="13561" width="3.6640625" customWidth="1"/>
    <col min="13562" max="13562" width="3.83203125" customWidth="1"/>
    <col min="13563" max="13563" width="3.6640625" customWidth="1"/>
    <col min="13564" max="13566" width="4.4140625" customWidth="1"/>
    <col min="13809" max="13809" width="3.58203125" customWidth="1"/>
    <col min="13810" max="13810" width="30.5" customWidth="1"/>
    <col min="13811" max="13811" width="7.9140625" customWidth="1"/>
    <col min="13812" max="13812" width="9" customWidth="1"/>
    <col min="13813" max="13813" width="9.1640625" customWidth="1"/>
    <col min="13814" max="13814" width="9.83203125" customWidth="1"/>
    <col min="13815" max="13815" width="11.4140625" customWidth="1"/>
    <col min="13816" max="13817" width="3.6640625" customWidth="1"/>
    <col min="13818" max="13818" width="3.83203125" customWidth="1"/>
    <col min="13819" max="13819" width="3.6640625" customWidth="1"/>
    <col min="13820" max="13822" width="4.4140625" customWidth="1"/>
    <col min="14065" max="14065" width="3.58203125" customWidth="1"/>
    <col min="14066" max="14066" width="30.5" customWidth="1"/>
    <col min="14067" max="14067" width="7.9140625" customWidth="1"/>
    <col min="14068" max="14068" width="9" customWidth="1"/>
    <col min="14069" max="14069" width="9.1640625" customWidth="1"/>
    <col min="14070" max="14070" width="9.83203125" customWidth="1"/>
    <col min="14071" max="14071" width="11.4140625" customWidth="1"/>
    <col min="14072" max="14073" width="3.6640625" customWidth="1"/>
    <col min="14074" max="14074" width="3.83203125" customWidth="1"/>
    <col min="14075" max="14075" width="3.6640625" customWidth="1"/>
    <col min="14076" max="14078" width="4.4140625" customWidth="1"/>
    <col min="14321" max="14321" width="3.58203125" customWidth="1"/>
    <col min="14322" max="14322" width="30.5" customWidth="1"/>
    <col min="14323" max="14323" width="7.9140625" customWidth="1"/>
    <col min="14324" max="14324" width="9" customWidth="1"/>
    <col min="14325" max="14325" width="9.1640625" customWidth="1"/>
    <col min="14326" max="14326" width="9.83203125" customWidth="1"/>
    <col min="14327" max="14327" width="11.4140625" customWidth="1"/>
    <col min="14328" max="14329" width="3.6640625" customWidth="1"/>
    <col min="14330" max="14330" width="3.83203125" customWidth="1"/>
    <col min="14331" max="14331" width="3.6640625" customWidth="1"/>
    <col min="14332" max="14334" width="4.4140625" customWidth="1"/>
    <col min="14577" max="14577" width="3.58203125" customWidth="1"/>
    <col min="14578" max="14578" width="30.5" customWidth="1"/>
    <col min="14579" max="14579" width="7.9140625" customWidth="1"/>
    <col min="14580" max="14580" width="9" customWidth="1"/>
    <col min="14581" max="14581" width="9.1640625" customWidth="1"/>
    <col min="14582" max="14582" width="9.83203125" customWidth="1"/>
    <col min="14583" max="14583" width="11.4140625" customWidth="1"/>
    <col min="14584" max="14585" width="3.6640625" customWidth="1"/>
    <col min="14586" max="14586" width="3.83203125" customWidth="1"/>
    <col min="14587" max="14587" width="3.6640625" customWidth="1"/>
    <col min="14588" max="14590" width="4.4140625" customWidth="1"/>
    <col min="14833" max="14833" width="3.58203125" customWidth="1"/>
    <col min="14834" max="14834" width="30.5" customWidth="1"/>
    <col min="14835" max="14835" width="7.9140625" customWidth="1"/>
    <col min="14836" max="14836" width="9" customWidth="1"/>
    <col min="14837" max="14837" width="9.1640625" customWidth="1"/>
    <col min="14838" max="14838" width="9.83203125" customWidth="1"/>
    <col min="14839" max="14839" width="11.4140625" customWidth="1"/>
    <col min="14840" max="14841" width="3.6640625" customWidth="1"/>
    <col min="14842" max="14842" width="3.83203125" customWidth="1"/>
    <col min="14843" max="14843" width="3.6640625" customWidth="1"/>
    <col min="14844" max="14846" width="4.4140625" customWidth="1"/>
    <col min="15089" max="15089" width="3.58203125" customWidth="1"/>
    <col min="15090" max="15090" width="30.5" customWidth="1"/>
    <col min="15091" max="15091" width="7.9140625" customWidth="1"/>
    <col min="15092" max="15092" width="9" customWidth="1"/>
    <col min="15093" max="15093" width="9.1640625" customWidth="1"/>
    <col min="15094" max="15094" width="9.83203125" customWidth="1"/>
    <col min="15095" max="15095" width="11.4140625" customWidth="1"/>
    <col min="15096" max="15097" width="3.6640625" customWidth="1"/>
    <col min="15098" max="15098" width="3.83203125" customWidth="1"/>
    <col min="15099" max="15099" width="3.6640625" customWidth="1"/>
    <col min="15100" max="15102" width="4.4140625" customWidth="1"/>
    <col min="15345" max="15345" width="3.58203125" customWidth="1"/>
    <col min="15346" max="15346" width="30.5" customWidth="1"/>
    <col min="15347" max="15347" width="7.9140625" customWidth="1"/>
    <col min="15348" max="15348" width="9" customWidth="1"/>
    <col min="15349" max="15349" width="9.1640625" customWidth="1"/>
    <col min="15350" max="15350" width="9.83203125" customWidth="1"/>
    <col min="15351" max="15351" width="11.4140625" customWidth="1"/>
    <col min="15352" max="15353" width="3.6640625" customWidth="1"/>
    <col min="15354" max="15354" width="3.83203125" customWidth="1"/>
    <col min="15355" max="15355" width="3.6640625" customWidth="1"/>
    <col min="15356" max="15358" width="4.4140625" customWidth="1"/>
    <col min="15601" max="15601" width="3.58203125" customWidth="1"/>
    <col min="15602" max="15602" width="30.5" customWidth="1"/>
    <col min="15603" max="15603" width="7.9140625" customWidth="1"/>
    <col min="15604" max="15604" width="9" customWidth="1"/>
    <col min="15605" max="15605" width="9.1640625" customWidth="1"/>
    <col min="15606" max="15606" width="9.83203125" customWidth="1"/>
    <col min="15607" max="15607" width="11.4140625" customWidth="1"/>
    <col min="15608" max="15609" width="3.6640625" customWidth="1"/>
    <col min="15610" max="15610" width="3.83203125" customWidth="1"/>
    <col min="15611" max="15611" width="3.6640625" customWidth="1"/>
    <col min="15612" max="15614" width="4.4140625" customWidth="1"/>
    <col min="15857" max="15857" width="3.58203125" customWidth="1"/>
    <col min="15858" max="15858" width="30.5" customWidth="1"/>
    <col min="15859" max="15859" width="7.9140625" customWidth="1"/>
    <col min="15860" max="15860" width="9" customWidth="1"/>
    <col min="15861" max="15861" width="9.1640625" customWidth="1"/>
    <col min="15862" max="15862" width="9.83203125" customWidth="1"/>
    <col min="15863" max="15863" width="11.4140625" customWidth="1"/>
    <col min="15864" max="15865" width="3.6640625" customWidth="1"/>
    <col min="15866" max="15866" width="3.83203125" customWidth="1"/>
    <col min="15867" max="15867" width="3.6640625" customWidth="1"/>
    <col min="15868" max="15870" width="4.4140625" customWidth="1"/>
    <col min="16113" max="16113" width="3.58203125" customWidth="1"/>
    <col min="16114" max="16114" width="30.5" customWidth="1"/>
    <col min="16115" max="16115" width="7.9140625" customWidth="1"/>
    <col min="16116" max="16116" width="9" customWidth="1"/>
    <col min="16117" max="16117" width="9.1640625" customWidth="1"/>
    <col min="16118" max="16118" width="9.83203125" customWidth="1"/>
    <col min="16119" max="16119" width="11.4140625" customWidth="1"/>
    <col min="16120" max="16121" width="3.6640625" customWidth="1"/>
    <col min="16122" max="16122" width="3.83203125" customWidth="1"/>
    <col min="16123" max="16123" width="3.6640625" customWidth="1"/>
    <col min="16124" max="16126" width="4.4140625" customWidth="1"/>
  </cols>
  <sheetData>
    <row r="1" spans="1:7" s="176" customFormat="1" ht="36.75" customHeight="1">
      <c r="A1" s="657" t="str">
        <f>Program!A1</f>
        <v xml:space="preserve">XVII MIĘDZYNARODOWY MEMORIAŁ JANUSZA KOWALCZYKA  </v>
      </c>
      <c r="B1" s="658"/>
      <c r="C1" s="658"/>
    </row>
    <row r="2" spans="1:7" s="171" customFormat="1" ht="18" customHeight="1">
      <c r="A2" s="659" t="s">
        <v>57</v>
      </c>
      <c r="B2" s="659"/>
      <c r="C2" s="659"/>
    </row>
    <row r="3" spans="1:7" s="178" customFormat="1" ht="18.600000000000001">
      <c r="A3" s="178" t="s">
        <v>59</v>
      </c>
      <c r="B3" s="178" t="s">
        <v>3</v>
      </c>
      <c r="C3" s="177" t="s">
        <v>24</v>
      </c>
      <c r="F3" s="178" t="s">
        <v>76</v>
      </c>
      <c r="G3" s="178" t="s">
        <v>60</v>
      </c>
    </row>
    <row r="4" spans="1:7" ht="19.2">
      <c r="A4" s="169">
        <v>1</v>
      </c>
      <c r="B4" s="172" t="str">
        <f t="shared" ref="B4:B19" si="0">INDEX($B$25:$C$40,$F4,1)</f>
        <v>OLIMPIJCZYK Łuków 1</v>
      </c>
      <c r="C4" s="260">
        <f t="shared" ref="C4:C19" si="1">INDEX($B$25:$C$40,$F4,2)</f>
        <v>961.84</v>
      </c>
      <c r="F4" s="36">
        <f>MATCH(G4,$C$25:$C$40,0)</f>
        <v>11</v>
      </c>
      <c r="G4" s="175">
        <f>LARGE($C$25:$C$40,A4)</f>
        <v>961.84</v>
      </c>
    </row>
    <row r="5" spans="1:7" ht="19.2">
      <c r="A5" s="169">
        <v>2</v>
      </c>
      <c r="B5" s="173" t="str">
        <f t="shared" si="0"/>
        <v>OLIMPIJCZYK Łuków 2</v>
      </c>
      <c r="C5" s="260">
        <f t="shared" si="1"/>
        <v>837.88</v>
      </c>
      <c r="F5" s="36">
        <f t="shared" ref="F5:F19" si="2">MATCH(G5,$C$25:$C$40,0)</f>
        <v>12</v>
      </c>
      <c r="G5" s="175">
        <f t="shared" ref="G5:G19" si="3">LARGE($C$25:$C$40,A5)</f>
        <v>837.88</v>
      </c>
    </row>
    <row r="6" spans="1:7" ht="19.2">
      <c r="A6" s="169">
        <v>3</v>
      </c>
      <c r="B6" s="174" t="str">
        <f t="shared" si="0"/>
        <v>KS Klimat (Łapy)</v>
      </c>
      <c r="C6" s="260">
        <f t="shared" si="1"/>
        <v>806.68</v>
      </c>
      <c r="F6" s="36">
        <f t="shared" si="2"/>
        <v>1</v>
      </c>
      <c r="G6" s="175">
        <f t="shared" si="3"/>
        <v>806.68</v>
      </c>
    </row>
    <row r="7" spans="1:7" ht="19.2">
      <c r="A7" s="169">
        <v>4</v>
      </c>
      <c r="B7" s="170" t="str">
        <f t="shared" si="0"/>
        <v>LKS Dobryszyce 1</v>
      </c>
      <c r="C7" s="260">
        <f t="shared" si="1"/>
        <v>750.34</v>
      </c>
      <c r="F7" s="36">
        <f t="shared" si="2"/>
        <v>4</v>
      </c>
      <c r="G7" s="175">
        <f t="shared" si="3"/>
        <v>750.34</v>
      </c>
    </row>
    <row r="8" spans="1:7" ht="19.2">
      <c r="A8" s="169">
        <v>5</v>
      </c>
      <c r="B8" s="170" t="str">
        <f t="shared" si="0"/>
        <v>LKS Omega Kleszczów 1</v>
      </c>
      <c r="C8" s="260">
        <f t="shared" si="1"/>
        <v>735.58</v>
      </c>
      <c r="F8" s="36">
        <f t="shared" si="2"/>
        <v>6</v>
      </c>
      <c r="G8" s="175">
        <f t="shared" si="3"/>
        <v>735.58</v>
      </c>
    </row>
    <row r="9" spans="1:7" ht="19.2">
      <c r="A9" s="169">
        <v>6</v>
      </c>
      <c r="B9" s="170" t="str">
        <f t="shared" si="0"/>
        <v>LKS ZNICZ Biłgoraj 1</v>
      </c>
      <c r="C9" s="260">
        <f t="shared" si="1"/>
        <v>695.76</v>
      </c>
      <c r="F9" s="36">
        <f t="shared" si="2"/>
        <v>8</v>
      </c>
      <c r="G9" s="175">
        <f t="shared" si="3"/>
        <v>695.76</v>
      </c>
    </row>
    <row r="10" spans="1:7" ht="19.2">
      <c r="A10" s="169">
        <v>7</v>
      </c>
      <c r="B10" s="170" t="str">
        <f t="shared" si="0"/>
        <v>SKV Bonatrans Bohumín Czechy</v>
      </c>
      <c r="C10" s="260">
        <f t="shared" si="1"/>
        <v>691.63</v>
      </c>
      <c r="F10" s="36">
        <f>MATCH(G10,$C$25:$C$40,0)</f>
        <v>16</v>
      </c>
      <c r="G10" s="175">
        <f>LARGE($C$25:$C$40,A10)</f>
        <v>691.63</v>
      </c>
    </row>
    <row r="11" spans="1:7" ht="19.2">
      <c r="A11" s="169">
        <v>8</v>
      </c>
      <c r="B11" s="170" t="str">
        <f t="shared" si="0"/>
        <v>LKS ZNICZ Biłgoraj 2</v>
      </c>
      <c r="C11" s="260">
        <f t="shared" si="1"/>
        <v>526.87</v>
      </c>
      <c r="F11" s="36">
        <f>MATCH(G11,$C$25:$C$40,0)</f>
        <v>9</v>
      </c>
      <c r="G11" s="175">
        <f>LARGE($C$25:$C$40,A11)</f>
        <v>526.87</v>
      </c>
    </row>
    <row r="12" spans="1:7" ht="19.2">
      <c r="A12" s="169">
        <v>9</v>
      </c>
      <c r="B12" s="170" t="str">
        <f t="shared" si="0"/>
        <v>KSS Husaria Lubraniec 1</v>
      </c>
      <c r="C12" s="260">
        <f t="shared" si="1"/>
        <v>0</v>
      </c>
      <c r="F12" s="36">
        <f>MATCH(G12,$C$25:$C$40,0)</f>
        <v>2</v>
      </c>
      <c r="G12" s="175">
        <f>LARGE($C$25:$C$40,A12)</f>
        <v>0</v>
      </c>
    </row>
    <row r="13" spans="1:7" ht="19.2">
      <c r="A13" s="169">
        <v>10</v>
      </c>
      <c r="B13" s="170" t="str">
        <f t="shared" si="0"/>
        <v>KSS Husaria Lubraniec 1</v>
      </c>
      <c r="C13" s="260">
        <f t="shared" si="1"/>
        <v>0</v>
      </c>
      <c r="F13" s="36">
        <f>MATCH(G13,$C$25:$C$40,0)</f>
        <v>2</v>
      </c>
      <c r="G13" s="175">
        <f>LARGE($C$25:$C$40,A13)</f>
        <v>0</v>
      </c>
    </row>
    <row r="14" spans="1:7" ht="19.2">
      <c r="A14" s="169">
        <v>11</v>
      </c>
      <c r="B14" s="170" t="str">
        <f t="shared" si="0"/>
        <v>KSS Husaria Lubraniec 1</v>
      </c>
      <c r="C14" s="260">
        <f t="shared" si="1"/>
        <v>0</v>
      </c>
      <c r="F14" s="36">
        <f>MATCH(G14,$C$25:$C$40,0)</f>
        <v>2</v>
      </c>
      <c r="G14" s="175">
        <f>LARGE($C$25:$C$40,A14)</f>
        <v>0</v>
      </c>
    </row>
    <row r="15" spans="1:7" ht="19.2">
      <c r="A15" s="169">
        <v>12</v>
      </c>
      <c r="B15" s="170" t="str">
        <f t="shared" si="0"/>
        <v>KSS Husaria Lubraniec 1</v>
      </c>
      <c r="C15" s="260">
        <f t="shared" si="1"/>
        <v>0</v>
      </c>
      <c r="F15" s="36">
        <f t="shared" si="2"/>
        <v>2</v>
      </c>
      <c r="G15" s="175">
        <f t="shared" si="3"/>
        <v>0</v>
      </c>
    </row>
    <row r="16" spans="1:7" ht="19.2">
      <c r="A16" s="169">
        <v>13</v>
      </c>
      <c r="B16" s="170" t="str">
        <f t="shared" si="0"/>
        <v>KSS Husaria Lubraniec 1</v>
      </c>
      <c r="C16" s="260">
        <f t="shared" si="1"/>
        <v>0</v>
      </c>
      <c r="F16" s="36">
        <f t="shared" si="2"/>
        <v>2</v>
      </c>
      <c r="G16" s="175">
        <f t="shared" si="3"/>
        <v>0</v>
      </c>
    </row>
    <row r="17" spans="1:9" ht="19.2">
      <c r="A17" s="169">
        <v>14</v>
      </c>
      <c r="B17" s="170" t="str">
        <f t="shared" si="0"/>
        <v>KSS Husaria Lubraniec 1</v>
      </c>
      <c r="C17" s="260">
        <f t="shared" si="1"/>
        <v>0</v>
      </c>
      <c r="F17" s="36">
        <f t="shared" si="2"/>
        <v>2</v>
      </c>
      <c r="G17" s="175">
        <f t="shared" si="3"/>
        <v>0</v>
      </c>
    </row>
    <row r="18" spans="1:9" ht="19.2">
      <c r="A18" s="169">
        <v>15</v>
      </c>
      <c r="B18" s="170" t="str">
        <f t="shared" si="0"/>
        <v>KSS Husaria Lubraniec 1</v>
      </c>
      <c r="C18" s="260">
        <f t="shared" si="1"/>
        <v>0</v>
      </c>
      <c r="F18" s="36">
        <f t="shared" si="2"/>
        <v>2</v>
      </c>
      <c r="G18" s="175">
        <f t="shared" si="3"/>
        <v>0</v>
      </c>
    </row>
    <row r="19" spans="1:9" ht="19.2">
      <c r="A19" s="169">
        <v>16</v>
      </c>
      <c r="B19" s="170" t="str">
        <f t="shared" si="0"/>
        <v>KSS Husaria Lubraniec 1</v>
      </c>
      <c r="C19" s="260">
        <f t="shared" si="1"/>
        <v>0</v>
      </c>
      <c r="F19" s="36">
        <f t="shared" si="2"/>
        <v>2</v>
      </c>
      <c r="G19" s="175">
        <f t="shared" si="3"/>
        <v>0</v>
      </c>
    </row>
    <row r="23" spans="1:9">
      <c r="F23" s="307" t="s">
        <v>58</v>
      </c>
    </row>
    <row r="24" spans="1:9">
      <c r="C24" s="193" t="s">
        <v>24</v>
      </c>
      <c r="F24" s="195" t="s">
        <v>56</v>
      </c>
    </row>
    <row r="25" spans="1:9" s="171" customFormat="1" ht="19.2">
      <c r="A25" s="171">
        <v>1</v>
      </c>
      <c r="B25" s="194" t="s">
        <v>131</v>
      </c>
      <c r="C25" s="259">
        <f>IF(ISNUMBER(F25),INDEX('Mem Drużyna'!$K$141:$K$156,$F25,1),0)</f>
        <v>806.68</v>
      </c>
      <c r="F25" s="196">
        <f>MATCH(B25,'Mem Drużyna'!$G$141:$G$156,0)</f>
        <v>5</v>
      </c>
      <c r="G25"/>
      <c r="I25"/>
    </row>
    <row r="26" spans="1:9" s="171" customFormat="1" ht="19.2">
      <c r="A26" s="171">
        <v>2</v>
      </c>
      <c r="B26" s="194" t="s">
        <v>173</v>
      </c>
      <c r="C26" s="259">
        <f>IF(ISNUMBER(F26),INDEX('Mem Drużyna'!$K$141:$K$156,$F26,1),0)</f>
        <v>0</v>
      </c>
      <c r="F26" s="196" t="e">
        <f>MATCH(B26,'Mem Drużyna'!$G$141:$G$156,0)</f>
        <v>#N/A</v>
      </c>
      <c r="G26"/>
      <c r="I26"/>
    </row>
    <row r="27" spans="1:9" s="171" customFormat="1" ht="19.2">
      <c r="A27" s="171">
        <v>3</v>
      </c>
      <c r="B27" s="194" t="s">
        <v>174</v>
      </c>
      <c r="C27" s="259">
        <f>IF(ISNUMBER(F27),INDEX('Mem Drużyna'!$K$141:$K$156,$F27,1),0)</f>
        <v>0</v>
      </c>
      <c r="F27" s="196" t="e">
        <f>MATCH(B27,'Mem Drużyna'!$G$141:$G$156,0)</f>
        <v>#N/A</v>
      </c>
      <c r="G27"/>
      <c r="I27"/>
    </row>
    <row r="28" spans="1:9" s="171" customFormat="1" ht="19.2">
      <c r="A28" s="171">
        <v>4</v>
      </c>
      <c r="B28" s="194" t="s">
        <v>175</v>
      </c>
      <c r="C28" s="259">
        <f>IF(ISNUMBER(F28),INDEX('Mem Drużyna'!$K$141:$K$156,$F28,1),0)</f>
        <v>750.34</v>
      </c>
      <c r="F28" s="196">
        <f>MATCH(B28,'Mem Drużyna'!$G$141:$G$156,0)</f>
        <v>6</v>
      </c>
      <c r="G28"/>
      <c r="I28"/>
    </row>
    <row r="29" spans="1:9" s="171" customFormat="1" ht="19.2">
      <c r="A29" s="171">
        <v>5</v>
      </c>
      <c r="B29" s="194" t="s">
        <v>176</v>
      </c>
      <c r="C29" s="259">
        <f>IF(ISNUMBER(F29),INDEX('Mem Drużyna'!$K$141:$K$156,$F29,1),0)</f>
        <v>0</v>
      </c>
      <c r="F29" s="196" t="e">
        <f>MATCH(B29,'Mem Drużyna'!$G$141:$G$156,0)</f>
        <v>#N/A</v>
      </c>
      <c r="G29"/>
      <c r="I29"/>
    </row>
    <row r="30" spans="1:9" s="171" customFormat="1" ht="19.2">
      <c r="A30" s="171">
        <v>6</v>
      </c>
      <c r="B30" s="194" t="s">
        <v>177</v>
      </c>
      <c r="C30" s="259">
        <f>IF(ISNUMBER(F30),INDEX('Mem Drużyna'!$K$141:$K$156,$F30,1),0)</f>
        <v>735.58</v>
      </c>
      <c r="F30" s="196">
        <f>MATCH(B30,'Mem Drużyna'!$G$141:$G$156,0)</f>
        <v>7</v>
      </c>
      <c r="G30"/>
      <c r="I30"/>
    </row>
    <row r="31" spans="1:9" s="171" customFormat="1" ht="19.2">
      <c r="A31" s="171">
        <v>7</v>
      </c>
      <c r="B31" s="194" t="s">
        <v>178</v>
      </c>
      <c r="C31" s="259">
        <f>IF(ISNUMBER(F31),INDEX('Mem Drużyna'!$K$141:$K$156,$F31,1),0)</f>
        <v>0</v>
      </c>
      <c r="F31" s="196" t="e">
        <f>MATCH(B31,'Mem Drużyna'!$G$141:$G$156,0)</f>
        <v>#N/A</v>
      </c>
      <c r="G31"/>
      <c r="I31"/>
    </row>
    <row r="32" spans="1:9" s="171" customFormat="1" ht="19.2">
      <c r="A32" s="171">
        <v>8</v>
      </c>
      <c r="B32" s="194" t="s">
        <v>179</v>
      </c>
      <c r="C32" s="259">
        <f>IF(ISNUMBER(F32),INDEX('Mem Drużyna'!$K$141:$K$156,$F32,1),0)</f>
        <v>695.76</v>
      </c>
      <c r="F32" s="196">
        <f>MATCH(B32,'Mem Drużyna'!$G$141:$G$156,0)</f>
        <v>8</v>
      </c>
      <c r="G32"/>
      <c r="I32"/>
    </row>
    <row r="33" spans="1:9" s="171" customFormat="1" ht="19.2">
      <c r="A33" s="171">
        <v>9</v>
      </c>
      <c r="B33" s="194" t="s">
        <v>180</v>
      </c>
      <c r="C33" s="259">
        <f>IF(ISNUMBER(F33),INDEX('Mem Drużyna'!$K$141:$K$156,$F33,1),0)</f>
        <v>526.87</v>
      </c>
      <c r="F33" s="196">
        <f>MATCH(B33,'Mem Drużyna'!$G$141:$G$156,0)</f>
        <v>10</v>
      </c>
      <c r="G33"/>
      <c r="I33"/>
    </row>
    <row r="34" spans="1:9" s="171" customFormat="1" ht="19.2">
      <c r="A34" s="171">
        <v>10</v>
      </c>
      <c r="B34" s="194" t="s">
        <v>119</v>
      </c>
      <c r="C34" s="259">
        <f>IF(ISNUMBER(F34),INDEX('Mem Drużyna'!$K$141:$K$156,$F34,1),0)</f>
        <v>0</v>
      </c>
      <c r="F34" s="196" t="e">
        <f>MATCH(B34,'Mem Drużyna'!$G$141:$G$156,0)</f>
        <v>#N/A</v>
      </c>
      <c r="G34"/>
      <c r="I34"/>
    </row>
    <row r="35" spans="1:9" s="171" customFormat="1" ht="19.2">
      <c r="A35" s="171">
        <v>11</v>
      </c>
      <c r="B35" s="194" t="s">
        <v>181</v>
      </c>
      <c r="C35" s="259">
        <f>IF(ISNUMBER(F35),INDEX('Mem Drużyna'!$K$141:$K$156,$F35,1),0)</f>
        <v>961.84</v>
      </c>
      <c r="F35" s="196">
        <f>MATCH(B35,'Mem Drużyna'!$G$141:$G$156,0)</f>
        <v>1</v>
      </c>
      <c r="G35"/>
      <c r="I35"/>
    </row>
    <row r="36" spans="1:9" s="171" customFormat="1" ht="19.2">
      <c r="A36" s="171">
        <v>12</v>
      </c>
      <c r="B36" s="194" t="s">
        <v>182</v>
      </c>
      <c r="C36" s="259">
        <f>IF(ISNUMBER(F36),INDEX('Mem Drużyna'!$K$141:$K$156,$F36,1),0)</f>
        <v>837.88</v>
      </c>
      <c r="F36" s="196">
        <f>MATCH(B36,'Mem Drużyna'!$G$141:$G$156,0)</f>
        <v>3</v>
      </c>
      <c r="G36"/>
      <c r="I36"/>
    </row>
    <row r="37" spans="1:9" s="171" customFormat="1" ht="19.2">
      <c r="A37" s="171">
        <v>13</v>
      </c>
      <c r="B37" s="194" t="s">
        <v>183</v>
      </c>
      <c r="C37" s="259">
        <f>IF(ISNUMBER(F37),INDEX('Mem Drużyna'!$K$141:$K$156,$F37,1),0)</f>
        <v>0</v>
      </c>
      <c r="F37" s="196" t="e">
        <f>MATCH(B37,'Mem Drużyna'!$G$141:$G$156,0)</f>
        <v>#N/A</v>
      </c>
      <c r="G37"/>
      <c r="I37"/>
    </row>
    <row r="38" spans="1:9" s="171" customFormat="1" ht="19.2">
      <c r="A38" s="171">
        <v>14</v>
      </c>
      <c r="B38" s="194" t="s">
        <v>184</v>
      </c>
      <c r="C38" s="259">
        <f>IF(ISNUMBER(F38),INDEX('Mem Drużyna'!$K$141:$K$156,$F38,1),0)</f>
        <v>0</v>
      </c>
      <c r="F38" s="196" t="e">
        <f>MATCH(B38,'Mem Drużyna'!$G$141:$G$156,0)</f>
        <v>#N/A</v>
      </c>
      <c r="G38"/>
      <c r="I38"/>
    </row>
    <row r="39" spans="1:9" s="171" customFormat="1" ht="19.2">
      <c r="A39" s="171">
        <v>15</v>
      </c>
      <c r="B39" s="194" t="s">
        <v>185</v>
      </c>
      <c r="C39" s="259">
        <f>IF(ISNUMBER(F39),INDEX('Mem Drużyna'!$K$141:$K$156,$F39,1),0)</f>
        <v>0</v>
      </c>
      <c r="F39" s="196" t="e">
        <f>MATCH(B39,'Mem Drużyna'!$G$141:$G$156,0)</f>
        <v>#N/A</v>
      </c>
      <c r="G39"/>
      <c r="I39"/>
    </row>
    <row r="40" spans="1:9" s="171" customFormat="1" ht="19.2">
      <c r="A40" s="171">
        <v>16</v>
      </c>
      <c r="B40" s="194" t="s">
        <v>160</v>
      </c>
      <c r="C40" s="259">
        <f>IF(ISNUMBER(F40),INDEX('Mem Drużyna'!$K$141:$K$156,$F40,1),0)</f>
        <v>691.63</v>
      </c>
      <c r="F40" s="196">
        <f>MATCH(B40,'Mem Drużyna'!$G$141:$G$156,0)</f>
        <v>9</v>
      </c>
      <c r="G40"/>
      <c r="I40"/>
    </row>
    <row r="55" ht="135" customHeight="1"/>
  </sheetData>
  <sortState xmlns:xlrd2="http://schemas.microsoft.com/office/spreadsheetml/2017/richdata2" ref="A25:J40">
    <sortCondition descending="1" ref="C25:C40"/>
  </sortState>
  <mergeCells count="2">
    <mergeCell ref="A1:C1"/>
    <mergeCell ref="A2:C2"/>
  </mergeCells>
  <phoneticPr fontId="51" type="noConversion"/>
  <pageMargins left="0.31496062992125984" right="0.31496062992125984" top="0.15748031496062992" bottom="0.1574803149606299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>
    <tabColor theme="5" tint="0.59999389629810485"/>
  </sheetPr>
  <dimension ref="A1:BM102"/>
  <sheetViews>
    <sheetView zoomScale="70" zoomScaleNormal="70" workbookViewId="0">
      <selection activeCell="AY19" sqref="AY19"/>
    </sheetView>
  </sheetViews>
  <sheetFormatPr defaultColWidth="8.83203125" defaultRowHeight="13.2"/>
  <cols>
    <col min="1" max="1" width="4.08203125" style="61" bestFit="1" customWidth="1"/>
    <col min="2" max="2" width="4.9140625" style="61" hidden="1" customWidth="1"/>
    <col min="3" max="3" width="6.4140625" style="61" hidden="1" customWidth="1"/>
    <col min="4" max="4" width="4.58203125" style="61" customWidth="1"/>
    <col min="5" max="5" width="7.83203125" style="61" bestFit="1" customWidth="1"/>
    <col min="6" max="6" width="4.58203125" style="61" customWidth="1"/>
    <col min="7" max="7" width="20.83203125" style="54" customWidth="1"/>
    <col min="8" max="8" width="4.6640625" style="1" customWidth="1"/>
    <col min="9" max="9" width="22.58203125" style="36" customWidth="1"/>
    <col min="10" max="10" width="5" style="36" customWidth="1"/>
    <col min="11" max="11" width="7.08203125" style="36" bestFit="1" customWidth="1"/>
    <col min="12" max="12" width="6.83203125" style="1" bestFit="1" customWidth="1"/>
    <col min="13" max="13" width="0.6640625" style="1" customWidth="1"/>
    <col min="14" max="14" width="3.5" style="1" bestFit="1" customWidth="1"/>
    <col min="15" max="15" width="0.58203125" style="1" customWidth="1"/>
    <col min="16" max="16" width="3.58203125" style="1" bestFit="1" customWidth="1"/>
    <col min="17" max="17" width="0.58203125" style="1" customWidth="1"/>
    <col min="18" max="18" width="3.58203125" style="1" bestFit="1" customWidth="1"/>
    <col min="19" max="19" width="0.58203125" style="1" customWidth="1"/>
    <col min="20" max="20" width="3.33203125" style="1" customWidth="1"/>
    <col min="21" max="21" width="0.58203125" style="1" customWidth="1"/>
    <col min="22" max="22" width="3.58203125" style="1" bestFit="1" customWidth="1"/>
    <col min="23" max="23" width="0.58203125" style="1" customWidth="1"/>
    <col min="24" max="24" width="4.4140625" style="1" bestFit="1" customWidth="1"/>
    <col min="25" max="25" width="4.33203125" style="1" bestFit="1" customWidth="1"/>
    <col min="26" max="26" width="8" style="1" bestFit="1" customWidth="1"/>
    <col min="27" max="27" width="7.4140625" style="1" bestFit="1" customWidth="1"/>
    <col min="28" max="28" width="5.9140625" style="1" customWidth="1"/>
    <col min="29" max="29" width="5.5" style="1" hidden="1" customWidth="1"/>
    <col min="30" max="30" width="3.08203125" style="1" hidden="1" customWidth="1"/>
    <col min="31" max="32" width="7.4140625" style="1" hidden="1" customWidth="1"/>
    <col min="33" max="33" width="3.5" style="61" hidden="1" customWidth="1"/>
    <col min="34" max="34" width="4.08203125" style="61" hidden="1" customWidth="1"/>
    <col min="35" max="35" width="3.5" style="62" hidden="1" customWidth="1"/>
    <col min="36" max="36" width="3.5" style="63" hidden="1" customWidth="1"/>
    <col min="37" max="37" width="3.5" style="61" hidden="1" customWidth="1"/>
    <col min="38" max="39" width="4.08203125" style="61" hidden="1" customWidth="1"/>
    <col min="40" max="40" width="3.5" style="63" hidden="1" customWidth="1"/>
    <col min="41" max="41" width="6.83203125" style="36" hidden="1" customWidth="1"/>
    <col min="42" max="42" width="7.1640625" style="36" hidden="1" customWidth="1"/>
    <col min="43" max="43" width="6.9140625" style="36" hidden="1" customWidth="1"/>
    <col min="44" max="45" width="3.5" style="1" hidden="1" customWidth="1"/>
    <col min="46" max="46" width="6.4140625" style="1" hidden="1" customWidth="1"/>
    <col min="47" max="47" width="0" style="1" hidden="1" customWidth="1"/>
    <col min="48" max="16384" width="8.83203125" style="1"/>
  </cols>
  <sheetData>
    <row r="1" spans="1:65" ht="34.799999999999997">
      <c r="A1" s="663" t="s">
        <v>194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</row>
    <row r="2" spans="1:65" ht="24" customHeight="1">
      <c r="A2" s="664" t="s">
        <v>22</v>
      </c>
      <c r="B2" s="664"/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664"/>
      <c r="S2" s="664"/>
      <c r="T2" s="664"/>
      <c r="U2" s="664"/>
      <c r="V2" s="664"/>
      <c r="W2" s="664"/>
      <c r="X2" s="664"/>
      <c r="Y2" s="664"/>
      <c r="Z2" s="664"/>
      <c r="AA2" s="664"/>
      <c r="AF2" s="94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</row>
    <row r="3" spans="1:65" ht="18" customHeight="1">
      <c r="A3" s="665" t="str">
        <f>'Protokół zawodów'!A3:Z3</f>
        <v>Łuków, 13-14.02.2026 rok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5"/>
      <c r="AA3" s="665"/>
      <c r="AT3" s="184">
        <v>1.4</v>
      </c>
      <c r="AU3" s="186" t="s">
        <v>25</v>
      </c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</row>
    <row r="4" spans="1:65" ht="18" customHeight="1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T4" s="185">
        <v>2025</v>
      </c>
      <c r="AU4" s="186" t="s">
        <v>62</v>
      </c>
    </row>
    <row r="5" spans="1:65" s="141" customFormat="1" ht="15" customHeight="1">
      <c r="A5" s="135">
        <v>1</v>
      </c>
      <c r="B5" s="136"/>
      <c r="D5" s="113"/>
      <c r="E5" s="113"/>
      <c r="F5" s="113"/>
      <c r="G5" s="183" t="s">
        <v>54</v>
      </c>
      <c r="H5" s="15"/>
      <c r="I5" s="15"/>
      <c r="J5" s="15"/>
      <c r="K5" s="113"/>
      <c r="L5" s="137"/>
      <c r="M5" s="138"/>
      <c r="N5" s="139"/>
      <c r="O5" s="138"/>
      <c r="P5" s="139"/>
      <c r="Q5" s="138"/>
      <c r="R5" s="140"/>
      <c r="S5" s="138"/>
      <c r="U5" s="142"/>
      <c r="V5" s="139"/>
      <c r="W5" s="142"/>
      <c r="X5" s="143"/>
      <c r="Y5" s="143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</row>
    <row r="6" spans="1:65" ht="6" customHeight="1">
      <c r="A6" s="67"/>
      <c r="B6" s="67"/>
      <c r="C6" s="67"/>
      <c r="D6" s="67"/>
      <c r="E6" s="67"/>
      <c r="F6" s="67"/>
      <c r="G6" s="146"/>
      <c r="H6" s="67"/>
      <c r="I6" s="67"/>
      <c r="J6" s="67"/>
      <c r="K6" s="75"/>
      <c r="L6" s="76"/>
      <c r="M6" s="77"/>
      <c r="N6" s="76"/>
      <c r="O6" s="77"/>
      <c r="P6" s="76"/>
      <c r="Q6" s="77"/>
      <c r="R6" s="76"/>
      <c r="S6" s="77"/>
      <c r="T6" s="76"/>
      <c r="U6" s="77"/>
      <c r="V6" s="76"/>
      <c r="W6" s="77"/>
      <c r="X6" s="78"/>
      <c r="Y6" s="78"/>
      <c r="Z6" s="78"/>
      <c r="AA6" s="79"/>
      <c r="AE6" s="74"/>
      <c r="AF6" s="74"/>
      <c r="AI6" s="61"/>
      <c r="AR6" s="35"/>
      <c r="AS6" s="35"/>
    </row>
    <row r="7" spans="1:65" s="81" customFormat="1" ht="12" customHeight="1">
      <c r="A7" s="623" t="s">
        <v>10</v>
      </c>
      <c r="B7" s="628" t="s">
        <v>26</v>
      </c>
      <c r="C7" s="653" t="s">
        <v>27</v>
      </c>
      <c r="D7" s="631" t="s">
        <v>12</v>
      </c>
      <c r="E7" s="629" t="s">
        <v>48</v>
      </c>
      <c r="F7" s="631" t="s">
        <v>28</v>
      </c>
      <c r="G7" s="647" t="s">
        <v>29</v>
      </c>
      <c r="H7" s="631" t="s">
        <v>30</v>
      </c>
      <c r="I7" s="623" t="s">
        <v>31</v>
      </c>
      <c r="J7" s="80" t="s">
        <v>32</v>
      </c>
      <c r="K7" s="623" t="s">
        <v>33</v>
      </c>
      <c r="L7" s="623" t="s">
        <v>34</v>
      </c>
      <c r="M7" s="623"/>
      <c r="N7" s="623"/>
      <c r="O7" s="623"/>
      <c r="P7" s="623"/>
      <c r="Q7" s="623"/>
      <c r="R7" s="623" t="s">
        <v>35</v>
      </c>
      <c r="S7" s="623"/>
      <c r="T7" s="623"/>
      <c r="U7" s="623"/>
      <c r="V7" s="623"/>
      <c r="W7" s="623"/>
      <c r="X7" s="623" t="s">
        <v>36</v>
      </c>
      <c r="Y7" s="80" t="s">
        <v>61</v>
      </c>
      <c r="Z7" s="631" t="s">
        <v>37</v>
      </c>
      <c r="AA7" s="655" t="s">
        <v>38</v>
      </c>
      <c r="AE7" s="82"/>
      <c r="AF7" s="82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35"/>
      <c r="AS7" s="35"/>
    </row>
    <row r="8" spans="1:65" s="81" customFormat="1" ht="12" customHeight="1">
      <c r="A8" s="624"/>
      <c r="B8" s="628"/>
      <c r="C8" s="653"/>
      <c r="D8" s="631"/>
      <c r="E8" s="629"/>
      <c r="F8" s="631"/>
      <c r="G8" s="624"/>
      <c r="H8" s="626"/>
      <c r="I8" s="624"/>
      <c r="J8" s="189" t="s">
        <v>39</v>
      </c>
      <c r="K8" s="623"/>
      <c r="L8" s="634">
        <v>1</v>
      </c>
      <c r="M8" s="656"/>
      <c r="N8" s="625">
        <v>2</v>
      </c>
      <c r="O8" s="625"/>
      <c r="P8" s="625">
        <v>3</v>
      </c>
      <c r="Q8" s="625"/>
      <c r="R8" s="625">
        <v>1</v>
      </c>
      <c r="S8" s="625"/>
      <c r="T8" s="625">
        <v>2</v>
      </c>
      <c r="U8" s="625"/>
      <c r="V8" s="625">
        <v>3</v>
      </c>
      <c r="W8" s="625"/>
      <c r="X8" s="623"/>
      <c r="Y8" s="189" t="s">
        <v>60</v>
      </c>
      <c r="Z8" s="623"/>
      <c r="AA8" s="655"/>
      <c r="AC8" s="81">
        <v>20</v>
      </c>
      <c r="AE8" s="82" t="s">
        <v>40</v>
      </c>
      <c r="AF8" s="82" t="s">
        <v>41</v>
      </c>
      <c r="AG8" s="63"/>
      <c r="AH8" s="63"/>
      <c r="AI8" s="63"/>
      <c r="AJ8" s="63"/>
      <c r="AK8" s="63"/>
      <c r="AL8" s="63"/>
      <c r="AM8" s="63"/>
      <c r="AN8" s="63"/>
      <c r="AO8" s="83" t="s">
        <v>42</v>
      </c>
      <c r="AP8" s="83" t="s">
        <v>43</v>
      </c>
      <c r="AQ8" s="83" t="s">
        <v>44</v>
      </c>
      <c r="AR8" s="35"/>
    </row>
    <row r="9" spans="1:65" s="35" customFormat="1" ht="16.2">
      <c r="A9" s="84">
        <v>2</v>
      </c>
      <c r="B9" s="85" t="str">
        <f>IF(ISBLANK($E9),"",INDEX('Protokół zawodów'!$B$9:$Z$191,$AR9,1))</f>
        <v/>
      </c>
      <c r="C9" s="85" t="str">
        <f>IF(ISBLANK($E9),"",INDEX('Protokół zawodów'!$B$9:$Z$191,$AR9,2))</f>
        <v/>
      </c>
      <c r="D9" s="85" t="str">
        <f>IF(ISBLANK($E9),"",INDEX('Protokół zawodów'!$B$9:$Z$191,$AR9,3))</f>
        <v/>
      </c>
      <c r="E9" s="192"/>
      <c r="F9" s="85" t="str">
        <f>IF(ISBLANK($E9),"",INDEX('Protokół zawodów'!$B$9:$Z$191,$AR9,5))</f>
        <v/>
      </c>
      <c r="G9" s="182" t="str">
        <f>IF(ISBLANK($E9),"",INDEX('Protokół zawodów'!$B$9:$Z$191,$AR9,6))</f>
        <v/>
      </c>
      <c r="H9" s="85" t="str">
        <f>IF(ISBLANK($E9),"",INDEX('Protokół zawodów'!$B$9:$Z$191,$AR9,7))</f>
        <v/>
      </c>
      <c r="I9" s="85" t="str">
        <f>IF(ISBLANK($E9),"",INDEX('Protokół zawodów'!$B$9:$Z$191,$AR9,8))</f>
        <v/>
      </c>
      <c r="J9" s="87" t="str">
        <f>IF(ISBLANK($E9),"",INDEX('Protokół zawodów'!$B$9:$Z$191,$AR9,9))</f>
        <v/>
      </c>
      <c r="K9" s="168" t="str">
        <f>IF(ISBLANK($E9),"",INDEX('Protokół zawodów'!$B$9:$Z$191,$AR9,10))</f>
        <v/>
      </c>
      <c r="L9" s="131" t="str">
        <f>IF(ISBLANK($E9),"",INDEX('Protokół zawodów'!$B$9:$Z$191,$AR9,11))</f>
        <v/>
      </c>
      <c r="M9" s="132" t="str">
        <f>IF(ISBLANK($E9),"",INDEX('Protokół zawodów'!$B$9:$Z$191,$AR9,12))</f>
        <v/>
      </c>
      <c r="N9" s="131" t="str">
        <f>IF(ISBLANK($E9),"",INDEX('Protokół zawodów'!$B$9:$Z$191,$AR9,13))</f>
        <v/>
      </c>
      <c r="O9" s="132" t="str">
        <f>IF(ISBLANK($E9),"",INDEX('Protokół zawodów'!$B$9:$Z$191,$AR9,14))</f>
        <v/>
      </c>
      <c r="P9" s="133" t="str">
        <f>IF(ISBLANK($E9),"",INDEX('Protokół zawodów'!$B$9:$Z$191,$AR9,15))</f>
        <v/>
      </c>
      <c r="Q9" s="132" t="str">
        <f>IF(ISBLANK($E9),"",INDEX('Protokół zawodów'!$B$9:$Z$191,$AR9,16))</f>
        <v/>
      </c>
      <c r="R9" s="133" t="str">
        <f>IF(ISBLANK($E9),"",INDEX('Protokół zawodów'!$B$9:$Z$191,$AR9,17))</f>
        <v/>
      </c>
      <c r="S9" s="132" t="str">
        <f>IF(ISBLANK($E9),"",INDEX('Protokół zawodów'!$B$9:$Z$191,$AR9,18))</f>
        <v/>
      </c>
      <c r="T9" s="133" t="str">
        <f>IF(ISBLANK($E9),"",INDEX('Protokół zawodów'!$B$9:$Z$191,$AR9,19))</f>
        <v/>
      </c>
      <c r="U9" s="132" t="str">
        <f>IF(ISBLANK($E9),"",INDEX('Protokół zawodów'!$B$9:$Z$191,$AR9,20))</f>
        <v/>
      </c>
      <c r="V9" s="133" t="str">
        <f>IF(ISBLANK($E9),"",INDEX('Protokół zawodów'!$B$9:$Z$191,$AR9,21))</f>
        <v/>
      </c>
      <c r="W9" s="132" t="str">
        <f>IF(ISBLANK($E9),"",INDEX('Protokół zawodów'!$B$9:$Z$191,$AR9,22))</f>
        <v/>
      </c>
      <c r="X9" s="89">
        <f t="shared" ref="X9:X14" si="0">AJ9+AN9</f>
        <v>0</v>
      </c>
      <c r="Y9" s="198">
        <f>IF(ISBLANK(E9),0,IF(($AT$4-H9)=20,10,IF(($AT$4-H9)=19,10,IF(($AT$4-H9)=18,10,IF(($AT$4-H9)=17,20,IF(($AT$4-H9)=16,20,IF(($AT$4-H9)=15,30,IF(($AT$4-H9)=14,30,IF(($AT$4-H9)=13,30,0)))))))))</f>
        <v>0</v>
      </c>
      <c r="Z9" s="201">
        <f t="shared" ref="Z9:Z14" si="1">IF(ISBLANK(K9)=TRUE,"",ROUND(AF9*AQ9*AD9,2)+IF(OR(AO9=0,AP9=0),0,Y9))</f>
        <v>0</v>
      </c>
      <c r="AA9" s="200">
        <f t="shared" ref="AA9:AA14" si="2">IF(ISBLANK(K9)=TRUE," ",ROUND(AF9*X9*AD9,2))+IF(OR(AJ9=0,AN9=0),0,Y9)</f>
        <v>0</v>
      </c>
      <c r="AC9" s="90" t="e">
        <f t="shared" ref="AC9:AC14" si="3">J9-L9-R9</f>
        <v>#VALUE!</v>
      </c>
      <c r="AD9" s="91">
        <f t="shared" ref="AD9:AD14" si="4">IF(ISBLANK($AT$3),1,IF(F9="K",$AT$3,1))</f>
        <v>1</v>
      </c>
      <c r="AE9" s="92">
        <f t="shared" ref="AE9:AE14" si="5">IF(K9&lt;153.757,10^(0.787004341*((LOG10(K9/153.757))^2)),1)</f>
        <v>1</v>
      </c>
      <c r="AF9" s="93">
        <f t="shared" ref="AF9:AF14" si="6">IF(K9&lt;193.609,10^(0.722762521*((LOG10(K9/193.609))^2)),1)</f>
        <v>1</v>
      </c>
      <c r="AG9" s="94">
        <f t="shared" ref="AG9:AG14" si="7">IF(M9="z",L9,IF(M9="x",L9*(-1),0))</f>
        <v>0</v>
      </c>
      <c r="AH9" s="94">
        <f t="shared" ref="AH9:AH14" si="8">IF(O9="z",N9,IF(O9="x",N9*(-1),0))</f>
        <v>0</v>
      </c>
      <c r="AI9" s="94">
        <f t="shared" ref="AI9:AI14" si="9">IF(Q9="z",P9,IF(Q9="x",P9*(-1),0))</f>
        <v>0</v>
      </c>
      <c r="AJ9" s="95">
        <f t="shared" ref="AJ9:AJ14" si="10">IF(AND(AG9&lt;0,AH9&lt;0,AI9&lt;0),0,MAX(AG9:AI9))</f>
        <v>0</v>
      </c>
      <c r="AK9" s="94">
        <f t="shared" ref="AK9:AK14" si="11">IF(S9="z",R9,IF(S9="x",R9*(-1),0))</f>
        <v>0</v>
      </c>
      <c r="AL9" s="94">
        <f t="shared" ref="AL9:AL14" si="12">IF(U9="z",T9,IF(U9="x",T9*(-1),0))</f>
        <v>0</v>
      </c>
      <c r="AM9" s="94">
        <f t="shared" ref="AM9:AM14" si="13">IF(W9="z",V9,IF(W9="x",V9*(-1),0))</f>
        <v>0</v>
      </c>
      <c r="AN9" s="96">
        <f t="shared" ref="AN9:AN14" si="14">IF(AND(AK9&lt;0,AL9&lt;0,AM9&lt;0),0,MAX(AK9:AM9))</f>
        <v>0</v>
      </c>
      <c r="AO9" s="94">
        <f t="shared" ref="AO9:AO14" si="15">IF(ISTEXT(Q9),AJ9,LARGE(L9:P9,1))</f>
        <v>0</v>
      </c>
      <c r="AP9" s="94">
        <f t="shared" ref="AP9:AP14" si="16">IF(ISTEXT(W9),AN9,LARGE(R9:V9,1))</f>
        <v>0</v>
      </c>
      <c r="AQ9" s="94">
        <f t="shared" ref="AQ9:AQ14" si="17">AO9+AP9</f>
        <v>0</v>
      </c>
      <c r="AR9" s="35" t="str">
        <f>IF(ISBLANK(E9)," ",MATCH(E9,'Protokół zawodów'!$E$9:$E$191,0))</f>
        <v xml:space="preserve"> </v>
      </c>
      <c r="AT9" s="382">
        <f>$AA$15</f>
        <v>0</v>
      </c>
    </row>
    <row r="10" spans="1:65" s="35" customFormat="1" ht="16.2">
      <c r="A10" s="84">
        <v>2</v>
      </c>
      <c r="B10" s="85" t="str">
        <f>IF(ISBLANK($E10),"",INDEX('Protokół zawodów'!$B$9:$Z$191,$AR10,1))</f>
        <v/>
      </c>
      <c r="C10" s="85" t="str">
        <f>IF(ISBLANK($E10),"",INDEX('Protokół zawodów'!$B$9:$Z$191,$AR10,2))</f>
        <v/>
      </c>
      <c r="D10" s="85" t="str">
        <f>IF(ISBLANK($E10),"",INDEX('Protokół zawodów'!$B$9:$Z$191,$AR10,3))</f>
        <v/>
      </c>
      <c r="E10" s="192"/>
      <c r="F10" s="85" t="str">
        <f>IF(ISBLANK($E10),"",INDEX('Protokół zawodów'!$B$9:$Z$191,$AR10,5))</f>
        <v/>
      </c>
      <c r="G10" s="182" t="str">
        <f>IF(ISBLANK($E10),"",INDEX('Protokół zawodów'!$B$9:$Z$191,$AR10,6))</f>
        <v/>
      </c>
      <c r="H10" s="85" t="str">
        <f>IF(ISBLANK($E10),"",INDEX('Protokół zawodów'!$B$9:$Z$191,$AR10,7))</f>
        <v/>
      </c>
      <c r="I10" s="85" t="str">
        <f>IF(ISBLANK($E10),"",INDEX('Protokół zawodów'!$B$9:$Z$191,$AR10,8))</f>
        <v/>
      </c>
      <c r="J10" s="87" t="str">
        <f>IF(ISBLANK($E10),"",INDEX('Protokół zawodów'!$B$9:$Z$191,$AR10,9))</f>
        <v/>
      </c>
      <c r="K10" s="168" t="str">
        <f>IF(ISBLANK($E10),"",INDEX('Protokół zawodów'!$B$9:$Z$191,$AR10,10))</f>
        <v/>
      </c>
      <c r="L10" s="131" t="str">
        <f>IF(ISBLANK($E10),"",INDEX('Protokół zawodów'!$B$9:$Z$191,$AR10,11))</f>
        <v/>
      </c>
      <c r="M10" s="132" t="str">
        <f>IF(ISBLANK($E10),"",INDEX('Protokół zawodów'!$B$9:$Z$191,$AR10,12))</f>
        <v/>
      </c>
      <c r="N10" s="131" t="str">
        <f>IF(ISBLANK($E10),"",INDEX('Protokół zawodów'!$B$9:$Z$191,$AR10,13))</f>
        <v/>
      </c>
      <c r="O10" s="132" t="str">
        <f>IF(ISBLANK($E10),"",INDEX('Protokół zawodów'!$B$9:$Z$191,$AR10,14))</f>
        <v/>
      </c>
      <c r="P10" s="133" t="str">
        <f>IF(ISBLANK($E10),"",INDEX('Protokół zawodów'!$B$9:$Z$191,$AR10,15))</f>
        <v/>
      </c>
      <c r="Q10" s="132" t="str">
        <f>IF(ISBLANK($E10),"",INDEX('Protokół zawodów'!$B$9:$Z$191,$AR10,16))</f>
        <v/>
      </c>
      <c r="R10" s="133" t="str">
        <f>IF(ISBLANK($E10),"",INDEX('Protokół zawodów'!$B$9:$Z$191,$AR10,17))</f>
        <v/>
      </c>
      <c r="S10" s="132" t="str">
        <f>IF(ISBLANK($E10),"",INDEX('Protokół zawodów'!$B$9:$Z$191,$AR10,18))</f>
        <v/>
      </c>
      <c r="T10" s="133" t="str">
        <f>IF(ISBLANK($E10),"",INDEX('Protokół zawodów'!$B$9:$Z$191,$AR10,19))</f>
        <v/>
      </c>
      <c r="U10" s="132" t="str">
        <f>IF(ISBLANK($E10),"",INDEX('Protokół zawodów'!$B$9:$Z$191,$AR10,20))</f>
        <v/>
      </c>
      <c r="V10" s="133" t="str">
        <f>IF(ISBLANK($E10),"",INDEX('Protokół zawodów'!$B$9:$Z$191,$AR10,21))</f>
        <v/>
      </c>
      <c r="W10" s="132" t="str">
        <f>IF(ISBLANK($E10),"",INDEX('Protokół zawodów'!$B$9:$Z$191,$AR10,22))</f>
        <v/>
      </c>
      <c r="X10" s="89">
        <f t="shared" si="0"/>
        <v>0</v>
      </c>
      <c r="Y10" s="198">
        <f t="shared" ref="Y10:Y14" si="18">IF(ISBLANK(E10),0,IF(($AT$4-H10)=20,10,IF(($AT$4-H10)=19,10,IF(($AT$4-H10)=18,10,IF(($AT$4-H10)=17,20,IF(($AT$4-H10)=16,20,IF(($AT$4-H10)=15,30,IF(($AT$4-H10)=14,30,IF(($AT$4-H10)=13,30,0)))))))))</f>
        <v>0</v>
      </c>
      <c r="Z10" s="201">
        <f t="shared" si="1"/>
        <v>0</v>
      </c>
      <c r="AA10" s="200">
        <f t="shared" si="2"/>
        <v>0</v>
      </c>
      <c r="AC10" s="90" t="e">
        <f t="shared" si="3"/>
        <v>#VALUE!</v>
      </c>
      <c r="AD10" s="91">
        <f t="shared" si="4"/>
        <v>1</v>
      </c>
      <c r="AE10" s="92">
        <f t="shared" si="5"/>
        <v>1</v>
      </c>
      <c r="AF10" s="93">
        <f t="shared" si="6"/>
        <v>1</v>
      </c>
      <c r="AG10" s="94">
        <f t="shared" si="7"/>
        <v>0</v>
      </c>
      <c r="AH10" s="94">
        <f t="shared" si="8"/>
        <v>0</v>
      </c>
      <c r="AI10" s="94">
        <f t="shared" si="9"/>
        <v>0</v>
      </c>
      <c r="AJ10" s="95">
        <f t="shared" si="10"/>
        <v>0</v>
      </c>
      <c r="AK10" s="94">
        <f t="shared" si="11"/>
        <v>0</v>
      </c>
      <c r="AL10" s="94">
        <f t="shared" si="12"/>
        <v>0</v>
      </c>
      <c r="AM10" s="94">
        <f t="shared" si="13"/>
        <v>0</v>
      </c>
      <c r="AN10" s="96">
        <f t="shared" si="14"/>
        <v>0</v>
      </c>
      <c r="AO10" s="94">
        <f t="shared" si="15"/>
        <v>0</v>
      </c>
      <c r="AP10" s="94">
        <f t="shared" si="16"/>
        <v>0</v>
      </c>
      <c r="AQ10" s="94">
        <f t="shared" si="17"/>
        <v>0</v>
      </c>
      <c r="AR10" s="35" t="str">
        <f>IF(ISBLANK(E10)," ",MATCH(E10,'Protokół zawodów'!$E$9:$E$191,0))</f>
        <v xml:space="preserve"> </v>
      </c>
      <c r="AT10" s="382">
        <f t="shared" ref="AT10:AT14" si="19">$AA$15</f>
        <v>0</v>
      </c>
    </row>
    <row r="11" spans="1:65" s="35" customFormat="1" ht="16.2">
      <c r="A11" s="84">
        <v>4</v>
      </c>
      <c r="B11" s="85" t="str">
        <f>IF(ISBLANK($E11),"",INDEX('Protokół zawodów'!$B$9:$Z$191,$AR11,1))</f>
        <v/>
      </c>
      <c r="C11" s="85" t="str">
        <f>IF(ISBLANK($E11),"",INDEX('Protokół zawodów'!$B$9:$Z$191,$AR11,2))</f>
        <v/>
      </c>
      <c r="D11" s="85" t="str">
        <f>IF(ISBLANK($E11),"",INDEX('Protokół zawodów'!$B$9:$Z$191,$AR11,3))</f>
        <v/>
      </c>
      <c r="E11" s="192"/>
      <c r="F11" s="85" t="str">
        <f>IF(ISBLANK($E11),"",INDEX('Protokół zawodów'!$B$9:$Z$191,$AR11,5))</f>
        <v/>
      </c>
      <c r="G11" s="182" t="str">
        <f>IF(ISBLANK($E11),"",INDEX('Protokół zawodów'!$B$9:$Z$191,$AR11,6))</f>
        <v/>
      </c>
      <c r="H11" s="85" t="str">
        <f>IF(ISBLANK($E11),"",INDEX('Protokół zawodów'!$B$9:$Z$191,$AR11,7))</f>
        <v/>
      </c>
      <c r="I11" s="85" t="str">
        <f>IF(ISBLANK($E11),"",INDEX('Protokół zawodów'!$B$9:$Z$191,$AR11,8))</f>
        <v/>
      </c>
      <c r="J11" s="87" t="str">
        <f>IF(ISBLANK($E11),"",INDEX('Protokół zawodów'!$B$9:$Z$191,$AR11,9))</f>
        <v/>
      </c>
      <c r="K11" s="168" t="str">
        <f>IF(ISBLANK($E11),"",INDEX('Protokół zawodów'!$B$9:$Z$191,$AR11,10))</f>
        <v/>
      </c>
      <c r="L11" s="131" t="str">
        <f>IF(ISBLANK($E11),"",INDEX('Protokół zawodów'!$B$9:$Z$191,$AR11,11))</f>
        <v/>
      </c>
      <c r="M11" s="132" t="str">
        <f>IF(ISBLANK($E11),"",INDEX('Protokół zawodów'!$B$9:$Z$191,$AR11,12))</f>
        <v/>
      </c>
      <c r="N11" s="131" t="str">
        <f>IF(ISBLANK($E11),"",INDEX('Protokół zawodów'!$B$9:$Z$191,$AR11,13))</f>
        <v/>
      </c>
      <c r="O11" s="132" t="str">
        <f>IF(ISBLANK($E11),"",INDEX('Protokół zawodów'!$B$9:$Z$191,$AR11,14))</f>
        <v/>
      </c>
      <c r="P11" s="133" t="str">
        <f>IF(ISBLANK($E11),"",INDEX('Protokół zawodów'!$B$9:$Z$191,$AR11,15))</f>
        <v/>
      </c>
      <c r="Q11" s="132" t="str">
        <f>IF(ISBLANK($E11),"",INDEX('Protokół zawodów'!$B$9:$Z$191,$AR11,16))</f>
        <v/>
      </c>
      <c r="R11" s="133" t="str">
        <f>IF(ISBLANK($E11),"",INDEX('Protokół zawodów'!$B$9:$Z$191,$AR11,17))</f>
        <v/>
      </c>
      <c r="S11" s="132" t="str">
        <f>IF(ISBLANK($E11),"",INDEX('Protokół zawodów'!$B$9:$Z$191,$AR11,18))</f>
        <v/>
      </c>
      <c r="T11" s="133" t="str">
        <f>IF(ISBLANK($E11),"",INDEX('Protokół zawodów'!$B$9:$Z$191,$AR11,19))</f>
        <v/>
      </c>
      <c r="U11" s="132" t="str">
        <f>IF(ISBLANK($E11),"",INDEX('Protokół zawodów'!$B$9:$Z$191,$AR11,20))</f>
        <v/>
      </c>
      <c r="V11" s="133" t="str">
        <f>IF(ISBLANK($E11),"",INDEX('Protokół zawodów'!$B$9:$Z$191,$AR11,21))</f>
        <v/>
      </c>
      <c r="W11" s="132" t="str">
        <f>IF(ISBLANK($E11),"",INDEX('Protokół zawodów'!$B$9:$Z$191,$AR11,22))</f>
        <v/>
      </c>
      <c r="X11" s="89">
        <f t="shared" si="0"/>
        <v>0</v>
      </c>
      <c r="Y11" s="198">
        <f t="shared" si="18"/>
        <v>0</v>
      </c>
      <c r="Z11" s="201">
        <f t="shared" si="1"/>
        <v>0</v>
      </c>
      <c r="AA11" s="200">
        <f t="shared" si="2"/>
        <v>0</v>
      </c>
      <c r="AC11" s="90" t="e">
        <f t="shared" si="3"/>
        <v>#VALUE!</v>
      </c>
      <c r="AD11" s="91">
        <f t="shared" si="4"/>
        <v>1</v>
      </c>
      <c r="AE11" s="92">
        <f t="shared" si="5"/>
        <v>1</v>
      </c>
      <c r="AF11" s="93">
        <f t="shared" si="6"/>
        <v>1</v>
      </c>
      <c r="AG11" s="94">
        <f t="shared" si="7"/>
        <v>0</v>
      </c>
      <c r="AH11" s="94">
        <f t="shared" si="8"/>
        <v>0</v>
      </c>
      <c r="AI11" s="94">
        <f t="shared" si="9"/>
        <v>0</v>
      </c>
      <c r="AJ11" s="95">
        <f t="shared" si="10"/>
        <v>0</v>
      </c>
      <c r="AK11" s="94">
        <f t="shared" si="11"/>
        <v>0</v>
      </c>
      <c r="AL11" s="94">
        <f t="shared" si="12"/>
        <v>0</v>
      </c>
      <c r="AM11" s="94">
        <f t="shared" si="13"/>
        <v>0</v>
      </c>
      <c r="AN11" s="96">
        <f t="shared" si="14"/>
        <v>0</v>
      </c>
      <c r="AO11" s="94">
        <f t="shared" si="15"/>
        <v>0</v>
      </c>
      <c r="AP11" s="94">
        <f t="shared" si="16"/>
        <v>0</v>
      </c>
      <c r="AQ11" s="94">
        <f t="shared" si="17"/>
        <v>0</v>
      </c>
      <c r="AR11" s="35" t="str">
        <f>IF(ISBLANK(E11)," ",MATCH(E11,'Protokół zawodów'!$E$9:$E$191,0))</f>
        <v xml:space="preserve"> </v>
      </c>
      <c r="AT11" s="382">
        <f t="shared" si="19"/>
        <v>0</v>
      </c>
    </row>
    <row r="12" spans="1:65" s="35" customFormat="1" ht="16.2">
      <c r="A12" s="84">
        <v>3</v>
      </c>
      <c r="B12" s="85" t="str">
        <f>IF(ISBLANK($E12),"",INDEX('Protokół zawodów'!$B$9:$Z$191,$AR12,1))</f>
        <v/>
      </c>
      <c r="C12" s="85" t="str">
        <f>IF(ISBLANK($E12),"",INDEX('Protokół zawodów'!$B$9:$Z$191,$AR12,2))</f>
        <v/>
      </c>
      <c r="D12" s="85" t="str">
        <f>IF(ISBLANK($E12),"",INDEX('Protokół zawodów'!$B$9:$Z$191,$AR12,3))</f>
        <v/>
      </c>
      <c r="E12" s="192"/>
      <c r="F12" s="85" t="str">
        <f>IF(ISBLANK($E12),"",INDEX('Protokół zawodów'!$B$9:$Z$191,$AR12,5))</f>
        <v/>
      </c>
      <c r="G12" s="182" t="str">
        <f>IF(ISBLANK($E12),"",INDEX('Protokół zawodów'!$B$9:$Z$191,$AR12,6))</f>
        <v/>
      </c>
      <c r="H12" s="85" t="str">
        <f>IF(ISBLANK($E12),"",INDEX('Protokół zawodów'!$B$9:$Z$191,$AR12,7))</f>
        <v/>
      </c>
      <c r="I12" s="85" t="str">
        <f>IF(ISBLANK($E12),"",INDEX('Protokół zawodów'!$B$9:$Z$191,$AR12,8))</f>
        <v/>
      </c>
      <c r="J12" s="87" t="str">
        <f>IF(ISBLANK($E12),"",INDEX('Protokół zawodów'!$B$9:$Z$191,$AR12,9))</f>
        <v/>
      </c>
      <c r="K12" s="168" t="str">
        <f>IF(ISBLANK($E12),"",INDEX('Protokół zawodów'!$B$9:$Z$191,$AR12,10))</f>
        <v/>
      </c>
      <c r="L12" s="131" t="str">
        <f>IF(ISBLANK($E12),"",INDEX('Protokół zawodów'!$B$9:$Z$191,$AR12,11))</f>
        <v/>
      </c>
      <c r="M12" s="132" t="str">
        <f>IF(ISBLANK($E12),"",INDEX('Protokół zawodów'!$B$9:$Z$191,$AR12,12))</f>
        <v/>
      </c>
      <c r="N12" s="131" t="str">
        <f>IF(ISBLANK($E12),"",INDEX('Protokół zawodów'!$B$9:$Z$191,$AR12,13))</f>
        <v/>
      </c>
      <c r="O12" s="132" t="str">
        <f>IF(ISBLANK($E12),"",INDEX('Protokół zawodów'!$B$9:$Z$191,$AR12,14))</f>
        <v/>
      </c>
      <c r="P12" s="133" t="str">
        <f>IF(ISBLANK($E12),"",INDEX('Protokół zawodów'!$B$9:$Z$191,$AR12,15))</f>
        <v/>
      </c>
      <c r="Q12" s="132" t="str">
        <f>IF(ISBLANK($E12),"",INDEX('Protokół zawodów'!$B$9:$Z$191,$AR12,16))</f>
        <v/>
      </c>
      <c r="R12" s="133" t="str">
        <f>IF(ISBLANK($E12),"",INDEX('Protokół zawodów'!$B$9:$Z$191,$AR12,17))</f>
        <v/>
      </c>
      <c r="S12" s="132" t="str">
        <f>IF(ISBLANK($E12),"",INDEX('Protokół zawodów'!$B$9:$Z$191,$AR12,18))</f>
        <v/>
      </c>
      <c r="T12" s="133" t="str">
        <f>IF(ISBLANK($E12),"",INDEX('Protokół zawodów'!$B$9:$Z$191,$AR12,19))</f>
        <v/>
      </c>
      <c r="U12" s="132" t="str">
        <f>IF(ISBLANK($E12),"",INDEX('Protokół zawodów'!$B$9:$Z$191,$AR12,20))</f>
        <v/>
      </c>
      <c r="V12" s="133" t="str">
        <f>IF(ISBLANK($E12),"",INDEX('Protokół zawodów'!$B$9:$Z$191,$AR12,21))</f>
        <v/>
      </c>
      <c r="W12" s="132" t="str">
        <f>IF(ISBLANK($E12),"",INDEX('Protokół zawodów'!$B$9:$Z$191,$AR12,22))</f>
        <v/>
      </c>
      <c r="X12" s="89">
        <f t="shared" si="0"/>
        <v>0</v>
      </c>
      <c r="Y12" s="198">
        <f t="shared" si="18"/>
        <v>0</v>
      </c>
      <c r="Z12" s="201">
        <f t="shared" si="1"/>
        <v>0</v>
      </c>
      <c r="AA12" s="200">
        <f t="shared" si="2"/>
        <v>0</v>
      </c>
      <c r="AC12" s="90" t="e">
        <f t="shared" si="3"/>
        <v>#VALUE!</v>
      </c>
      <c r="AD12" s="91">
        <f t="shared" si="4"/>
        <v>1</v>
      </c>
      <c r="AE12" s="92">
        <f t="shared" si="5"/>
        <v>1</v>
      </c>
      <c r="AF12" s="93">
        <f t="shared" si="6"/>
        <v>1</v>
      </c>
      <c r="AG12" s="94">
        <f t="shared" si="7"/>
        <v>0</v>
      </c>
      <c r="AH12" s="94">
        <f t="shared" si="8"/>
        <v>0</v>
      </c>
      <c r="AI12" s="94">
        <f t="shared" si="9"/>
        <v>0</v>
      </c>
      <c r="AJ12" s="95">
        <f t="shared" si="10"/>
        <v>0</v>
      </c>
      <c r="AK12" s="94">
        <f t="shared" si="11"/>
        <v>0</v>
      </c>
      <c r="AL12" s="94">
        <f t="shared" si="12"/>
        <v>0</v>
      </c>
      <c r="AM12" s="94">
        <f t="shared" si="13"/>
        <v>0</v>
      </c>
      <c r="AN12" s="96">
        <f t="shared" si="14"/>
        <v>0</v>
      </c>
      <c r="AO12" s="94">
        <f t="shared" si="15"/>
        <v>0</v>
      </c>
      <c r="AP12" s="94">
        <f t="shared" si="16"/>
        <v>0</v>
      </c>
      <c r="AQ12" s="94">
        <f t="shared" si="17"/>
        <v>0</v>
      </c>
      <c r="AR12" s="35" t="str">
        <f>IF(ISBLANK(E12)," ",MATCH(E12,'Protokół zawodów'!$E$9:$E$191,0))</f>
        <v xml:space="preserve"> </v>
      </c>
      <c r="AT12" s="382">
        <f t="shared" si="19"/>
        <v>0</v>
      </c>
    </row>
    <row r="13" spans="1:65" s="35" customFormat="1" ht="16.2">
      <c r="A13" s="84">
        <v>5</v>
      </c>
      <c r="B13" s="85" t="str">
        <f>IF(ISBLANK($E13),"",INDEX('Protokół zawodów'!$B$9:$Z$191,$AR13,1))</f>
        <v/>
      </c>
      <c r="C13" s="85" t="str">
        <f>IF(ISBLANK($E13),"",INDEX('Protokół zawodów'!$B$9:$Z$191,$AR13,2))</f>
        <v/>
      </c>
      <c r="D13" s="85" t="str">
        <f>IF(ISBLANK($E13),"",INDEX('Protokół zawodów'!$B$9:$Z$191,$AR13,3))</f>
        <v/>
      </c>
      <c r="E13" s="192"/>
      <c r="F13" s="85" t="str">
        <f>IF(ISBLANK($E13),"",INDEX('Protokół zawodów'!$B$9:$Z$191,$AR13,5))</f>
        <v/>
      </c>
      <c r="G13" s="182" t="str">
        <f>IF(ISBLANK($E13),"",INDEX('Protokół zawodów'!$B$9:$Z$191,$AR13,6))</f>
        <v/>
      </c>
      <c r="H13" s="85" t="str">
        <f>IF(ISBLANK($E13),"",INDEX('Protokół zawodów'!$B$9:$Z$191,$AR13,7))</f>
        <v/>
      </c>
      <c r="I13" s="85" t="str">
        <f>IF(ISBLANK($E13),"",INDEX('Protokół zawodów'!$B$9:$Z$191,$AR13,8))</f>
        <v/>
      </c>
      <c r="J13" s="87" t="str">
        <f>IF(ISBLANK($E13),"",INDEX('Protokół zawodów'!$B$9:$Z$191,$AR13,9))</f>
        <v/>
      </c>
      <c r="K13" s="168" t="str">
        <f>IF(ISBLANK($E13),"",INDEX('Protokół zawodów'!$B$9:$Z$191,$AR13,10))</f>
        <v/>
      </c>
      <c r="L13" s="131" t="str">
        <f>IF(ISBLANK($E13),"",INDEX('Protokół zawodów'!$B$9:$Z$191,$AR13,11))</f>
        <v/>
      </c>
      <c r="M13" s="132" t="str">
        <f>IF(ISBLANK($E13),"",INDEX('Protokół zawodów'!$B$9:$Z$191,$AR13,12))</f>
        <v/>
      </c>
      <c r="N13" s="131" t="str">
        <f>IF(ISBLANK($E13),"",INDEX('Protokół zawodów'!$B$9:$Z$191,$AR13,13))</f>
        <v/>
      </c>
      <c r="O13" s="132" t="str">
        <f>IF(ISBLANK($E13),"",INDEX('Protokół zawodów'!$B$9:$Z$191,$AR13,14))</f>
        <v/>
      </c>
      <c r="P13" s="133" t="str">
        <f>IF(ISBLANK($E13),"",INDEX('Protokół zawodów'!$B$9:$Z$191,$AR13,15))</f>
        <v/>
      </c>
      <c r="Q13" s="132" t="str">
        <f>IF(ISBLANK($E13),"",INDEX('Protokół zawodów'!$B$9:$Z$191,$AR13,16))</f>
        <v/>
      </c>
      <c r="R13" s="133" t="str">
        <f>IF(ISBLANK($E13),"",INDEX('Protokół zawodów'!$B$9:$Z$191,$AR13,17))</f>
        <v/>
      </c>
      <c r="S13" s="132" t="str">
        <f>IF(ISBLANK($E13),"",INDEX('Protokół zawodów'!$B$9:$Z$191,$AR13,18))</f>
        <v/>
      </c>
      <c r="T13" s="133" t="str">
        <f>IF(ISBLANK($E13),"",INDEX('Protokół zawodów'!$B$9:$Z$191,$AR13,19))</f>
        <v/>
      </c>
      <c r="U13" s="132" t="str">
        <f>IF(ISBLANK($E13),"",INDEX('Protokół zawodów'!$B$9:$Z$191,$AR13,20))</f>
        <v/>
      </c>
      <c r="V13" s="133" t="str">
        <f>IF(ISBLANK($E13),"",INDEX('Protokół zawodów'!$B$9:$Z$191,$AR13,21))</f>
        <v/>
      </c>
      <c r="W13" s="132" t="str">
        <f>IF(ISBLANK($E13),"",INDEX('Protokół zawodów'!$B$9:$Z$191,$AR13,22))</f>
        <v/>
      </c>
      <c r="X13" s="89">
        <f t="shared" si="0"/>
        <v>0</v>
      </c>
      <c r="Y13" s="198">
        <f t="shared" si="18"/>
        <v>0</v>
      </c>
      <c r="Z13" s="201">
        <f t="shared" si="1"/>
        <v>0</v>
      </c>
      <c r="AA13" s="200">
        <f t="shared" si="2"/>
        <v>0</v>
      </c>
      <c r="AC13" s="90" t="e">
        <f t="shared" si="3"/>
        <v>#VALUE!</v>
      </c>
      <c r="AD13" s="91">
        <f t="shared" si="4"/>
        <v>1</v>
      </c>
      <c r="AE13" s="92">
        <f t="shared" si="5"/>
        <v>1</v>
      </c>
      <c r="AF13" s="93">
        <f t="shared" si="6"/>
        <v>1</v>
      </c>
      <c r="AG13" s="94">
        <f t="shared" si="7"/>
        <v>0</v>
      </c>
      <c r="AH13" s="94">
        <f t="shared" si="8"/>
        <v>0</v>
      </c>
      <c r="AI13" s="94">
        <f t="shared" si="9"/>
        <v>0</v>
      </c>
      <c r="AJ13" s="95">
        <f t="shared" si="10"/>
        <v>0</v>
      </c>
      <c r="AK13" s="94">
        <f t="shared" si="11"/>
        <v>0</v>
      </c>
      <c r="AL13" s="94">
        <f t="shared" si="12"/>
        <v>0</v>
      </c>
      <c r="AM13" s="94">
        <f t="shared" si="13"/>
        <v>0</v>
      </c>
      <c r="AN13" s="96">
        <f t="shared" si="14"/>
        <v>0</v>
      </c>
      <c r="AO13" s="94">
        <f t="shared" si="15"/>
        <v>0</v>
      </c>
      <c r="AP13" s="94">
        <f t="shared" si="16"/>
        <v>0</v>
      </c>
      <c r="AQ13" s="94">
        <f t="shared" si="17"/>
        <v>0</v>
      </c>
      <c r="AR13" s="35" t="str">
        <f>IF(ISBLANK(E13)," ",MATCH(E13,'Protokół zawodów'!$E$9:$E$191,0))</f>
        <v xml:space="preserve"> </v>
      </c>
      <c r="AT13" s="382">
        <f t="shared" si="19"/>
        <v>0</v>
      </c>
    </row>
    <row r="14" spans="1:65" s="35" customFormat="1" ht="16.8" thickBot="1">
      <c r="A14" s="84">
        <v>6</v>
      </c>
      <c r="B14" s="85" t="str">
        <f>IF(ISBLANK($E14),"",INDEX('Protokół zawodów'!$B$9:$Z$191,$AR14,1))</f>
        <v/>
      </c>
      <c r="C14" s="85" t="str">
        <f>IF(ISBLANK($E14),"",INDEX('Protokół zawodów'!$B$9:$Z$191,$AR14,2))</f>
        <v/>
      </c>
      <c r="D14" s="85" t="str">
        <f>IF(ISBLANK($E14),"",INDEX('Protokół zawodów'!$B$9:$Z$191,$AR14,3))</f>
        <v/>
      </c>
      <c r="E14" s="192"/>
      <c r="F14" s="85" t="str">
        <f>IF(ISBLANK($E14),"",INDEX('Protokół zawodów'!$B$9:$Z$191,$AR14,5))</f>
        <v/>
      </c>
      <c r="G14" s="182" t="str">
        <f>IF(ISBLANK($E14),"",INDEX('Protokół zawodów'!$B$9:$Z$191,$AR14,6))</f>
        <v/>
      </c>
      <c r="H14" s="85" t="str">
        <f>IF(ISBLANK($E14),"",INDEX('Protokół zawodów'!$B$9:$Z$191,$AR14,7))</f>
        <v/>
      </c>
      <c r="I14" s="85" t="str">
        <f>IF(ISBLANK($E14),"",INDEX('Protokół zawodów'!$B$9:$Z$191,$AR14,8))</f>
        <v/>
      </c>
      <c r="J14" s="87" t="str">
        <f>IF(ISBLANK($E14),"",INDEX('Protokół zawodów'!$B$9:$Z$191,$AR14,9))</f>
        <v/>
      </c>
      <c r="K14" s="168" t="str">
        <f>IF(ISBLANK($E14),"",INDEX('Protokół zawodów'!$B$9:$Z$191,$AR14,10))</f>
        <v/>
      </c>
      <c r="L14" s="131" t="str">
        <f>IF(ISBLANK($E14),"",INDEX('Protokół zawodów'!$B$9:$Z$191,$AR14,11))</f>
        <v/>
      </c>
      <c r="M14" s="132" t="str">
        <f>IF(ISBLANK($E14),"",INDEX('Protokół zawodów'!$B$9:$Z$191,$AR14,12))</f>
        <v/>
      </c>
      <c r="N14" s="131" t="str">
        <f>IF(ISBLANK($E14),"",INDEX('Protokół zawodów'!$B$9:$Z$191,$AR14,13))</f>
        <v/>
      </c>
      <c r="O14" s="132" t="str">
        <f>IF(ISBLANK($E14),"",INDEX('Protokół zawodów'!$B$9:$Z$191,$AR14,14))</f>
        <v/>
      </c>
      <c r="P14" s="133" t="str">
        <f>IF(ISBLANK($E14),"",INDEX('Protokół zawodów'!$B$9:$Z$191,$AR14,15))</f>
        <v/>
      </c>
      <c r="Q14" s="132" t="str">
        <f>IF(ISBLANK($E14),"",INDEX('Protokół zawodów'!$B$9:$Z$191,$AR14,16))</f>
        <v/>
      </c>
      <c r="R14" s="133" t="str">
        <f>IF(ISBLANK($E14),"",INDEX('Protokół zawodów'!$B$9:$Z$191,$AR14,17))</f>
        <v/>
      </c>
      <c r="S14" s="132" t="str">
        <f>IF(ISBLANK($E14),"",INDEX('Protokół zawodów'!$B$9:$Z$191,$AR14,18))</f>
        <v/>
      </c>
      <c r="T14" s="133" t="str">
        <f>IF(ISBLANK($E14),"",INDEX('Protokół zawodów'!$B$9:$Z$191,$AR14,19))</f>
        <v/>
      </c>
      <c r="U14" s="132" t="str">
        <f>IF(ISBLANK($E14),"",INDEX('Protokół zawodów'!$B$9:$Z$191,$AR14,20))</f>
        <v/>
      </c>
      <c r="V14" s="133" t="str">
        <f>IF(ISBLANK($E14),"",INDEX('Protokół zawodów'!$B$9:$Z$191,$AR14,21))</f>
        <v/>
      </c>
      <c r="W14" s="132" t="str">
        <f>IF(ISBLANK($E14),"",INDEX('Protokół zawodów'!$B$9:$Z$191,$AR14,22))</f>
        <v/>
      </c>
      <c r="X14" s="89">
        <f t="shared" si="0"/>
        <v>0</v>
      </c>
      <c r="Y14" s="198">
        <f t="shared" si="18"/>
        <v>0</v>
      </c>
      <c r="Z14" s="201">
        <f t="shared" si="1"/>
        <v>0</v>
      </c>
      <c r="AA14" s="200">
        <f t="shared" si="2"/>
        <v>0</v>
      </c>
      <c r="AC14" s="90" t="e">
        <f t="shared" si="3"/>
        <v>#VALUE!</v>
      </c>
      <c r="AD14" s="91">
        <f t="shared" si="4"/>
        <v>1</v>
      </c>
      <c r="AE14" s="92">
        <f t="shared" si="5"/>
        <v>1</v>
      </c>
      <c r="AF14" s="93">
        <f t="shared" si="6"/>
        <v>1</v>
      </c>
      <c r="AG14" s="94">
        <f t="shared" si="7"/>
        <v>0</v>
      </c>
      <c r="AH14" s="94">
        <f t="shared" si="8"/>
        <v>0</v>
      </c>
      <c r="AI14" s="94">
        <f t="shared" si="9"/>
        <v>0</v>
      </c>
      <c r="AJ14" s="95">
        <f t="shared" si="10"/>
        <v>0</v>
      </c>
      <c r="AK14" s="94">
        <f t="shared" si="11"/>
        <v>0</v>
      </c>
      <c r="AL14" s="94">
        <f t="shared" si="12"/>
        <v>0</v>
      </c>
      <c r="AM14" s="94">
        <f t="shared" si="13"/>
        <v>0</v>
      </c>
      <c r="AN14" s="96">
        <f t="shared" si="14"/>
        <v>0</v>
      </c>
      <c r="AO14" s="94">
        <f t="shared" si="15"/>
        <v>0</v>
      </c>
      <c r="AP14" s="94">
        <f t="shared" si="16"/>
        <v>0</v>
      </c>
      <c r="AQ14" s="94">
        <f t="shared" si="17"/>
        <v>0</v>
      </c>
      <c r="AR14" s="35" t="str">
        <f>IF(ISBLANK(E14)," ",MATCH(E14,'Protokół zawodów'!$E$9:$E$191,0))</f>
        <v xml:space="preserve"> </v>
      </c>
      <c r="AT14" s="382">
        <f t="shared" si="19"/>
        <v>0</v>
      </c>
    </row>
    <row r="15" spans="1:65" ht="18.600000000000001" thickBot="1">
      <c r="I15" s="161" t="str">
        <f>G5</f>
        <v>OLIMPIJCZYK Łuków</v>
      </c>
      <c r="X15" s="147"/>
      <c r="Y15" s="147"/>
      <c r="Z15" s="202">
        <f>ROUND(IF(COUNTA(I9:I14)=6,SUM(Z9:Z14)-MIN(Z9:Z14),SUM(Z9:Z14)),2)</f>
        <v>0</v>
      </c>
      <c r="AA15" s="199">
        <f>ROUND(IF(COUNTA(J9:J14)=6,SUM(AA9:AA14)-MIN(AA9:AA14),SUM(AA9:AA14)),2)</f>
        <v>0</v>
      </c>
      <c r="AR15" s="35" t="str">
        <f>IF(ISBLANK(E15)," ",MATCH(E15,'Protokół zawodów'!$E$9:$E$191,0))</f>
        <v xml:space="preserve"> </v>
      </c>
    </row>
    <row r="16" spans="1:65" s="141" customFormat="1" ht="15" customHeight="1">
      <c r="A16" s="135">
        <v>2</v>
      </c>
      <c r="B16" s="136"/>
      <c r="D16" s="113"/>
      <c r="E16" s="113"/>
      <c r="F16" s="113"/>
      <c r="G16" s="148" t="s">
        <v>55</v>
      </c>
      <c r="H16" s="15"/>
      <c r="I16" s="15"/>
      <c r="J16" s="15"/>
      <c r="K16" s="113"/>
      <c r="L16" s="137"/>
      <c r="M16" s="138"/>
      <c r="N16" s="139"/>
      <c r="O16" s="138"/>
      <c r="P16" s="139"/>
      <c r="Q16" s="138"/>
      <c r="R16" s="140"/>
      <c r="S16" s="138"/>
      <c r="U16" s="142"/>
      <c r="V16" s="139"/>
      <c r="W16" s="142"/>
      <c r="X16" s="143"/>
      <c r="Y16" s="143"/>
      <c r="Z16" s="143"/>
      <c r="AA16" s="144"/>
      <c r="AE16" s="145"/>
      <c r="AF16" s="145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35" t="str">
        <f>IF(ISBLANK(E16)," ",MATCH(E16,'Protokół zawodów'!$E$9:$E$191,0))</f>
        <v xml:space="preserve"> </v>
      </c>
    </row>
    <row r="17" spans="1:46" ht="6" customHeight="1">
      <c r="A17" s="67"/>
      <c r="B17" s="67"/>
      <c r="C17" s="67"/>
      <c r="D17" s="67"/>
      <c r="E17" s="67"/>
      <c r="F17" s="67"/>
      <c r="G17" s="146"/>
      <c r="H17" s="67"/>
      <c r="I17" s="67"/>
      <c r="J17" s="67"/>
      <c r="K17" s="75"/>
      <c r="L17" s="76"/>
      <c r="M17" s="77"/>
      <c r="N17" s="76"/>
      <c r="O17" s="77"/>
      <c r="P17" s="76"/>
      <c r="Q17" s="77"/>
      <c r="R17" s="76"/>
      <c r="S17" s="77"/>
      <c r="T17" s="76"/>
      <c r="U17" s="77"/>
      <c r="V17" s="76"/>
      <c r="W17" s="77"/>
      <c r="X17" s="78"/>
      <c r="Y17" s="78"/>
      <c r="Z17" s="78"/>
      <c r="AA17" s="79"/>
      <c r="AE17" s="74"/>
      <c r="AF17" s="74"/>
      <c r="AI17" s="61"/>
      <c r="AR17" s="35" t="str">
        <f>IF(ISBLANK(E17)," ",MATCH(E17,'Protokół zawodów'!$E$9:$E$191,0))</f>
        <v xml:space="preserve"> </v>
      </c>
    </row>
    <row r="18" spans="1:46" s="81" customFormat="1" ht="12" customHeight="1">
      <c r="A18" s="623" t="s">
        <v>10</v>
      </c>
      <c r="B18" s="628" t="s">
        <v>26</v>
      </c>
      <c r="C18" s="653" t="s">
        <v>27</v>
      </c>
      <c r="D18" s="631" t="s">
        <v>12</v>
      </c>
      <c r="E18" s="629"/>
      <c r="F18" s="631" t="s">
        <v>28</v>
      </c>
      <c r="G18" s="647" t="s">
        <v>29</v>
      </c>
      <c r="H18" s="631" t="s">
        <v>30</v>
      </c>
      <c r="I18" s="623" t="s">
        <v>31</v>
      </c>
      <c r="J18" s="80" t="s">
        <v>32</v>
      </c>
      <c r="K18" s="623" t="s">
        <v>33</v>
      </c>
      <c r="L18" s="623" t="s">
        <v>34</v>
      </c>
      <c r="M18" s="623"/>
      <c r="N18" s="623"/>
      <c r="O18" s="623"/>
      <c r="P18" s="623"/>
      <c r="Q18" s="623"/>
      <c r="R18" s="623" t="s">
        <v>35</v>
      </c>
      <c r="S18" s="623"/>
      <c r="T18" s="623"/>
      <c r="U18" s="623"/>
      <c r="V18" s="623"/>
      <c r="W18" s="623"/>
      <c r="X18" s="623" t="s">
        <v>36</v>
      </c>
      <c r="Y18" s="80" t="s">
        <v>61</v>
      </c>
      <c r="Z18" s="631" t="s">
        <v>37</v>
      </c>
      <c r="AA18" s="623" t="s">
        <v>38</v>
      </c>
      <c r="AE18" s="82"/>
      <c r="AF18" s="82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35" t="str">
        <f>IF(ISBLANK(E18)," ",MATCH(E18,'Protokół zawodów'!$E$9:$E$191,0))</f>
        <v xml:space="preserve"> </v>
      </c>
    </row>
    <row r="19" spans="1:46" s="81" customFormat="1" ht="12" customHeight="1">
      <c r="A19" s="624"/>
      <c r="B19" s="628"/>
      <c r="C19" s="653"/>
      <c r="D19" s="631"/>
      <c r="E19" s="629"/>
      <c r="F19" s="631"/>
      <c r="G19" s="624"/>
      <c r="H19" s="626"/>
      <c r="I19" s="624"/>
      <c r="J19" s="189" t="s">
        <v>39</v>
      </c>
      <c r="K19" s="623"/>
      <c r="L19" s="625">
        <v>1</v>
      </c>
      <c r="M19" s="625"/>
      <c r="N19" s="625">
        <v>2</v>
      </c>
      <c r="O19" s="625"/>
      <c r="P19" s="625">
        <v>3</v>
      </c>
      <c r="Q19" s="625"/>
      <c r="R19" s="625">
        <v>1</v>
      </c>
      <c r="S19" s="625"/>
      <c r="T19" s="625">
        <v>2</v>
      </c>
      <c r="U19" s="625"/>
      <c r="V19" s="625">
        <v>3</v>
      </c>
      <c r="W19" s="625"/>
      <c r="X19" s="623"/>
      <c r="Y19" s="189" t="s">
        <v>60</v>
      </c>
      <c r="Z19" s="623"/>
      <c r="AA19" s="624"/>
      <c r="AC19" s="81">
        <v>20</v>
      </c>
      <c r="AE19" s="82" t="s">
        <v>40</v>
      </c>
      <c r="AF19" s="82" t="s">
        <v>41</v>
      </c>
      <c r="AG19" s="63"/>
      <c r="AH19" s="63"/>
      <c r="AI19" s="63"/>
      <c r="AJ19" s="63"/>
      <c r="AK19" s="63"/>
      <c r="AL19" s="63"/>
      <c r="AM19" s="63"/>
      <c r="AN19" s="63"/>
      <c r="AO19" s="83" t="s">
        <v>42</v>
      </c>
      <c r="AP19" s="83" t="s">
        <v>43</v>
      </c>
      <c r="AQ19" s="83" t="s">
        <v>44</v>
      </c>
      <c r="AR19" s="35" t="str">
        <f>IF(ISBLANK(E19)," ",MATCH(E19,'Protokół zawodów'!$E$9:$E$191,0))</f>
        <v xml:space="preserve"> </v>
      </c>
    </row>
    <row r="20" spans="1:46" s="35" customFormat="1" ht="16.2">
      <c r="A20" s="84">
        <v>1</v>
      </c>
      <c r="B20" s="85" t="str">
        <f>IF(ISBLANK($E20),"",INDEX('Protokół zawodów'!$B$9:$Z$191,$AR20,1))</f>
        <v/>
      </c>
      <c r="C20" s="85" t="str">
        <f>IF(ISBLANK($E20),"",INDEX('Protokół zawodów'!$B$9:$Z$191,$AR20,2))</f>
        <v/>
      </c>
      <c r="D20" s="85" t="str">
        <f>IF(ISBLANK($E20),"",INDEX('Protokół zawodów'!$B$9:$Z$191,$AR20,3))</f>
        <v/>
      </c>
      <c r="E20" s="192"/>
      <c r="F20" s="85" t="str">
        <f>IF(ISBLANK($E20),"",INDEX('Protokół zawodów'!$B$9:$Z$191,$AR20,5))</f>
        <v/>
      </c>
      <c r="G20" s="182" t="str">
        <f>IF(ISBLANK($E20),"",INDEX('Protokół zawodów'!$B$9:$Z$191,$AR20,6))</f>
        <v/>
      </c>
      <c r="H20" s="85" t="str">
        <f>IF(ISBLANK($E20),"",INDEX('Protokół zawodów'!$B$9:$Z$191,$AR20,7))</f>
        <v/>
      </c>
      <c r="I20" s="85" t="str">
        <f>IF(ISBLANK($E20),"",INDEX('Protokół zawodów'!$B$9:$Z$191,$AR20,8))</f>
        <v/>
      </c>
      <c r="J20" s="87" t="str">
        <f>IF(ISBLANK($E20),"",INDEX('Protokół zawodów'!$B$9:$Z$191,$AR20,9))</f>
        <v/>
      </c>
      <c r="K20" s="168" t="str">
        <f>IF(ISBLANK($E20),"",INDEX('Protokół zawodów'!$B$9:$Z$191,$AR20,10))</f>
        <v/>
      </c>
      <c r="L20" s="131" t="str">
        <f>IF(ISBLANK($E20),"",INDEX('Protokół zawodów'!$B$9:$Z$191,$AR20,11))</f>
        <v/>
      </c>
      <c r="M20" s="132" t="str">
        <f>IF(ISBLANK($E20),"",INDEX('Protokół zawodów'!$B$9:$Z$191,$AR20,12))</f>
        <v/>
      </c>
      <c r="N20" s="131" t="str">
        <f>IF(ISBLANK($E20),"",INDEX('Protokół zawodów'!$B$9:$Z$191,$AR20,13))</f>
        <v/>
      </c>
      <c r="O20" s="132" t="str">
        <f>IF(ISBLANK($E20),"",INDEX('Protokół zawodów'!$B$9:$Z$191,$AR20,14))</f>
        <v/>
      </c>
      <c r="P20" s="133" t="str">
        <f>IF(ISBLANK($E20),"",INDEX('Protokół zawodów'!$B$9:$Z$191,$AR20,15))</f>
        <v/>
      </c>
      <c r="Q20" s="132" t="str">
        <f>IF(ISBLANK($E20),"",INDEX('Protokół zawodów'!$B$9:$Z$191,$AR20,16))</f>
        <v/>
      </c>
      <c r="R20" s="133" t="str">
        <f>IF(ISBLANK($E20),"",INDEX('Protokół zawodów'!$B$9:$Z$191,$AR20,17))</f>
        <v/>
      </c>
      <c r="S20" s="132" t="str">
        <f>IF(ISBLANK($E20),"",INDEX('Protokół zawodów'!$B$9:$Z$191,$AR20,18))</f>
        <v/>
      </c>
      <c r="T20" s="133" t="str">
        <f>IF(ISBLANK($E20),"",INDEX('Protokół zawodów'!$B$9:$Z$191,$AR20,19))</f>
        <v/>
      </c>
      <c r="U20" s="132" t="str">
        <f>IF(ISBLANK($E20),"",INDEX('Protokół zawodów'!$B$9:$Z$191,$AR20,20))</f>
        <v/>
      </c>
      <c r="V20" s="133" t="str">
        <f>IF(ISBLANK($E20),"",INDEX('Protokół zawodów'!$B$9:$Z$191,$AR20,21))</f>
        <v/>
      </c>
      <c r="W20" s="132" t="str">
        <f>IF(ISBLANK($E20),"",INDEX('Protokół zawodów'!$B$9:$Z$191,$AR20,22))</f>
        <v/>
      </c>
      <c r="X20" s="89">
        <f t="shared" ref="X20:X25" si="20">AJ20+AN20</f>
        <v>0</v>
      </c>
      <c r="Y20" s="198">
        <f>IF(ISBLANK(E20),0,IF(($AT$4-H20)=20,10,IF(($AT$4-H20)=19,10,IF(($AT$4-H20)=18,10,IF(($AT$4-H20)=17,20,IF(($AT$4-H20)=16,20,IF(($AT$4-H20)=15,30,IF(($AT$4-H20)=14,30,IF(($AT$4-H20)=13,30,0)))))))))</f>
        <v>0</v>
      </c>
      <c r="Z20" s="201">
        <f t="shared" ref="Z20:Z25" si="21">IF(ISBLANK(K20)=TRUE,"",ROUND(AF20*AQ20*AD20,2)+IF(OR(AO20=0,AP20=0),0,Y20))</f>
        <v>0</v>
      </c>
      <c r="AA20" s="200">
        <f t="shared" ref="AA20:AA25" si="22">IF(ISBLANK(K20)=TRUE," ",ROUND(AF20*X20*AD20,2))+IF(OR(AJ20=0,AN20=0),0,Y20)</f>
        <v>0</v>
      </c>
      <c r="AC20" s="90" t="e">
        <f t="shared" ref="AC20:AC25" si="23">J20-L20-R20</f>
        <v>#VALUE!</v>
      </c>
      <c r="AD20" s="91">
        <f t="shared" ref="AD20:AD25" si="24">IF(ISBLANK($AT$3),1,IF(F20="K",$AT$3,1))</f>
        <v>1</v>
      </c>
      <c r="AE20" s="92">
        <f t="shared" ref="AE20:AE25" si="25">IF(K20&lt;153.757,10^(0.787004341*((LOG10(K20/153.757))^2)),1)</f>
        <v>1</v>
      </c>
      <c r="AF20" s="93">
        <f t="shared" ref="AF20:AF25" si="26">IF(K20&lt;193.609,10^(0.722762521*((LOG10(K20/193.609))^2)),1)</f>
        <v>1</v>
      </c>
      <c r="AG20" s="94">
        <f t="shared" ref="AG20:AG25" si="27">IF(M20="z",L20,IF(M20="x",L20*(-1),0))</f>
        <v>0</v>
      </c>
      <c r="AH20" s="94">
        <f t="shared" ref="AH20:AH25" si="28">IF(O20="z",N20,IF(O20="x",N20*(-1),0))</f>
        <v>0</v>
      </c>
      <c r="AI20" s="94">
        <f t="shared" ref="AI20:AI25" si="29">IF(Q20="z",P20,IF(Q20="x",P20*(-1),0))</f>
        <v>0</v>
      </c>
      <c r="AJ20" s="95">
        <f t="shared" ref="AJ20:AJ25" si="30">IF(AND(AG20&lt;0,AH20&lt;0,AI20&lt;0),0,MAX(AG20:AI20))</f>
        <v>0</v>
      </c>
      <c r="AK20" s="94">
        <f t="shared" ref="AK20:AK25" si="31">IF(S20="z",R20,IF(S20="x",R20*(-1),0))</f>
        <v>0</v>
      </c>
      <c r="AL20" s="94">
        <f t="shared" ref="AL20:AL25" si="32">IF(U20="z",T20,IF(U20="x",T20*(-1),0))</f>
        <v>0</v>
      </c>
      <c r="AM20" s="94">
        <f t="shared" ref="AM20:AM25" si="33">IF(W20="z",V20,IF(W20="x",V20*(-1),0))</f>
        <v>0</v>
      </c>
      <c r="AN20" s="96">
        <f t="shared" ref="AN20:AN25" si="34">IF(AND(AK20&lt;0,AL20&lt;0,AM20&lt;0),0,MAX(AK20:AM20))</f>
        <v>0</v>
      </c>
      <c r="AO20" s="94">
        <f t="shared" ref="AO20:AO25" si="35">IF(ISTEXT(Q20),AJ20,LARGE(L20:P20,1))</f>
        <v>0</v>
      </c>
      <c r="AP20" s="94">
        <f t="shared" ref="AP20:AP25" si="36">IF(ISTEXT(W20),AN20,LARGE(R20:V20,1))</f>
        <v>0</v>
      </c>
      <c r="AQ20" s="94">
        <f t="shared" ref="AQ20:AQ25" si="37">AO20+AP20</f>
        <v>0</v>
      </c>
      <c r="AR20" s="35" t="str">
        <f>IF(ISBLANK(E20)," ",MATCH(E20,'Protokół zawodów'!$E$9:$E$191,0))</f>
        <v xml:space="preserve"> </v>
      </c>
      <c r="AT20" s="382">
        <f>$AA$26</f>
        <v>0</v>
      </c>
    </row>
    <row r="21" spans="1:46" s="35" customFormat="1" ht="16.2">
      <c r="A21" s="84">
        <v>2</v>
      </c>
      <c r="B21" s="85" t="str">
        <f>IF(ISBLANK($E21),"",INDEX('Protokół zawodów'!$B$9:$Z$191,$AR21,1))</f>
        <v/>
      </c>
      <c r="C21" s="85" t="str">
        <f>IF(ISBLANK($E21),"",INDEX('Protokół zawodów'!$B$9:$Z$191,$AR21,2))</f>
        <v/>
      </c>
      <c r="D21" s="85" t="str">
        <f>IF(ISBLANK($E21),"",INDEX('Protokół zawodów'!$B$9:$Z$191,$AR21,3))</f>
        <v/>
      </c>
      <c r="E21" s="192"/>
      <c r="F21" s="85" t="str">
        <f>IF(ISBLANK($E21),"",INDEX('Protokół zawodów'!$B$9:$Z$191,$AR21,5))</f>
        <v/>
      </c>
      <c r="G21" s="182" t="str">
        <f>IF(ISBLANK($E21),"",INDEX('Protokół zawodów'!$B$9:$Z$191,$AR21,6))</f>
        <v/>
      </c>
      <c r="H21" s="85" t="str">
        <f>IF(ISBLANK($E21),"",INDEX('Protokół zawodów'!$B$9:$Z$191,$AR21,7))</f>
        <v/>
      </c>
      <c r="I21" s="85" t="str">
        <f>IF(ISBLANK($E21),"",INDEX('Protokół zawodów'!$B$9:$Z$191,$AR21,8))</f>
        <v/>
      </c>
      <c r="J21" s="87" t="str">
        <f>IF(ISBLANK($E21),"",INDEX('Protokół zawodów'!$B$9:$Z$191,$AR21,9))</f>
        <v/>
      </c>
      <c r="K21" s="168" t="str">
        <f>IF(ISBLANK($E21),"",INDEX('Protokół zawodów'!$B$9:$Z$191,$AR21,10))</f>
        <v/>
      </c>
      <c r="L21" s="131" t="str">
        <f>IF(ISBLANK($E21),"",INDEX('Protokół zawodów'!$B$9:$Z$191,$AR21,11))</f>
        <v/>
      </c>
      <c r="M21" s="132" t="str">
        <f>IF(ISBLANK($E21),"",INDEX('Protokół zawodów'!$B$9:$Z$191,$AR21,12))</f>
        <v/>
      </c>
      <c r="N21" s="131" t="str">
        <f>IF(ISBLANK($E21),"",INDEX('Protokół zawodów'!$B$9:$Z$191,$AR21,13))</f>
        <v/>
      </c>
      <c r="O21" s="132" t="str">
        <f>IF(ISBLANK($E21),"",INDEX('Protokół zawodów'!$B$9:$Z$191,$AR21,14))</f>
        <v/>
      </c>
      <c r="P21" s="133" t="str">
        <f>IF(ISBLANK($E21),"",INDEX('Protokół zawodów'!$B$9:$Z$191,$AR21,15))</f>
        <v/>
      </c>
      <c r="Q21" s="132" t="str">
        <f>IF(ISBLANK($E21),"",INDEX('Protokół zawodów'!$B$9:$Z$191,$AR21,16))</f>
        <v/>
      </c>
      <c r="R21" s="133" t="str">
        <f>IF(ISBLANK($E21),"",INDEX('Protokół zawodów'!$B$9:$Z$191,$AR21,17))</f>
        <v/>
      </c>
      <c r="S21" s="132" t="str">
        <f>IF(ISBLANK($E21),"",INDEX('Protokół zawodów'!$B$9:$Z$191,$AR21,18))</f>
        <v/>
      </c>
      <c r="T21" s="133" t="str">
        <f>IF(ISBLANK($E21),"",INDEX('Protokół zawodów'!$B$9:$Z$191,$AR21,19))</f>
        <v/>
      </c>
      <c r="U21" s="132" t="str">
        <f>IF(ISBLANK($E21),"",INDEX('Protokół zawodów'!$B$9:$Z$191,$AR21,20))</f>
        <v/>
      </c>
      <c r="V21" s="133" t="str">
        <f>IF(ISBLANK($E21),"",INDEX('Protokół zawodów'!$B$9:$Z$191,$AR21,21))</f>
        <v/>
      </c>
      <c r="W21" s="132" t="str">
        <f>IF(ISBLANK($E21),"",INDEX('Protokół zawodów'!$B$9:$Z$191,$AR21,22))</f>
        <v/>
      </c>
      <c r="X21" s="89">
        <f t="shared" si="20"/>
        <v>0</v>
      </c>
      <c r="Y21" s="198">
        <f t="shared" ref="Y21:Y25" si="38">IF(ISBLANK(E21),0,IF(($AT$4-H21)=20,10,IF(($AT$4-H21)=19,10,IF(($AT$4-H21)=18,10,IF(($AT$4-H21)=17,20,IF(($AT$4-H21)=16,20,IF(($AT$4-H21)=15,30,IF(($AT$4-H21)=14,30,IF(($AT$4-H21)=13,30,0)))))))))</f>
        <v>0</v>
      </c>
      <c r="Z21" s="201">
        <f t="shared" si="21"/>
        <v>0</v>
      </c>
      <c r="AA21" s="200">
        <f t="shared" si="22"/>
        <v>0</v>
      </c>
      <c r="AC21" s="90" t="e">
        <f t="shared" si="23"/>
        <v>#VALUE!</v>
      </c>
      <c r="AD21" s="91">
        <f t="shared" si="24"/>
        <v>1</v>
      </c>
      <c r="AE21" s="92">
        <f t="shared" si="25"/>
        <v>1</v>
      </c>
      <c r="AF21" s="93">
        <f t="shared" si="26"/>
        <v>1</v>
      </c>
      <c r="AG21" s="94">
        <f t="shared" si="27"/>
        <v>0</v>
      </c>
      <c r="AH21" s="94">
        <f t="shared" si="28"/>
        <v>0</v>
      </c>
      <c r="AI21" s="94">
        <f t="shared" si="29"/>
        <v>0</v>
      </c>
      <c r="AJ21" s="95">
        <f t="shared" si="30"/>
        <v>0</v>
      </c>
      <c r="AK21" s="94">
        <f t="shared" si="31"/>
        <v>0</v>
      </c>
      <c r="AL21" s="94">
        <f t="shared" si="32"/>
        <v>0</v>
      </c>
      <c r="AM21" s="94">
        <f t="shared" si="33"/>
        <v>0</v>
      </c>
      <c r="AN21" s="96">
        <f t="shared" si="34"/>
        <v>0</v>
      </c>
      <c r="AO21" s="94">
        <f t="shared" si="35"/>
        <v>0</v>
      </c>
      <c r="AP21" s="94">
        <f t="shared" si="36"/>
        <v>0</v>
      </c>
      <c r="AQ21" s="94">
        <f t="shared" si="37"/>
        <v>0</v>
      </c>
      <c r="AR21" s="35" t="str">
        <f>IF(ISBLANK(E21)," ",MATCH(E21,'Protokół zawodów'!$E$9:$E$191,0))</f>
        <v xml:space="preserve"> </v>
      </c>
      <c r="AT21" s="382">
        <f t="shared" ref="AT21:AT25" si="39">$AA$26</f>
        <v>0</v>
      </c>
    </row>
    <row r="22" spans="1:46" s="35" customFormat="1" ht="16.2">
      <c r="A22" s="84">
        <v>3</v>
      </c>
      <c r="B22" s="85" t="str">
        <f>IF(ISBLANK($E22),"",INDEX('Protokół zawodów'!$B$9:$Z$191,$AR22,1))</f>
        <v/>
      </c>
      <c r="C22" s="85" t="str">
        <f>IF(ISBLANK($E22),"",INDEX('Protokół zawodów'!$B$9:$Z$191,$AR22,2))</f>
        <v/>
      </c>
      <c r="D22" s="85" t="str">
        <f>IF(ISBLANK($E22),"",INDEX('Protokół zawodów'!$B$9:$Z$191,$AR22,3))</f>
        <v/>
      </c>
      <c r="E22" s="192"/>
      <c r="F22" s="85" t="str">
        <f>IF(ISBLANK($E22),"",INDEX('Protokół zawodów'!$B$9:$Z$191,$AR22,5))</f>
        <v/>
      </c>
      <c r="G22" s="182" t="str">
        <f>IF(ISBLANK($E22),"",INDEX('Protokół zawodów'!$B$9:$Z$191,$AR22,6))</f>
        <v/>
      </c>
      <c r="H22" s="85" t="str">
        <f>IF(ISBLANK($E22),"",INDEX('Protokół zawodów'!$B$9:$Z$191,$AR22,7))</f>
        <v/>
      </c>
      <c r="I22" s="85" t="str">
        <f>IF(ISBLANK($E22),"",INDEX('Protokół zawodów'!$B$9:$Z$191,$AR22,8))</f>
        <v/>
      </c>
      <c r="J22" s="87" t="str">
        <f>IF(ISBLANK($E22),"",INDEX('Protokół zawodów'!$B$9:$Z$191,$AR22,9))</f>
        <v/>
      </c>
      <c r="K22" s="168" t="str">
        <f>IF(ISBLANK($E22),"",INDEX('Protokół zawodów'!$B$9:$Z$191,$AR22,10))</f>
        <v/>
      </c>
      <c r="L22" s="131" t="str">
        <f>IF(ISBLANK($E22),"",INDEX('Protokół zawodów'!$B$9:$Z$191,$AR22,11))</f>
        <v/>
      </c>
      <c r="M22" s="132" t="str">
        <f>IF(ISBLANK($E22),"",INDEX('Protokół zawodów'!$B$9:$Z$191,$AR22,12))</f>
        <v/>
      </c>
      <c r="N22" s="131" t="str">
        <f>IF(ISBLANK($E22),"",INDEX('Protokół zawodów'!$B$9:$Z$191,$AR22,13))</f>
        <v/>
      </c>
      <c r="O22" s="132" t="str">
        <f>IF(ISBLANK($E22),"",INDEX('Protokół zawodów'!$B$9:$Z$191,$AR22,14))</f>
        <v/>
      </c>
      <c r="P22" s="133" t="str">
        <f>IF(ISBLANK($E22),"",INDEX('Protokół zawodów'!$B$9:$Z$191,$AR22,15))</f>
        <v/>
      </c>
      <c r="Q22" s="132" t="str">
        <f>IF(ISBLANK($E22),"",INDEX('Protokół zawodów'!$B$9:$Z$191,$AR22,16))</f>
        <v/>
      </c>
      <c r="R22" s="133" t="str">
        <f>IF(ISBLANK($E22),"",INDEX('Protokół zawodów'!$B$9:$Z$191,$AR22,17))</f>
        <v/>
      </c>
      <c r="S22" s="132" t="str">
        <f>IF(ISBLANK($E22),"",INDEX('Protokół zawodów'!$B$9:$Z$191,$AR22,18))</f>
        <v/>
      </c>
      <c r="T22" s="133" t="str">
        <f>IF(ISBLANK($E22),"",INDEX('Protokół zawodów'!$B$9:$Z$191,$AR22,19))</f>
        <v/>
      </c>
      <c r="U22" s="132" t="str">
        <f>IF(ISBLANK($E22),"",INDEX('Protokół zawodów'!$B$9:$Z$191,$AR22,20))</f>
        <v/>
      </c>
      <c r="V22" s="133" t="str">
        <f>IF(ISBLANK($E22),"",INDEX('Protokół zawodów'!$B$9:$Z$191,$AR22,21))</f>
        <v/>
      </c>
      <c r="W22" s="132" t="str">
        <f>IF(ISBLANK($E22),"",INDEX('Protokół zawodów'!$B$9:$Z$191,$AR22,22))</f>
        <v/>
      </c>
      <c r="X22" s="89">
        <f t="shared" si="20"/>
        <v>0</v>
      </c>
      <c r="Y22" s="198">
        <f t="shared" si="38"/>
        <v>0</v>
      </c>
      <c r="Z22" s="201">
        <f t="shared" si="21"/>
        <v>0</v>
      </c>
      <c r="AA22" s="200">
        <f t="shared" si="22"/>
        <v>0</v>
      </c>
      <c r="AC22" s="90" t="e">
        <f t="shared" si="23"/>
        <v>#VALUE!</v>
      </c>
      <c r="AD22" s="91">
        <f t="shared" si="24"/>
        <v>1</v>
      </c>
      <c r="AE22" s="92">
        <f t="shared" si="25"/>
        <v>1</v>
      </c>
      <c r="AF22" s="93">
        <f t="shared" si="26"/>
        <v>1</v>
      </c>
      <c r="AG22" s="94">
        <f t="shared" si="27"/>
        <v>0</v>
      </c>
      <c r="AH22" s="94">
        <f t="shared" si="28"/>
        <v>0</v>
      </c>
      <c r="AI22" s="94">
        <f t="shared" si="29"/>
        <v>0</v>
      </c>
      <c r="AJ22" s="95">
        <f t="shared" si="30"/>
        <v>0</v>
      </c>
      <c r="AK22" s="94">
        <f t="shared" si="31"/>
        <v>0</v>
      </c>
      <c r="AL22" s="94">
        <f t="shared" si="32"/>
        <v>0</v>
      </c>
      <c r="AM22" s="94">
        <f t="shared" si="33"/>
        <v>0</v>
      </c>
      <c r="AN22" s="96">
        <f t="shared" si="34"/>
        <v>0</v>
      </c>
      <c r="AO22" s="94">
        <f t="shared" si="35"/>
        <v>0</v>
      </c>
      <c r="AP22" s="94">
        <f t="shared" si="36"/>
        <v>0</v>
      </c>
      <c r="AQ22" s="94">
        <f t="shared" si="37"/>
        <v>0</v>
      </c>
      <c r="AR22" s="35" t="str">
        <f>IF(ISBLANK(E22)," ",MATCH(E22,'Protokół zawodów'!$E$9:$E$191,0))</f>
        <v xml:space="preserve"> </v>
      </c>
      <c r="AT22" s="382">
        <f t="shared" si="39"/>
        <v>0</v>
      </c>
    </row>
    <row r="23" spans="1:46" s="35" customFormat="1" ht="16.2">
      <c r="A23" s="84">
        <v>4</v>
      </c>
      <c r="B23" s="85" t="str">
        <f>IF(ISBLANK($E23),"",INDEX('Protokół zawodów'!$B$9:$Z$191,$AR23,1))</f>
        <v/>
      </c>
      <c r="C23" s="85" t="str">
        <f>IF(ISBLANK($E23),"",INDEX('Protokół zawodów'!$B$9:$Z$191,$AR23,2))</f>
        <v/>
      </c>
      <c r="D23" s="85" t="str">
        <f>IF(ISBLANK($E23),"",INDEX('Protokół zawodów'!$B$9:$Z$191,$AR23,3))</f>
        <v/>
      </c>
      <c r="E23" s="192"/>
      <c r="F23" s="85" t="str">
        <f>IF(ISBLANK($E23),"",INDEX('Protokół zawodów'!$B$9:$Z$191,$AR23,5))</f>
        <v/>
      </c>
      <c r="G23" s="182" t="str">
        <f>IF(ISBLANK($E23),"",INDEX('Protokół zawodów'!$B$9:$Z$191,$AR23,6))</f>
        <v/>
      </c>
      <c r="H23" s="85" t="str">
        <f>IF(ISBLANK($E23),"",INDEX('Protokół zawodów'!$B$9:$Z$191,$AR23,7))</f>
        <v/>
      </c>
      <c r="I23" s="85" t="str">
        <f>IF(ISBLANK($E23),"",INDEX('Protokół zawodów'!$B$9:$Z$191,$AR23,8))</f>
        <v/>
      </c>
      <c r="J23" s="87" t="str">
        <f>IF(ISBLANK($E23),"",INDEX('Protokół zawodów'!$B$9:$Z$191,$AR23,9))</f>
        <v/>
      </c>
      <c r="K23" s="168" t="str">
        <f>IF(ISBLANK($E23),"",INDEX('Protokół zawodów'!$B$9:$Z$191,$AR23,10))</f>
        <v/>
      </c>
      <c r="L23" s="131" t="str">
        <f>IF(ISBLANK($E23),"",INDEX('Protokół zawodów'!$B$9:$Z$191,$AR23,11))</f>
        <v/>
      </c>
      <c r="M23" s="132" t="str">
        <f>IF(ISBLANK($E23),"",INDEX('Protokół zawodów'!$B$9:$Z$191,$AR23,12))</f>
        <v/>
      </c>
      <c r="N23" s="131" t="str">
        <f>IF(ISBLANK($E23),"",INDEX('Protokół zawodów'!$B$9:$Z$191,$AR23,13))</f>
        <v/>
      </c>
      <c r="O23" s="132" t="str">
        <f>IF(ISBLANK($E23),"",INDEX('Protokół zawodów'!$B$9:$Z$191,$AR23,14))</f>
        <v/>
      </c>
      <c r="P23" s="133" t="str">
        <f>IF(ISBLANK($E23),"",INDEX('Protokół zawodów'!$B$9:$Z$191,$AR23,15))</f>
        <v/>
      </c>
      <c r="Q23" s="132" t="str">
        <f>IF(ISBLANK($E23),"",INDEX('Protokół zawodów'!$B$9:$Z$191,$AR23,16))</f>
        <v/>
      </c>
      <c r="R23" s="133" t="str">
        <f>IF(ISBLANK($E23),"",INDEX('Protokół zawodów'!$B$9:$Z$191,$AR23,17))</f>
        <v/>
      </c>
      <c r="S23" s="132" t="str">
        <f>IF(ISBLANK($E23),"",INDEX('Protokół zawodów'!$B$9:$Z$191,$AR23,18))</f>
        <v/>
      </c>
      <c r="T23" s="133" t="str">
        <f>IF(ISBLANK($E23),"",INDEX('Protokół zawodów'!$B$9:$Z$191,$AR23,19))</f>
        <v/>
      </c>
      <c r="U23" s="132" t="str">
        <f>IF(ISBLANK($E23),"",INDEX('Protokół zawodów'!$B$9:$Z$191,$AR23,20))</f>
        <v/>
      </c>
      <c r="V23" s="133" t="str">
        <f>IF(ISBLANK($E23),"",INDEX('Protokół zawodów'!$B$9:$Z$191,$AR23,21))</f>
        <v/>
      </c>
      <c r="W23" s="132" t="str">
        <f>IF(ISBLANK($E23),"",INDEX('Protokół zawodów'!$B$9:$Z$191,$AR23,22))</f>
        <v/>
      </c>
      <c r="X23" s="89">
        <f t="shared" si="20"/>
        <v>0</v>
      </c>
      <c r="Y23" s="198">
        <f t="shared" si="38"/>
        <v>0</v>
      </c>
      <c r="Z23" s="201">
        <f t="shared" si="21"/>
        <v>0</v>
      </c>
      <c r="AA23" s="200">
        <f t="shared" si="22"/>
        <v>0</v>
      </c>
      <c r="AC23" s="90" t="e">
        <f t="shared" si="23"/>
        <v>#VALUE!</v>
      </c>
      <c r="AD23" s="91">
        <f t="shared" si="24"/>
        <v>1</v>
      </c>
      <c r="AE23" s="92">
        <f t="shared" si="25"/>
        <v>1</v>
      </c>
      <c r="AF23" s="93">
        <f t="shared" si="26"/>
        <v>1</v>
      </c>
      <c r="AG23" s="94">
        <f t="shared" si="27"/>
        <v>0</v>
      </c>
      <c r="AH23" s="94">
        <f t="shared" si="28"/>
        <v>0</v>
      </c>
      <c r="AI23" s="94">
        <f t="shared" si="29"/>
        <v>0</v>
      </c>
      <c r="AJ23" s="95">
        <f t="shared" si="30"/>
        <v>0</v>
      </c>
      <c r="AK23" s="94">
        <f t="shared" si="31"/>
        <v>0</v>
      </c>
      <c r="AL23" s="94">
        <f t="shared" si="32"/>
        <v>0</v>
      </c>
      <c r="AM23" s="94">
        <f t="shared" si="33"/>
        <v>0</v>
      </c>
      <c r="AN23" s="96">
        <f t="shared" si="34"/>
        <v>0</v>
      </c>
      <c r="AO23" s="94">
        <f t="shared" si="35"/>
        <v>0</v>
      </c>
      <c r="AP23" s="94">
        <f t="shared" si="36"/>
        <v>0</v>
      </c>
      <c r="AQ23" s="94">
        <f t="shared" si="37"/>
        <v>0</v>
      </c>
      <c r="AR23" s="35" t="str">
        <f>IF(ISBLANK(E23)," ",MATCH(E23,'Protokół zawodów'!$E$9:$E$191,0))</f>
        <v xml:space="preserve"> </v>
      </c>
      <c r="AT23" s="382">
        <f t="shared" si="39"/>
        <v>0</v>
      </c>
    </row>
    <row r="24" spans="1:46" s="35" customFormat="1" ht="16.2">
      <c r="A24" s="84">
        <v>5</v>
      </c>
      <c r="B24" s="85" t="str">
        <f>IF(ISBLANK($E24),"",INDEX('Protokół zawodów'!$B$9:$Z$191,$AR24,1))</f>
        <v/>
      </c>
      <c r="C24" s="85" t="str">
        <f>IF(ISBLANK($E24),"",INDEX('Protokół zawodów'!$B$9:$Z$191,$AR24,2))</f>
        <v/>
      </c>
      <c r="D24" s="85" t="str">
        <f>IF(ISBLANK($E24),"",INDEX('Protokół zawodów'!$B$9:$Z$191,$AR24,3))</f>
        <v/>
      </c>
      <c r="E24" s="192"/>
      <c r="F24" s="85" t="str">
        <f>IF(ISBLANK($E24),"",INDEX('Protokół zawodów'!$B$9:$Z$191,$AR24,5))</f>
        <v/>
      </c>
      <c r="G24" s="182" t="str">
        <f>IF(ISBLANK($E24),"",INDEX('Protokół zawodów'!$B$9:$Z$191,$AR24,6))</f>
        <v/>
      </c>
      <c r="H24" s="85" t="str">
        <f>IF(ISBLANK($E24),"",INDEX('Protokół zawodów'!$B$9:$Z$191,$AR24,7))</f>
        <v/>
      </c>
      <c r="I24" s="85" t="str">
        <f>IF(ISBLANK($E24),"",INDEX('Protokół zawodów'!$B$9:$Z$191,$AR24,8))</f>
        <v/>
      </c>
      <c r="J24" s="87" t="str">
        <f>IF(ISBLANK($E24),"",INDEX('Protokół zawodów'!$B$9:$Z$191,$AR24,9))</f>
        <v/>
      </c>
      <c r="K24" s="168" t="str">
        <f>IF(ISBLANK($E24),"",INDEX('Protokół zawodów'!$B$9:$Z$191,$AR24,10))</f>
        <v/>
      </c>
      <c r="L24" s="131" t="str">
        <f>IF(ISBLANK($E24),"",INDEX('Protokół zawodów'!$B$9:$Z$191,$AR24,11))</f>
        <v/>
      </c>
      <c r="M24" s="132" t="str">
        <f>IF(ISBLANK($E24),"",INDEX('Protokół zawodów'!$B$9:$Z$191,$AR24,12))</f>
        <v/>
      </c>
      <c r="N24" s="131" t="str">
        <f>IF(ISBLANK($E24),"",INDEX('Protokół zawodów'!$B$9:$Z$191,$AR24,13))</f>
        <v/>
      </c>
      <c r="O24" s="132" t="str">
        <f>IF(ISBLANK($E24),"",INDEX('Protokół zawodów'!$B$9:$Z$191,$AR24,14))</f>
        <v/>
      </c>
      <c r="P24" s="133" t="str">
        <f>IF(ISBLANK($E24),"",INDEX('Protokół zawodów'!$B$9:$Z$191,$AR24,15))</f>
        <v/>
      </c>
      <c r="Q24" s="132" t="str">
        <f>IF(ISBLANK($E24),"",INDEX('Protokół zawodów'!$B$9:$Z$191,$AR24,16))</f>
        <v/>
      </c>
      <c r="R24" s="133" t="str">
        <f>IF(ISBLANK($E24),"",INDEX('Protokół zawodów'!$B$9:$Z$191,$AR24,17))</f>
        <v/>
      </c>
      <c r="S24" s="132" t="str">
        <f>IF(ISBLANK($E24),"",INDEX('Protokół zawodów'!$B$9:$Z$191,$AR24,18))</f>
        <v/>
      </c>
      <c r="T24" s="133" t="str">
        <f>IF(ISBLANK($E24),"",INDEX('Protokół zawodów'!$B$9:$Z$191,$AR24,19))</f>
        <v/>
      </c>
      <c r="U24" s="132" t="str">
        <f>IF(ISBLANK($E24),"",INDEX('Protokół zawodów'!$B$9:$Z$191,$AR24,20))</f>
        <v/>
      </c>
      <c r="V24" s="133" t="str">
        <f>IF(ISBLANK($E24),"",INDEX('Protokół zawodów'!$B$9:$Z$191,$AR24,21))</f>
        <v/>
      </c>
      <c r="W24" s="132" t="str">
        <f>IF(ISBLANK($E24),"",INDEX('Protokół zawodów'!$B$9:$Z$191,$AR24,22))</f>
        <v/>
      </c>
      <c r="X24" s="89">
        <f t="shared" si="20"/>
        <v>0</v>
      </c>
      <c r="Y24" s="198">
        <f t="shared" si="38"/>
        <v>0</v>
      </c>
      <c r="Z24" s="201">
        <f t="shared" si="21"/>
        <v>0</v>
      </c>
      <c r="AA24" s="200">
        <f t="shared" si="22"/>
        <v>0</v>
      </c>
      <c r="AC24" s="90" t="e">
        <f t="shared" si="23"/>
        <v>#VALUE!</v>
      </c>
      <c r="AD24" s="91">
        <f t="shared" si="24"/>
        <v>1</v>
      </c>
      <c r="AE24" s="92">
        <f t="shared" si="25"/>
        <v>1</v>
      </c>
      <c r="AF24" s="93">
        <f t="shared" si="26"/>
        <v>1</v>
      </c>
      <c r="AG24" s="94">
        <f t="shared" si="27"/>
        <v>0</v>
      </c>
      <c r="AH24" s="94">
        <f t="shared" si="28"/>
        <v>0</v>
      </c>
      <c r="AI24" s="94">
        <f t="shared" si="29"/>
        <v>0</v>
      </c>
      <c r="AJ24" s="95">
        <f t="shared" si="30"/>
        <v>0</v>
      </c>
      <c r="AK24" s="94">
        <f t="shared" si="31"/>
        <v>0</v>
      </c>
      <c r="AL24" s="94">
        <f t="shared" si="32"/>
        <v>0</v>
      </c>
      <c r="AM24" s="94">
        <f t="shared" si="33"/>
        <v>0</v>
      </c>
      <c r="AN24" s="96">
        <f t="shared" si="34"/>
        <v>0</v>
      </c>
      <c r="AO24" s="94">
        <f t="shared" si="35"/>
        <v>0</v>
      </c>
      <c r="AP24" s="94">
        <f t="shared" si="36"/>
        <v>0</v>
      </c>
      <c r="AQ24" s="94">
        <f t="shared" si="37"/>
        <v>0</v>
      </c>
      <c r="AR24" s="35" t="str">
        <f>IF(ISBLANK(E24)," ",MATCH(E24,'Protokół zawodów'!$E$9:$E$191,0))</f>
        <v xml:space="preserve"> </v>
      </c>
      <c r="AT24" s="382">
        <f t="shared" si="39"/>
        <v>0</v>
      </c>
    </row>
    <row r="25" spans="1:46" s="35" customFormat="1" ht="16.8" thickBot="1">
      <c r="A25" s="84">
        <v>6</v>
      </c>
      <c r="B25" s="85" t="str">
        <f>IF(ISBLANK($E25),"",INDEX('Protokół zawodów'!$B$9:$Z$191,$AR25,1))</f>
        <v/>
      </c>
      <c r="C25" s="85" t="str">
        <f>IF(ISBLANK($E25),"",INDEX('Protokół zawodów'!$B$9:$Z$191,$AR25,2))</f>
        <v/>
      </c>
      <c r="D25" s="85" t="str">
        <f>IF(ISBLANK($E25),"",INDEX('Protokół zawodów'!$B$9:$Z$191,$AR25,3))</f>
        <v/>
      </c>
      <c r="E25" s="192"/>
      <c r="F25" s="85" t="str">
        <f>IF(ISBLANK($E25),"",INDEX('Protokół zawodów'!$B$9:$Z$191,$AR25,5))</f>
        <v/>
      </c>
      <c r="G25" s="182" t="str">
        <f>IF(ISBLANK($E25),"",INDEX('Protokół zawodów'!$B$9:$Z$191,$AR25,6))</f>
        <v/>
      </c>
      <c r="H25" s="85" t="str">
        <f>IF(ISBLANK($E25),"",INDEX('Protokół zawodów'!$B$9:$Z$191,$AR25,7))</f>
        <v/>
      </c>
      <c r="I25" s="85" t="str">
        <f>IF(ISBLANK($E25),"",INDEX('Protokół zawodów'!$B$9:$Z$191,$AR25,8))</f>
        <v/>
      </c>
      <c r="J25" s="87" t="str">
        <f>IF(ISBLANK($E25),"",INDEX('Protokół zawodów'!$B$9:$Z$191,$AR25,9))</f>
        <v/>
      </c>
      <c r="K25" s="168" t="str">
        <f>IF(ISBLANK($E25),"",INDEX('Protokół zawodów'!$B$9:$Z$191,$AR25,10))</f>
        <v/>
      </c>
      <c r="L25" s="131" t="str">
        <f>IF(ISBLANK($E25),"",INDEX('Protokół zawodów'!$B$9:$Z$191,$AR25,11))</f>
        <v/>
      </c>
      <c r="M25" s="132" t="str">
        <f>IF(ISBLANK($E25),"",INDEX('Protokół zawodów'!$B$9:$Z$191,$AR25,12))</f>
        <v/>
      </c>
      <c r="N25" s="131" t="str">
        <f>IF(ISBLANK($E25),"",INDEX('Protokół zawodów'!$B$9:$Z$191,$AR25,13))</f>
        <v/>
      </c>
      <c r="O25" s="132" t="str">
        <f>IF(ISBLANK($E25),"",INDEX('Protokół zawodów'!$B$9:$Z$191,$AR25,14))</f>
        <v/>
      </c>
      <c r="P25" s="133" t="str">
        <f>IF(ISBLANK($E25),"",INDEX('Protokół zawodów'!$B$9:$Z$191,$AR25,15))</f>
        <v/>
      </c>
      <c r="Q25" s="132" t="str">
        <f>IF(ISBLANK($E25),"",INDEX('Protokół zawodów'!$B$9:$Z$191,$AR25,16))</f>
        <v/>
      </c>
      <c r="R25" s="133" t="str">
        <f>IF(ISBLANK($E25),"",INDEX('Protokół zawodów'!$B$9:$Z$191,$AR25,17))</f>
        <v/>
      </c>
      <c r="S25" s="132" t="str">
        <f>IF(ISBLANK($E25),"",INDEX('Protokół zawodów'!$B$9:$Z$191,$AR25,18))</f>
        <v/>
      </c>
      <c r="T25" s="133" t="str">
        <f>IF(ISBLANK($E25),"",INDEX('Protokół zawodów'!$B$9:$Z$191,$AR25,19))</f>
        <v/>
      </c>
      <c r="U25" s="132" t="str">
        <f>IF(ISBLANK($E25),"",INDEX('Protokół zawodów'!$B$9:$Z$191,$AR25,20))</f>
        <v/>
      </c>
      <c r="V25" s="133" t="str">
        <f>IF(ISBLANK($E25),"",INDEX('Protokół zawodów'!$B$9:$Z$191,$AR25,21))</f>
        <v/>
      </c>
      <c r="W25" s="132" t="str">
        <f>IF(ISBLANK($E25),"",INDEX('Protokół zawodów'!$B$9:$Z$191,$AR25,22))</f>
        <v/>
      </c>
      <c r="X25" s="89">
        <f t="shared" si="20"/>
        <v>0</v>
      </c>
      <c r="Y25" s="198">
        <f t="shared" si="38"/>
        <v>0</v>
      </c>
      <c r="Z25" s="201">
        <f t="shared" si="21"/>
        <v>0</v>
      </c>
      <c r="AA25" s="200">
        <f t="shared" si="22"/>
        <v>0</v>
      </c>
      <c r="AC25" s="90" t="e">
        <f t="shared" si="23"/>
        <v>#VALUE!</v>
      </c>
      <c r="AD25" s="91">
        <f t="shared" si="24"/>
        <v>1</v>
      </c>
      <c r="AE25" s="92">
        <f t="shared" si="25"/>
        <v>1</v>
      </c>
      <c r="AF25" s="93">
        <f t="shared" si="26"/>
        <v>1</v>
      </c>
      <c r="AG25" s="94">
        <f t="shared" si="27"/>
        <v>0</v>
      </c>
      <c r="AH25" s="94">
        <f t="shared" si="28"/>
        <v>0</v>
      </c>
      <c r="AI25" s="94">
        <f t="shared" si="29"/>
        <v>0</v>
      </c>
      <c r="AJ25" s="95">
        <f t="shared" si="30"/>
        <v>0</v>
      </c>
      <c r="AK25" s="94">
        <f t="shared" si="31"/>
        <v>0</v>
      </c>
      <c r="AL25" s="94">
        <f t="shared" si="32"/>
        <v>0</v>
      </c>
      <c r="AM25" s="94">
        <f t="shared" si="33"/>
        <v>0</v>
      </c>
      <c r="AN25" s="96">
        <f t="shared" si="34"/>
        <v>0</v>
      </c>
      <c r="AO25" s="94">
        <f t="shared" si="35"/>
        <v>0</v>
      </c>
      <c r="AP25" s="94">
        <f t="shared" si="36"/>
        <v>0</v>
      </c>
      <c r="AQ25" s="94">
        <f t="shared" si="37"/>
        <v>0</v>
      </c>
      <c r="AR25" s="35" t="str">
        <f>IF(ISBLANK(E25)," ",MATCH(E25,'Protokół zawodów'!$E$9:$E$191,0))</f>
        <v xml:space="preserve"> </v>
      </c>
      <c r="AT25" s="382">
        <f t="shared" si="39"/>
        <v>0</v>
      </c>
    </row>
    <row r="26" spans="1:46" ht="18.600000000000001" thickBot="1">
      <c r="I26" s="161" t="str">
        <f>G16</f>
        <v>LKS ZNICZ Biłgoraj</v>
      </c>
      <c r="X26" s="147"/>
      <c r="Y26" s="147"/>
      <c r="Z26" s="202">
        <f>ROUND(IF(COUNTA(I20:I25)=6,SUM(Z20:Z25)-MIN(Z20:Z25),SUM(Z20:Z25)),2)</f>
        <v>0</v>
      </c>
      <c r="AA26" s="199">
        <f>ROUND(IF(COUNTA(J20:J25)=6,SUM(AA20:AA25)-MIN(AA20:AA25),SUM(AA20:AA25)),2)</f>
        <v>0</v>
      </c>
      <c r="AR26" s="35" t="str">
        <f>IF(ISBLANK(E26)," ",MATCH(E26,'Protokół zawodów'!$E$9:$E$191,0))</f>
        <v xml:space="preserve"> </v>
      </c>
      <c r="AS26" s="35"/>
    </row>
    <row r="27" spans="1:46" s="141" customFormat="1" ht="15" customHeight="1">
      <c r="A27" s="135">
        <v>3</v>
      </c>
      <c r="B27" s="136"/>
      <c r="D27" s="113"/>
      <c r="E27" s="113"/>
      <c r="F27" s="113"/>
      <c r="G27" s="183" t="s">
        <v>77</v>
      </c>
      <c r="H27" s="15"/>
      <c r="I27" s="15"/>
      <c r="J27" s="15"/>
      <c r="K27" s="113"/>
      <c r="L27" s="137"/>
      <c r="M27" s="138"/>
      <c r="N27" s="139"/>
      <c r="O27" s="138"/>
      <c r="P27" s="139"/>
      <c r="Q27" s="138"/>
      <c r="R27" s="140"/>
      <c r="S27" s="138"/>
      <c r="U27" s="142"/>
      <c r="V27" s="139"/>
      <c r="W27" s="142"/>
      <c r="X27" s="143"/>
      <c r="Y27" s="143"/>
      <c r="Z27" s="143"/>
      <c r="AA27" s="144"/>
      <c r="AE27" s="145"/>
      <c r="AF27" s="145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35" t="str">
        <f>IF(ISBLANK(E27)," ",MATCH(E27,'Protokół zawodów'!$E$9:$E$191,0))</f>
        <v xml:space="preserve"> </v>
      </c>
    </row>
    <row r="28" spans="1:46" ht="13.5" customHeight="1">
      <c r="A28" s="67"/>
      <c r="B28" s="67"/>
      <c r="C28" s="183"/>
      <c r="D28" s="67"/>
      <c r="E28" s="67"/>
      <c r="F28" s="67"/>
      <c r="G28" s="146"/>
      <c r="H28" s="67"/>
      <c r="I28" s="67"/>
      <c r="J28" s="67"/>
      <c r="K28" s="75"/>
      <c r="L28" s="76"/>
      <c r="M28" s="77"/>
      <c r="N28" s="76"/>
      <c r="O28" s="77"/>
      <c r="P28" s="76"/>
      <c r="Q28" s="77"/>
      <c r="R28" s="76"/>
      <c r="S28" s="77"/>
      <c r="T28" s="76"/>
      <c r="U28" s="77"/>
      <c r="V28" s="76"/>
      <c r="W28" s="77"/>
      <c r="X28" s="78"/>
      <c r="Y28" s="78"/>
      <c r="Z28" s="78"/>
      <c r="AA28" s="79"/>
      <c r="AE28" s="74"/>
      <c r="AF28" s="74"/>
      <c r="AI28" s="61"/>
      <c r="AR28" s="35" t="str">
        <f>IF(ISBLANK(E28)," ",MATCH(E28,'Protokół zawodów'!$E$9:$E$191,0))</f>
        <v xml:space="preserve"> </v>
      </c>
      <c r="AS28" s="35"/>
    </row>
    <row r="29" spans="1:46" s="81" customFormat="1" ht="12" customHeight="1">
      <c r="A29" s="623" t="s">
        <v>10</v>
      </c>
      <c r="B29" s="628" t="s">
        <v>26</v>
      </c>
      <c r="C29" s="653" t="s">
        <v>27</v>
      </c>
      <c r="D29" s="631" t="s">
        <v>12</v>
      </c>
      <c r="E29" s="629"/>
      <c r="F29" s="631" t="s">
        <v>28</v>
      </c>
      <c r="G29" s="647" t="s">
        <v>29</v>
      </c>
      <c r="H29" s="631" t="s">
        <v>30</v>
      </c>
      <c r="I29" s="623" t="s">
        <v>31</v>
      </c>
      <c r="J29" s="80" t="s">
        <v>32</v>
      </c>
      <c r="K29" s="623" t="s">
        <v>33</v>
      </c>
      <c r="L29" s="623" t="s">
        <v>34</v>
      </c>
      <c r="M29" s="623"/>
      <c r="N29" s="623"/>
      <c r="O29" s="623"/>
      <c r="P29" s="623"/>
      <c r="Q29" s="623"/>
      <c r="R29" s="623" t="s">
        <v>35</v>
      </c>
      <c r="S29" s="623"/>
      <c r="T29" s="623"/>
      <c r="U29" s="623"/>
      <c r="V29" s="623"/>
      <c r="W29" s="623"/>
      <c r="X29" s="623" t="s">
        <v>36</v>
      </c>
      <c r="Y29" s="80" t="s">
        <v>61</v>
      </c>
      <c r="Z29" s="631" t="s">
        <v>37</v>
      </c>
      <c r="AA29" s="623" t="s">
        <v>38</v>
      </c>
      <c r="AE29" s="82"/>
      <c r="AF29" s="82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35" t="str">
        <f>IF(ISBLANK(E29)," ",MATCH(E29,'Protokół zawodów'!$E$9:$E$191,0))</f>
        <v xml:space="preserve"> </v>
      </c>
      <c r="AS29" s="35"/>
    </row>
    <row r="30" spans="1:46" s="81" customFormat="1" ht="12" customHeight="1">
      <c r="A30" s="624"/>
      <c r="B30" s="628"/>
      <c r="C30" s="653"/>
      <c r="D30" s="631"/>
      <c r="E30" s="629"/>
      <c r="F30" s="631"/>
      <c r="G30" s="624"/>
      <c r="H30" s="626"/>
      <c r="I30" s="624"/>
      <c r="J30" s="189" t="s">
        <v>39</v>
      </c>
      <c r="K30" s="623"/>
      <c r="L30" s="625">
        <v>1</v>
      </c>
      <c r="M30" s="625"/>
      <c r="N30" s="625">
        <v>2</v>
      </c>
      <c r="O30" s="625"/>
      <c r="P30" s="625">
        <v>3</v>
      </c>
      <c r="Q30" s="625"/>
      <c r="R30" s="625">
        <v>1</v>
      </c>
      <c r="S30" s="625"/>
      <c r="T30" s="625">
        <v>2</v>
      </c>
      <c r="U30" s="625"/>
      <c r="V30" s="625">
        <v>3</v>
      </c>
      <c r="W30" s="625"/>
      <c r="X30" s="623"/>
      <c r="Y30" s="189" t="s">
        <v>60</v>
      </c>
      <c r="Z30" s="623"/>
      <c r="AA30" s="624"/>
      <c r="AC30" s="81">
        <v>20</v>
      </c>
      <c r="AE30" s="82" t="s">
        <v>40</v>
      </c>
      <c r="AF30" s="82" t="s">
        <v>41</v>
      </c>
      <c r="AG30" s="63"/>
      <c r="AH30" s="63"/>
      <c r="AI30" s="63"/>
      <c r="AJ30" s="63"/>
      <c r="AK30" s="63"/>
      <c r="AL30" s="63"/>
      <c r="AM30" s="63"/>
      <c r="AN30" s="63"/>
      <c r="AO30" s="83" t="s">
        <v>42</v>
      </c>
      <c r="AP30" s="83" t="s">
        <v>43</v>
      </c>
      <c r="AQ30" s="83" t="s">
        <v>44</v>
      </c>
      <c r="AR30" s="35" t="str">
        <f>IF(ISBLANK(E30)," ",MATCH(E30,'Protokół zawodów'!$E$9:$E$191,0))</f>
        <v xml:space="preserve"> </v>
      </c>
      <c r="AS30" s="35"/>
    </row>
    <row r="31" spans="1:46" s="35" customFormat="1" ht="16.2">
      <c r="A31" s="84">
        <v>1</v>
      </c>
      <c r="B31" s="85" t="str">
        <f>IF(ISBLANK($E31),"",INDEX('Protokół zawodów'!$B$9:$Z$191,$AR31,1))</f>
        <v/>
      </c>
      <c r="C31" s="85" t="str">
        <f>IF(ISBLANK($E31),"",INDEX('Protokół zawodów'!$B$9:$Z$191,$AR31,2))</f>
        <v/>
      </c>
      <c r="D31" s="85" t="str">
        <f>IF(ISBLANK($E31),"",INDEX('Protokół zawodów'!$B$9:$Z$191,$AR31,3))</f>
        <v/>
      </c>
      <c r="E31" s="192"/>
      <c r="F31" s="85" t="str">
        <f>IF(ISBLANK($E31),"",INDEX('Protokół zawodów'!$B$9:$Z$191,$AR31,5))</f>
        <v/>
      </c>
      <c r="G31" s="182" t="str">
        <f>IF(ISBLANK($E31),"",INDEX('Protokół zawodów'!$B$9:$Z$191,$AR31,6))</f>
        <v/>
      </c>
      <c r="H31" s="85" t="str">
        <f>IF(ISBLANK($E31),"",INDEX('Protokół zawodów'!$B$9:$Z$191,$AR31,7))</f>
        <v/>
      </c>
      <c r="I31" s="85" t="str">
        <f>IF(ISBLANK($E31),"",INDEX('Protokół zawodów'!$B$9:$Z$191,$AR31,8))</f>
        <v/>
      </c>
      <c r="J31" s="87" t="str">
        <f>IF(ISBLANK($E31),"",INDEX('Protokół zawodów'!$B$9:$Z$191,$AR31,9))</f>
        <v/>
      </c>
      <c r="K31" s="168" t="str">
        <f>IF(ISBLANK($E31),"",INDEX('Protokół zawodów'!$B$9:$Z$191,$AR31,10))</f>
        <v/>
      </c>
      <c r="L31" s="131" t="str">
        <f>IF(ISBLANK($E31),"",INDEX('Protokół zawodów'!$B$9:$Z$191,$AR31,11))</f>
        <v/>
      </c>
      <c r="M31" s="132" t="str">
        <f>IF(ISBLANK($E31),"",INDEX('Protokół zawodów'!$B$9:$Z$191,$AR31,12))</f>
        <v/>
      </c>
      <c r="N31" s="131" t="str">
        <f>IF(ISBLANK($E31),"",INDEX('Protokół zawodów'!$B$9:$Z$191,$AR31,13))</f>
        <v/>
      </c>
      <c r="O31" s="132" t="str">
        <f>IF(ISBLANK($E31),"",INDEX('Protokół zawodów'!$B$9:$Z$191,$AR31,14))</f>
        <v/>
      </c>
      <c r="P31" s="133" t="str">
        <f>IF(ISBLANK($E31),"",INDEX('Protokół zawodów'!$B$9:$Z$191,$AR31,15))</f>
        <v/>
      </c>
      <c r="Q31" s="132" t="str">
        <f>IF(ISBLANK($E31),"",INDEX('Protokół zawodów'!$B$9:$Z$191,$AR31,16))</f>
        <v/>
      </c>
      <c r="R31" s="133" t="str">
        <f>IF(ISBLANK($E31),"",INDEX('Protokół zawodów'!$B$9:$Z$191,$AR31,17))</f>
        <v/>
      </c>
      <c r="S31" s="132" t="str">
        <f>IF(ISBLANK($E31),"",INDEX('Protokół zawodów'!$B$9:$Z$191,$AR31,18))</f>
        <v/>
      </c>
      <c r="T31" s="133" t="str">
        <f>IF(ISBLANK($E31),"",INDEX('Protokół zawodów'!$B$9:$Z$191,$AR31,19))</f>
        <v/>
      </c>
      <c r="U31" s="132" t="str">
        <f>IF(ISBLANK($E31),"",INDEX('Protokół zawodów'!$B$9:$Z$191,$AR31,20))</f>
        <v/>
      </c>
      <c r="V31" s="133" t="str">
        <f>IF(ISBLANK($E31),"",INDEX('Protokół zawodów'!$B$9:$Z$191,$AR31,21))</f>
        <v/>
      </c>
      <c r="W31" s="132" t="str">
        <f>IF(ISBLANK($E31),"",INDEX('Protokół zawodów'!$B$9:$Z$191,$AR31,22))</f>
        <v/>
      </c>
      <c r="X31" s="89">
        <f t="shared" ref="X31:X36" si="40">AJ31+AN31</f>
        <v>0</v>
      </c>
      <c r="Y31" s="198">
        <f>IF(ISBLANK(E31),0,IF(($AT$4-H31)=20,10,IF(($AT$4-H31)=19,10,IF(($AT$4-H31)=18,10,IF(($AT$4-H31)=17,20,IF(($AT$4-H31)=16,20,IF(($AT$4-H31)=15,30,IF(($AT$4-H31)=14,30,IF(($AT$4-H31)=13,30,0)))))))))</f>
        <v>0</v>
      </c>
      <c r="Z31" s="201">
        <f t="shared" ref="Z31:Z36" si="41">IF(ISBLANK(K31)=TRUE,"",ROUND(AF31*AQ31*AD31,2)+IF(OR(AO31=0,AP31=0),0,Y31))</f>
        <v>0</v>
      </c>
      <c r="AA31" s="200">
        <f t="shared" ref="AA31:AA36" si="42">IF(ISBLANK(K31)=TRUE," ",ROUND(AF31*X31*AD31,2))+IF(OR(AJ31=0,AN31=0),0,Y31)</f>
        <v>0</v>
      </c>
      <c r="AC31" s="90" t="e">
        <f t="shared" ref="AC31:AC36" si="43">J31-L31-R31</f>
        <v>#VALUE!</v>
      </c>
      <c r="AD31" s="91">
        <f t="shared" ref="AD31:AD36" si="44">IF(ISBLANK($AT$3),1,IF(F31="K",$AT$3,1))</f>
        <v>1</v>
      </c>
      <c r="AE31" s="92">
        <f t="shared" ref="AE31:AE36" si="45">IF(K31&lt;153.757,10^(0.787004341*((LOG10(K31/153.757))^2)),1)</f>
        <v>1</v>
      </c>
      <c r="AF31" s="93">
        <f t="shared" ref="AF31:AF36" si="46">IF(K31&lt;193.609,10^(0.722762521*((LOG10(K31/193.609))^2)),1)</f>
        <v>1</v>
      </c>
      <c r="AG31" s="94">
        <f t="shared" ref="AG31:AG36" si="47">IF(M31="z",L31,IF(M31="x",L31*(-1),0))</f>
        <v>0</v>
      </c>
      <c r="AH31" s="94">
        <f t="shared" ref="AH31:AH36" si="48">IF(O31="z",N31,IF(O31="x",N31*(-1),0))</f>
        <v>0</v>
      </c>
      <c r="AI31" s="94">
        <f t="shared" ref="AI31:AI36" si="49">IF(Q31="z",P31,IF(Q31="x",P31*(-1),0))</f>
        <v>0</v>
      </c>
      <c r="AJ31" s="95">
        <f t="shared" ref="AJ31:AJ36" si="50">IF(AND(AG31&lt;0,AH31&lt;0,AI31&lt;0),0,MAX(AG31:AI31))</f>
        <v>0</v>
      </c>
      <c r="AK31" s="94">
        <f t="shared" ref="AK31:AK36" si="51">IF(S31="z",R31,IF(S31="x",R31*(-1),0))</f>
        <v>0</v>
      </c>
      <c r="AL31" s="94">
        <f t="shared" ref="AL31:AL36" si="52">IF(U31="z",T31,IF(U31="x",T31*(-1),0))</f>
        <v>0</v>
      </c>
      <c r="AM31" s="94">
        <f t="shared" ref="AM31:AM36" si="53">IF(W31="z",V31,IF(W31="x",V31*(-1),0))</f>
        <v>0</v>
      </c>
      <c r="AN31" s="96">
        <f t="shared" ref="AN31:AN36" si="54">IF(AND(AK31&lt;0,AL31&lt;0,AM31&lt;0),0,MAX(AK31:AM31))</f>
        <v>0</v>
      </c>
      <c r="AO31" s="94">
        <f t="shared" ref="AO31:AO36" si="55">IF(ISTEXT(Q31),AJ31,LARGE(L31:P31,1))</f>
        <v>0</v>
      </c>
      <c r="AP31" s="94">
        <f t="shared" ref="AP31:AP36" si="56">IF(ISTEXT(W31),AN31,LARGE(R31:V31,1))</f>
        <v>0</v>
      </c>
      <c r="AQ31" s="94">
        <f t="shared" ref="AQ31:AQ36" si="57">AO31+AP31</f>
        <v>0</v>
      </c>
      <c r="AR31" s="35" t="str">
        <f>IF(ISBLANK(E31)," ",MATCH(E31,'Protokół zawodów'!$E$9:$E$191,0))</f>
        <v xml:space="preserve"> </v>
      </c>
      <c r="AT31" s="382">
        <f>$AA$37</f>
        <v>0</v>
      </c>
    </row>
    <row r="32" spans="1:46" s="35" customFormat="1" ht="16.2">
      <c r="A32" s="84">
        <v>2</v>
      </c>
      <c r="B32" s="85" t="str">
        <f>IF(ISBLANK($E32),"",INDEX('Protokół zawodów'!$B$9:$Z$191,$AR32,1))</f>
        <v/>
      </c>
      <c r="C32" s="85" t="str">
        <f>IF(ISBLANK($E32),"",INDEX('Protokół zawodów'!$B$9:$Z$191,$AR32,2))</f>
        <v/>
      </c>
      <c r="D32" s="85" t="str">
        <f>IF(ISBLANK($E32),"",INDEX('Protokół zawodów'!$B$9:$Z$191,$AR32,3))</f>
        <v/>
      </c>
      <c r="E32" s="192"/>
      <c r="F32" s="85" t="str">
        <f>IF(ISBLANK($E32),"",INDEX('Protokół zawodów'!$B$9:$Z$191,$AR32,5))</f>
        <v/>
      </c>
      <c r="G32" s="182" t="str">
        <f>IF(ISBLANK($E32),"",INDEX('Protokół zawodów'!$B$9:$Z$191,$AR32,6))</f>
        <v/>
      </c>
      <c r="H32" s="85" t="str">
        <f>IF(ISBLANK($E32),"",INDEX('Protokół zawodów'!$B$9:$Z$191,$AR32,7))</f>
        <v/>
      </c>
      <c r="I32" s="85" t="str">
        <f>IF(ISBLANK($E32),"",INDEX('Protokół zawodów'!$B$9:$Z$191,$AR32,8))</f>
        <v/>
      </c>
      <c r="J32" s="87" t="str">
        <f>IF(ISBLANK($E32),"",INDEX('Protokół zawodów'!$B$9:$Z$191,$AR32,9))</f>
        <v/>
      </c>
      <c r="K32" s="168" t="str">
        <f>IF(ISBLANK($E32),"",INDEX('Protokół zawodów'!$B$9:$Z$191,$AR32,10))</f>
        <v/>
      </c>
      <c r="L32" s="131" t="str">
        <f>IF(ISBLANK($E32),"",INDEX('Protokół zawodów'!$B$9:$Z$191,$AR32,11))</f>
        <v/>
      </c>
      <c r="M32" s="132" t="str">
        <f>IF(ISBLANK($E32),"",INDEX('Protokół zawodów'!$B$9:$Z$191,$AR32,12))</f>
        <v/>
      </c>
      <c r="N32" s="131" t="str">
        <f>IF(ISBLANK($E32),"",INDEX('Protokół zawodów'!$B$9:$Z$191,$AR32,13))</f>
        <v/>
      </c>
      <c r="O32" s="132" t="str">
        <f>IF(ISBLANK($E32),"",INDEX('Protokół zawodów'!$B$9:$Z$191,$AR32,14))</f>
        <v/>
      </c>
      <c r="P32" s="133" t="str">
        <f>IF(ISBLANK($E32),"",INDEX('Protokół zawodów'!$B$9:$Z$191,$AR32,15))</f>
        <v/>
      </c>
      <c r="Q32" s="132" t="str">
        <f>IF(ISBLANK($E32),"",INDEX('Protokół zawodów'!$B$9:$Z$191,$AR32,16))</f>
        <v/>
      </c>
      <c r="R32" s="133" t="str">
        <f>IF(ISBLANK($E32),"",INDEX('Protokół zawodów'!$B$9:$Z$191,$AR32,17))</f>
        <v/>
      </c>
      <c r="S32" s="132" t="str">
        <f>IF(ISBLANK($E32),"",INDEX('Protokół zawodów'!$B$9:$Z$191,$AR32,18))</f>
        <v/>
      </c>
      <c r="T32" s="133" t="str">
        <f>IF(ISBLANK($E32),"",INDEX('Protokół zawodów'!$B$9:$Z$191,$AR32,19))</f>
        <v/>
      </c>
      <c r="U32" s="132" t="str">
        <f>IF(ISBLANK($E32),"",INDEX('Protokół zawodów'!$B$9:$Z$191,$AR32,20))</f>
        <v/>
      </c>
      <c r="V32" s="133" t="str">
        <f>IF(ISBLANK($E32),"",INDEX('Protokół zawodów'!$B$9:$Z$191,$AR32,21))</f>
        <v/>
      </c>
      <c r="W32" s="132" t="str">
        <f>IF(ISBLANK($E32),"",INDEX('Protokół zawodów'!$B$9:$Z$191,$AR32,22))</f>
        <v/>
      </c>
      <c r="X32" s="89">
        <f t="shared" si="40"/>
        <v>0</v>
      </c>
      <c r="Y32" s="198">
        <f t="shared" ref="Y32:Y36" si="58">IF(ISBLANK(E32),0,IF(($AT$4-H32)=20,10,IF(($AT$4-H32)=19,10,IF(($AT$4-H32)=18,10,IF(($AT$4-H32)=17,20,IF(($AT$4-H32)=16,20,IF(($AT$4-H32)=15,30,IF(($AT$4-H32)=14,30,IF(($AT$4-H32)=13,30,0)))))))))</f>
        <v>0</v>
      </c>
      <c r="Z32" s="201">
        <f t="shared" si="41"/>
        <v>0</v>
      </c>
      <c r="AA32" s="200">
        <f t="shared" si="42"/>
        <v>0</v>
      </c>
      <c r="AC32" s="90" t="e">
        <f t="shared" si="43"/>
        <v>#VALUE!</v>
      </c>
      <c r="AD32" s="91">
        <f t="shared" si="44"/>
        <v>1</v>
      </c>
      <c r="AE32" s="92">
        <f t="shared" si="45"/>
        <v>1</v>
      </c>
      <c r="AF32" s="93">
        <f t="shared" si="46"/>
        <v>1</v>
      </c>
      <c r="AG32" s="94">
        <f t="shared" si="47"/>
        <v>0</v>
      </c>
      <c r="AH32" s="94">
        <f t="shared" si="48"/>
        <v>0</v>
      </c>
      <c r="AI32" s="94">
        <f t="shared" si="49"/>
        <v>0</v>
      </c>
      <c r="AJ32" s="95">
        <f t="shared" si="50"/>
        <v>0</v>
      </c>
      <c r="AK32" s="94">
        <f t="shared" si="51"/>
        <v>0</v>
      </c>
      <c r="AL32" s="94">
        <f t="shared" si="52"/>
        <v>0</v>
      </c>
      <c r="AM32" s="94">
        <f t="shared" si="53"/>
        <v>0</v>
      </c>
      <c r="AN32" s="96">
        <f t="shared" si="54"/>
        <v>0</v>
      </c>
      <c r="AO32" s="94">
        <f t="shared" si="55"/>
        <v>0</v>
      </c>
      <c r="AP32" s="94">
        <f t="shared" si="56"/>
        <v>0</v>
      </c>
      <c r="AQ32" s="94">
        <f t="shared" si="57"/>
        <v>0</v>
      </c>
      <c r="AR32" s="35" t="str">
        <f>IF(ISBLANK(E32)," ",MATCH(E32,'Protokół zawodów'!$E$9:$E$191,0))</f>
        <v xml:space="preserve"> </v>
      </c>
      <c r="AT32" s="382">
        <f t="shared" ref="AT32:AT36" si="59">$AA$37</f>
        <v>0</v>
      </c>
    </row>
    <row r="33" spans="1:46" s="35" customFormat="1" ht="16.2">
      <c r="A33" s="84">
        <v>3</v>
      </c>
      <c r="B33" s="85" t="str">
        <f>IF(ISBLANK($E33),"",INDEX('Protokół zawodów'!$B$9:$Z$191,$AR33,1))</f>
        <v/>
      </c>
      <c r="C33" s="85" t="str">
        <f>IF(ISBLANK($E33),"",INDEX('Protokół zawodów'!$B$9:$Z$191,$AR33,2))</f>
        <v/>
      </c>
      <c r="D33" s="85" t="str">
        <f>IF(ISBLANK($E33),"",INDEX('Protokół zawodów'!$B$9:$Z$191,$AR33,3))</f>
        <v/>
      </c>
      <c r="E33" s="192"/>
      <c r="F33" s="85" t="str">
        <f>IF(ISBLANK($E33),"",INDEX('Protokół zawodów'!$B$9:$Z$191,$AR33,5))</f>
        <v/>
      </c>
      <c r="G33" s="182" t="str">
        <f>IF(ISBLANK($E33),"",INDEX('Protokół zawodów'!$B$9:$Z$191,$AR33,6))</f>
        <v/>
      </c>
      <c r="H33" s="85" t="str">
        <f>IF(ISBLANK($E33),"",INDEX('Protokół zawodów'!$B$9:$Z$191,$AR33,7))</f>
        <v/>
      </c>
      <c r="I33" s="85" t="str">
        <f>IF(ISBLANK($E33),"",INDEX('Protokół zawodów'!$B$9:$Z$191,$AR33,8))</f>
        <v/>
      </c>
      <c r="J33" s="87" t="str">
        <f>IF(ISBLANK($E33),"",INDEX('Protokół zawodów'!$B$9:$Z$191,$AR33,9))</f>
        <v/>
      </c>
      <c r="K33" s="168" t="str">
        <f>IF(ISBLANK($E33),"",INDEX('Protokół zawodów'!$B$9:$Z$191,$AR33,10))</f>
        <v/>
      </c>
      <c r="L33" s="131" t="str">
        <f>IF(ISBLANK($E33),"",INDEX('Protokół zawodów'!$B$9:$Z$191,$AR33,11))</f>
        <v/>
      </c>
      <c r="M33" s="132" t="str">
        <f>IF(ISBLANK($E33),"",INDEX('Protokół zawodów'!$B$9:$Z$191,$AR33,12))</f>
        <v/>
      </c>
      <c r="N33" s="131" t="str">
        <f>IF(ISBLANK($E33),"",INDEX('Protokół zawodów'!$B$9:$Z$191,$AR33,13))</f>
        <v/>
      </c>
      <c r="O33" s="132" t="str">
        <f>IF(ISBLANK($E33),"",INDEX('Protokół zawodów'!$B$9:$Z$191,$AR33,14))</f>
        <v/>
      </c>
      <c r="P33" s="133" t="str">
        <f>IF(ISBLANK($E33),"",INDEX('Protokół zawodów'!$B$9:$Z$191,$AR33,15))</f>
        <v/>
      </c>
      <c r="Q33" s="132" t="str">
        <f>IF(ISBLANK($E33),"",INDEX('Protokół zawodów'!$B$9:$Z$191,$AR33,16))</f>
        <v/>
      </c>
      <c r="R33" s="133" t="str">
        <f>IF(ISBLANK($E33),"",INDEX('Protokół zawodów'!$B$9:$Z$191,$AR33,17))</f>
        <v/>
      </c>
      <c r="S33" s="132" t="str">
        <f>IF(ISBLANK($E33),"",INDEX('Protokół zawodów'!$B$9:$Z$191,$AR33,18))</f>
        <v/>
      </c>
      <c r="T33" s="133" t="str">
        <f>IF(ISBLANK($E33),"",INDEX('Protokół zawodów'!$B$9:$Z$191,$AR33,19))</f>
        <v/>
      </c>
      <c r="U33" s="132" t="str">
        <f>IF(ISBLANK($E33),"",INDEX('Protokół zawodów'!$B$9:$Z$191,$AR33,20))</f>
        <v/>
      </c>
      <c r="V33" s="133" t="str">
        <f>IF(ISBLANK($E33),"",INDEX('Protokół zawodów'!$B$9:$Z$191,$AR33,21))</f>
        <v/>
      </c>
      <c r="W33" s="132" t="str">
        <f>IF(ISBLANK($E33),"",INDEX('Protokół zawodów'!$B$9:$Z$191,$AR33,22))</f>
        <v/>
      </c>
      <c r="X33" s="89">
        <f t="shared" si="40"/>
        <v>0</v>
      </c>
      <c r="Y33" s="198">
        <f t="shared" si="58"/>
        <v>0</v>
      </c>
      <c r="Z33" s="201">
        <f t="shared" si="41"/>
        <v>0</v>
      </c>
      <c r="AA33" s="200">
        <f t="shared" si="42"/>
        <v>0</v>
      </c>
      <c r="AC33" s="90" t="e">
        <f t="shared" si="43"/>
        <v>#VALUE!</v>
      </c>
      <c r="AD33" s="91">
        <f t="shared" si="44"/>
        <v>1</v>
      </c>
      <c r="AE33" s="92">
        <f t="shared" si="45"/>
        <v>1</v>
      </c>
      <c r="AF33" s="93">
        <f t="shared" si="46"/>
        <v>1</v>
      </c>
      <c r="AG33" s="94">
        <f t="shared" si="47"/>
        <v>0</v>
      </c>
      <c r="AH33" s="94">
        <f t="shared" si="48"/>
        <v>0</v>
      </c>
      <c r="AI33" s="94">
        <f t="shared" si="49"/>
        <v>0</v>
      </c>
      <c r="AJ33" s="95">
        <f t="shared" si="50"/>
        <v>0</v>
      </c>
      <c r="AK33" s="94">
        <f t="shared" si="51"/>
        <v>0</v>
      </c>
      <c r="AL33" s="94">
        <f t="shared" si="52"/>
        <v>0</v>
      </c>
      <c r="AM33" s="94">
        <f t="shared" si="53"/>
        <v>0</v>
      </c>
      <c r="AN33" s="96">
        <f t="shared" si="54"/>
        <v>0</v>
      </c>
      <c r="AO33" s="94">
        <f t="shared" si="55"/>
        <v>0</v>
      </c>
      <c r="AP33" s="94">
        <f t="shared" si="56"/>
        <v>0</v>
      </c>
      <c r="AQ33" s="94">
        <f t="shared" si="57"/>
        <v>0</v>
      </c>
      <c r="AR33" s="35" t="str">
        <f>IF(ISBLANK(E33)," ",MATCH(E33,'Protokół zawodów'!$E$9:$E$191,0))</f>
        <v xml:space="preserve"> </v>
      </c>
      <c r="AT33" s="382">
        <f t="shared" si="59"/>
        <v>0</v>
      </c>
    </row>
    <row r="34" spans="1:46" s="35" customFormat="1" ht="16.2">
      <c r="A34" s="84">
        <v>4</v>
      </c>
      <c r="B34" s="85" t="str">
        <f>IF(ISBLANK($E34),"",INDEX('Protokół zawodów'!$B$9:$Z$191,$AR34,1))</f>
        <v/>
      </c>
      <c r="C34" s="85" t="str">
        <f>IF(ISBLANK($E34),"",INDEX('Protokół zawodów'!$B$9:$Z$191,$AR34,2))</f>
        <v/>
      </c>
      <c r="D34" s="85" t="str">
        <f>IF(ISBLANK($E34),"",INDEX('Protokół zawodów'!$B$9:$Z$191,$AR34,3))</f>
        <v/>
      </c>
      <c r="E34" s="192"/>
      <c r="F34" s="85" t="str">
        <f>IF(ISBLANK($E34),"",INDEX('Protokół zawodów'!$B$9:$Z$191,$AR34,5))</f>
        <v/>
      </c>
      <c r="G34" s="182" t="str">
        <f>IF(ISBLANK($E34),"",INDEX('Protokół zawodów'!$B$9:$Z$191,$AR34,6))</f>
        <v/>
      </c>
      <c r="H34" s="85" t="str">
        <f>IF(ISBLANK($E34),"",INDEX('Protokół zawodów'!$B$9:$Z$191,$AR34,7))</f>
        <v/>
      </c>
      <c r="I34" s="85" t="str">
        <f>IF(ISBLANK($E34),"",INDEX('Protokół zawodów'!$B$9:$Z$191,$AR34,8))</f>
        <v/>
      </c>
      <c r="J34" s="87" t="str">
        <f>IF(ISBLANK($E34),"",INDEX('Protokół zawodów'!$B$9:$Z$191,$AR34,9))</f>
        <v/>
      </c>
      <c r="K34" s="168" t="str">
        <f>IF(ISBLANK($E34),"",INDEX('Protokół zawodów'!$B$9:$Z$191,$AR34,10))</f>
        <v/>
      </c>
      <c r="L34" s="131" t="str">
        <f>IF(ISBLANK($E34),"",INDEX('Protokół zawodów'!$B$9:$Z$191,$AR34,11))</f>
        <v/>
      </c>
      <c r="M34" s="132" t="str">
        <f>IF(ISBLANK($E34),"",INDEX('Protokół zawodów'!$B$9:$Z$191,$AR34,12))</f>
        <v/>
      </c>
      <c r="N34" s="131" t="str">
        <f>IF(ISBLANK($E34),"",INDEX('Protokół zawodów'!$B$9:$Z$191,$AR34,13))</f>
        <v/>
      </c>
      <c r="O34" s="132" t="str">
        <f>IF(ISBLANK($E34),"",INDEX('Protokół zawodów'!$B$9:$Z$191,$AR34,14))</f>
        <v/>
      </c>
      <c r="P34" s="133" t="str">
        <f>IF(ISBLANK($E34),"",INDEX('Protokół zawodów'!$B$9:$Z$191,$AR34,15))</f>
        <v/>
      </c>
      <c r="Q34" s="132" t="str">
        <f>IF(ISBLANK($E34),"",INDEX('Protokół zawodów'!$B$9:$Z$191,$AR34,16))</f>
        <v/>
      </c>
      <c r="R34" s="133" t="str">
        <f>IF(ISBLANK($E34),"",INDEX('Protokół zawodów'!$B$9:$Z$191,$AR34,17))</f>
        <v/>
      </c>
      <c r="S34" s="132" t="str">
        <f>IF(ISBLANK($E34),"",INDEX('Protokół zawodów'!$B$9:$Z$191,$AR34,18))</f>
        <v/>
      </c>
      <c r="T34" s="133" t="str">
        <f>IF(ISBLANK($E34),"",INDEX('Protokół zawodów'!$B$9:$Z$191,$AR34,19))</f>
        <v/>
      </c>
      <c r="U34" s="132" t="str">
        <f>IF(ISBLANK($E34),"",INDEX('Protokół zawodów'!$B$9:$Z$191,$AR34,20))</f>
        <v/>
      </c>
      <c r="V34" s="133" t="str">
        <f>IF(ISBLANK($E34),"",INDEX('Protokół zawodów'!$B$9:$Z$191,$AR34,21))</f>
        <v/>
      </c>
      <c r="W34" s="132" t="str">
        <f>IF(ISBLANK($E34),"",INDEX('Protokół zawodów'!$B$9:$Z$191,$AR34,22))</f>
        <v/>
      </c>
      <c r="X34" s="89">
        <f t="shared" si="40"/>
        <v>0</v>
      </c>
      <c r="Y34" s="198">
        <f t="shared" si="58"/>
        <v>0</v>
      </c>
      <c r="Z34" s="201">
        <f t="shared" si="41"/>
        <v>0</v>
      </c>
      <c r="AA34" s="200">
        <f t="shared" si="42"/>
        <v>0</v>
      </c>
      <c r="AC34" s="90" t="e">
        <f t="shared" si="43"/>
        <v>#VALUE!</v>
      </c>
      <c r="AD34" s="91">
        <f t="shared" si="44"/>
        <v>1</v>
      </c>
      <c r="AE34" s="92">
        <f t="shared" si="45"/>
        <v>1</v>
      </c>
      <c r="AF34" s="93">
        <f t="shared" si="46"/>
        <v>1</v>
      </c>
      <c r="AG34" s="94">
        <f t="shared" si="47"/>
        <v>0</v>
      </c>
      <c r="AH34" s="94">
        <f t="shared" si="48"/>
        <v>0</v>
      </c>
      <c r="AI34" s="94">
        <f t="shared" si="49"/>
        <v>0</v>
      </c>
      <c r="AJ34" s="95">
        <f t="shared" si="50"/>
        <v>0</v>
      </c>
      <c r="AK34" s="94">
        <f t="shared" si="51"/>
        <v>0</v>
      </c>
      <c r="AL34" s="94">
        <f t="shared" si="52"/>
        <v>0</v>
      </c>
      <c r="AM34" s="94">
        <f t="shared" si="53"/>
        <v>0</v>
      </c>
      <c r="AN34" s="96">
        <f t="shared" si="54"/>
        <v>0</v>
      </c>
      <c r="AO34" s="94">
        <f t="shared" si="55"/>
        <v>0</v>
      </c>
      <c r="AP34" s="94">
        <f t="shared" si="56"/>
        <v>0</v>
      </c>
      <c r="AQ34" s="94">
        <f t="shared" si="57"/>
        <v>0</v>
      </c>
      <c r="AR34" s="35" t="str">
        <f>IF(ISBLANK(E34)," ",MATCH(E34,'Protokół zawodów'!$E$9:$E$191,0))</f>
        <v xml:space="preserve"> </v>
      </c>
      <c r="AT34" s="382">
        <f t="shared" si="59"/>
        <v>0</v>
      </c>
    </row>
    <row r="35" spans="1:46" s="35" customFormat="1" ht="16.2">
      <c r="A35" s="84">
        <v>5</v>
      </c>
      <c r="B35" s="85" t="str">
        <f>IF(ISBLANK($E35),"",INDEX('Protokół zawodów'!$B$9:$Z$191,$AR35,1))</f>
        <v/>
      </c>
      <c r="C35" s="85" t="str">
        <f>IF(ISBLANK($E35),"",INDEX('Protokół zawodów'!$B$9:$Z$191,$AR35,2))</f>
        <v/>
      </c>
      <c r="D35" s="85" t="str">
        <f>IF(ISBLANK($E35),"",INDEX('Protokół zawodów'!$B$9:$Z$191,$AR35,3))</f>
        <v/>
      </c>
      <c r="E35" s="192"/>
      <c r="F35" s="85" t="str">
        <f>IF(ISBLANK($E35),"",INDEX('Protokół zawodów'!$B$9:$Z$191,$AR35,5))</f>
        <v/>
      </c>
      <c r="G35" s="182" t="str">
        <f>IF(ISBLANK($E35),"",INDEX('Protokół zawodów'!$B$9:$Z$191,$AR35,6))</f>
        <v/>
      </c>
      <c r="H35" s="85" t="str">
        <f>IF(ISBLANK($E35),"",INDEX('Protokół zawodów'!$B$9:$Z$191,$AR35,7))</f>
        <v/>
      </c>
      <c r="I35" s="85" t="str">
        <f>IF(ISBLANK($E35),"",INDEX('Protokół zawodów'!$B$9:$Z$191,$AR35,8))</f>
        <v/>
      </c>
      <c r="J35" s="87" t="str">
        <f>IF(ISBLANK($E35),"",INDEX('Protokół zawodów'!$B$9:$Z$191,$AR35,9))</f>
        <v/>
      </c>
      <c r="K35" s="168" t="str">
        <f>IF(ISBLANK($E35),"",INDEX('Protokół zawodów'!$B$9:$Z$191,$AR35,10))</f>
        <v/>
      </c>
      <c r="L35" s="131" t="str">
        <f>IF(ISBLANK($E35),"",INDEX('Protokół zawodów'!$B$9:$Z$191,$AR35,11))</f>
        <v/>
      </c>
      <c r="M35" s="132" t="str">
        <f>IF(ISBLANK($E35),"",INDEX('Protokół zawodów'!$B$9:$Z$191,$AR35,12))</f>
        <v/>
      </c>
      <c r="N35" s="131" t="str">
        <f>IF(ISBLANK($E35),"",INDEX('Protokół zawodów'!$B$9:$Z$191,$AR35,13))</f>
        <v/>
      </c>
      <c r="O35" s="132" t="str">
        <f>IF(ISBLANK($E35),"",INDEX('Protokół zawodów'!$B$9:$Z$191,$AR35,14))</f>
        <v/>
      </c>
      <c r="P35" s="133" t="str">
        <f>IF(ISBLANK($E35),"",INDEX('Protokół zawodów'!$B$9:$Z$191,$AR35,15))</f>
        <v/>
      </c>
      <c r="Q35" s="132" t="str">
        <f>IF(ISBLANK($E35),"",INDEX('Protokół zawodów'!$B$9:$Z$191,$AR35,16))</f>
        <v/>
      </c>
      <c r="R35" s="133" t="str">
        <f>IF(ISBLANK($E35),"",INDEX('Protokół zawodów'!$B$9:$Z$191,$AR35,17))</f>
        <v/>
      </c>
      <c r="S35" s="132" t="str">
        <f>IF(ISBLANK($E35),"",INDEX('Protokół zawodów'!$B$9:$Z$191,$AR35,18))</f>
        <v/>
      </c>
      <c r="T35" s="133" t="str">
        <f>IF(ISBLANK($E35),"",INDEX('Protokół zawodów'!$B$9:$Z$191,$AR35,19))</f>
        <v/>
      </c>
      <c r="U35" s="132" t="str">
        <f>IF(ISBLANK($E35),"",INDEX('Protokół zawodów'!$B$9:$Z$191,$AR35,20))</f>
        <v/>
      </c>
      <c r="V35" s="133" t="str">
        <f>IF(ISBLANK($E35),"",INDEX('Protokół zawodów'!$B$9:$Z$191,$AR35,21))</f>
        <v/>
      </c>
      <c r="W35" s="132" t="str">
        <f>IF(ISBLANK($E35),"",INDEX('Protokół zawodów'!$B$9:$Z$191,$AR35,22))</f>
        <v/>
      </c>
      <c r="X35" s="89">
        <f t="shared" si="40"/>
        <v>0</v>
      </c>
      <c r="Y35" s="198">
        <f t="shared" si="58"/>
        <v>0</v>
      </c>
      <c r="Z35" s="201">
        <f t="shared" si="41"/>
        <v>0</v>
      </c>
      <c r="AA35" s="200">
        <f t="shared" si="42"/>
        <v>0</v>
      </c>
      <c r="AC35" s="90" t="e">
        <f t="shared" si="43"/>
        <v>#VALUE!</v>
      </c>
      <c r="AD35" s="91">
        <f t="shared" si="44"/>
        <v>1</v>
      </c>
      <c r="AE35" s="92">
        <f t="shared" si="45"/>
        <v>1</v>
      </c>
      <c r="AF35" s="93">
        <f t="shared" si="46"/>
        <v>1</v>
      </c>
      <c r="AG35" s="94">
        <f t="shared" si="47"/>
        <v>0</v>
      </c>
      <c r="AH35" s="94">
        <f t="shared" si="48"/>
        <v>0</v>
      </c>
      <c r="AI35" s="94">
        <f t="shared" si="49"/>
        <v>0</v>
      </c>
      <c r="AJ35" s="95">
        <f t="shared" si="50"/>
        <v>0</v>
      </c>
      <c r="AK35" s="94">
        <f t="shared" si="51"/>
        <v>0</v>
      </c>
      <c r="AL35" s="94">
        <f t="shared" si="52"/>
        <v>0</v>
      </c>
      <c r="AM35" s="94">
        <f t="shared" si="53"/>
        <v>0</v>
      </c>
      <c r="AN35" s="96">
        <f t="shared" si="54"/>
        <v>0</v>
      </c>
      <c r="AO35" s="94">
        <f t="shared" si="55"/>
        <v>0</v>
      </c>
      <c r="AP35" s="94">
        <f t="shared" si="56"/>
        <v>0</v>
      </c>
      <c r="AQ35" s="94">
        <f t="shared" si="57"/>
        <v>0</v>
      </c>
      <c r="AR35" s="35" t="str">
        <f>IF(ISBLANK(E35)," ",MATCH(E35,'Protokół zawodów'!$E$9:$E$191,0))</f>
        <v xml:space="preserve"> </v>
      </c>
      <c r="AT35" s="382">
        <f t="shared" si="59"/>
        <v>0</v>
      </c>
    </row>
    <row r="36" spans="1:46" s="35" customFormat="1" ht="16.8" thickBot="1">
      <c r="A36" s="84">
        <v>6</v>
      </c>
      <c r="B36" s="85" t="str">
        <f>IF(ISBLANK($E36),"",INDEX('Protokół zawodów'!$B$9:$Z$191,$AR36,1))</f>
        <v/>
      </c>
      <c r="C36" s="85" t="str">
        <f>IF(ISBLANK($E36),"",INDEX('Protokół zawodów'!$B$9:$Z$191,$AR36,2))</f>
        <v/>
      </c>
      <c r="D36" s="85" t="str">
        <f>IF(ISBLANK($E36),"",INDEX('Protokół zawodów'!$B$9:$Z$191,$AR36,3))</f>
        <v/>
      </c>
      <c r="E36" s="192"/>
      <c r="F36" s="85" t="str">
        <f>IF(ISBLANK($E36),"",INDEX('Protokół zawodów'!$B$9:$Z$191,$AR36,5))</f>
        <v/>
      </c>
      <c r="G36" s="182" t="str">
        <f>IF(ISBLANK($E36),"",INDEX('Protokół zawodów'!$B$9:$Z$191,$AR36,6))</f>
        <v/>
      </c>
      <c r="H36" s="85" t="str">
        <f>IF(ISBLANK($E36),"",INDEX('Protokół zawodów'!$B$9:$Z$191,$AR36,7))</f>
        <v/>
      </c>
      <c r="I36" s="85" t="str">
        <f>IF(ISBLANK($E36),"",INDEX('Protokół zawodów'!$B$9:$Z$191,$AR36,8))</f>
        <v/>
      </c>
      <c r="J36" s="87" t="str">
        <f>IF(ISBLANK($E36),"",INDEX('Protokół zawodów'!$B$9:$Z$191,$AR36,9))</f>
        <v/>
      </c>
      <c r="K36" s="168" t="str">
        <f>IF(ISBLANK($E36),"",INDEX('Protokół zawodów'!$B$9:$Z$191,$AR36,10))</f>
        <v/>
      </c>
      <c r="L36" s="131" t="str">
        <f>IF(ISBLANK($E36),"",INDEX('Protokół zawodów'!$B$9:$Z$191,$AR36,11))</f>
        <v/>
      </c>
      <c r="M36" s="132" t="str">
        <f>IF(ISBLANK($E36),"",INDEX('Protokół zawodów'!$B$9:$Z$191,$AR36,12))</f>
        <v/>
      </c>
      <c r="N36" s="131" t="str">
        <f>IF(ISBLANK($E36),"",INDEX('Protokół zawodów'!$B$9:$Z$191,$AR36,13))</f>
        <v/>
      </c>
      <c r="O36" s="132" t="str">
        <f>IF(ISBLANK($E36),"",INDEX('Protokół zawodów'!$B$9:$Z$191,$AR36,14))</f>
        <v/>
      </c>
      <c r="P36" s="133" t="str">
        <f>IF(ISBLANK($E36),"",INDEX('Protokół zawodów'!$B$9:$Z$191,$AR36,15))</f>
        <v/>
      </c>
      <c r="Q36" s="132" t="str">
        <f>IF(ISBLANK($E36),"",INDEX('Protokół zawodów'!$B$9:$Z$191,$AR36,16))</f>
        <v/>
      </c>
      <c r="R36" s="133" t="str">
        <f>IF(ISBLANK($E36),"",INDEX('Protokół zawodów'!$B$9:$Z$191,$AR36,17))</f>
        <v/>
      </c>
      <c r="S36" s="132" t="str">
        <f>IF(ISBLANK($E36),"",INDEX('Protokół zawodów'!$B$9:$Z$191,$AR36,18))</f>
        <v/>
      </c>
      <c r="T36" s="133" t="str">
        <f>IF(ISBLANK($E36),"",INDEX('Protokół zawodów'!$B$9:$Z$191,$AR36,19))</f>
        <v/>
      </c>
      <c r="U36" s="132" t="str">
        <f>IF(ISBLANK($E36),"",INDEX('Protokół zawodów'!$B$9:$Z$191,$AR36,20))</f>
        <v/>
      </c>
      <c r="V36" s="133" t="str">
        <f>IF(ISBLANK($E36),"",INDEX('Protokół zawodów'!$B$9:$Z$191,$AR36,21))</f>
        <v/>
      </c>
      <c r="W36" s="132" t="str">
        <f>IF(ISBLANK($E36),"",INDEX('Protokół zawodów'!$B$9:$Z$191,$AR36,22))</f>
        <v/>
      </c>
      <c r="X36" s="89">
        <f t="shared" si="40"/>
        <v>0</v>
      </c>
      <c r="Y36" s="198">
        <f t="shared" si="58"/>
        <v>0</v>
      </c>
      <c r="Z36" s="201">
        <f t="shared" si="41"/>
        <v>0</v>
      </c>
      <c r="AA36" s="200">
        <f t="shared" si="42"/>
        <v>0</v>
      </c>
      <c r="AC36" s="90" t="e">
        <f t="shared" si="43"/>
        <v>#VALUE!</v>
      </c>
      <c r="AD36" s="91">
        <f t="shared" si="44"/>
        <v>1</v>
      </c>
      <c r="AE36" s="92">
        <f t="shared" si="45"/>
        <v>1</v>
      </c>
      <c r="AF36" s="93">
        <f t="shared" si="46"/>
        <v>1</v>
      </c>
      <c r="AG36" s="94">
        <f t="shared" si="47"/>
        <v>0</v>
      </c>
      <c r="AH36" s="94">
        <f t="shared" si="48"/>
        <v>0</v>
      </c>
      <c r="AI36" s="94">
        <f t="shared" si="49"/>
        <v>0</v>
      </c>
      <c r="AJ36" s="95">
        <f t="shared" si="50"/>
        <v>0</v>
      </c>
      <c r="AK36" s="94">
        <f t="shared" si="51"/>
        <v>0</v>
      </c>
      <c r="AL36" s="94">
        <f t="shared" si="52"/>
        <v>0</v>
      </c>
      <c r="AM36" s="94">
        <f t="shared" si="53"/>
        <v>0</v>
      </c>
      <c r="AN36" s="96">
        <f t="shared" si="54"/>
        <v>0</v>
      </c>
      <c r="AO36" s="94">
        <f t="shared" si="55"/>
        <v>0</v>
      </c>
      <c r="AP36" s="94">
        <f t="shared" si="56"/>
        <v>0</v>
      </c>
      <c r="AQ36" s="94">
        <f t="shared" si="57"/>
        <v>0</v>
      </c>
      <c r="AR36" s="35" t="str">
        <f>IF(ISBLANK(E36)," ",MATCH(E36,'Protokół zawodów'!$E$9:$E$191,0))</f>
        <v xml:space="preserve"> </v>
      </c>
      <c r="AT36" s="382">
        <f t="shared" si="59"/>
        <v>0</v>
      </c>
    </row>
    <row r="37" spans="1:46" ht="18.600000000000001" thickBot="1">
      <c r="I37" s="161" t="str">
        <f>G27</f>
        <v>KSS Husaria Lubraniec</v>
      </c>
      <c r="X37" s="147"/>
      <c r="Y37" s="147"/>
      <c r="Z37" s="202">
        <f>ROUND(IF(COUNTA(I31:I36)=6,SUM(Z31:Z36)-MIN(Z31:Z36),SUM(Z31:Z36)),2)</f>
        <v>0</v>
      </c>
      <c r="AA37" s="199">
        <f>ROUND(IF(COUNTA(J31:J36)=6,SUM(AA31:AA36)-MIN(AA31:AA36),SUM(AA31:AA36)),2)</f>
        <v>0</v>
      </c>
      <c r="AR37" s="35" t="str">
        <f>IF(ISBLANK(E37)," ",MATCH(E37,'Protokół zawodów'!$E$9:$E$191,0))</f>
        <v xml:space="preserve"> </v>
      </c>
    </row>
    <row r="38" spans="1:46" s="141" customFormat="1" ht="15" customHeight="1">
      <c r="A38" s="135">
        <v>4</v>
      </c>
      <c r="B38" s="136"/>
      <c r="D38" s="136"/>
      <c r="E38" s="136"/>
      <c r="F38" s="136"/>
      <c r="G38" s="148" t="s">
        <v>78</v>
      </c>
      <c r="H38" s="15"/>
      <c r="I38" s="15"/>
      <c r="J38" s="15"/>
      <c r="K38" s="113"/>
      <c r="L38" s="137"/>
      <c r="M38" s="138"/>
      <c r="N38" s="139"/>
      <c r="O38" s="138"/>
      <c r="P38" s="139"/>
      <c r="Q38" s="138"/>
      <c r="R38" s="140"/>
      <c r="S38" s="138"/>
      <c r="U38" s="142"/>
      <c r="V38" s="139"/>
      <c r="W38" s="142"/>
      <c r="X38" s="143"/>
      <c r="Y38" s="143"/>
      <c r="Z38" s="143"/>
      <c r="AA38" s="144"/>
      <c r="AE38" s="145"/>
      <c r="AF38" s="145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35" t="str">
        <f>IF(ISBLANK(E38)," ",MATCH(E38,'Protokół zawodów'!$E$9:$E$191,0))</f>
        <v xml:space="preserve"> </v>
      </c>
    </row>
    <row r="39" spans="1:46" ht="6" customHeight="1">
      <c r="A39" s="67"/>
      <c r="B39" s="67"/>
      <c r="C39" s="67"/>
      <c r="D39" s="67"/>
      <c r="E39" s="67"/>
      <c r="F39" s="67"/>
      <c r="G39" s="146"/>
      <c r="H39" s="67"/>
      <c r="I39" s="67"/>
      <c r="J39" s="67"/>
      <c r="K39" s="75"/>
      <c r="L39" s="76"/>
      <c r="M39" s="77"/>
      <c r="N39" s="76"/>
      <c r="O39" s="77"/>
      <c r="P39" s="76"/>
      <c r="Q39" s="77"/>
      <c r="R39" s="76"/>
      <c r="S39" s="77"/>
      <c r="T39" s="76"/>
      <c r="U39" s="77"/>
      <c r="V39" s="76"/>
      <c r="W39" s="77"/>
      <c r="X39" s="78"/>
      <c r="Y39" s="78"/>
      <c r="Z39" s="78"/>
      <c r="AA39" s="79"/>
      <c r="AE39" s="74"/>
      <c r="AF39" s="74"/>
      <c r="AI39" s="61"/>
      <c r="AR39" s="35" t="str">
        <f>IF(ISBLANK(E39)," ",MATCH(E39,'Protokół zawodów'!$E$9:$E$191,0))</f>
        <v xml:space="preserve"> </v>
      </c>
      <c r="AS39" s="35"/>
    </row>
    <row r="40" spans="1:46" s="81" customFormat="1" ht="12" customHeight="1">
      <c r="A40" s="623" t="s">
        <v>10</v>
      </c>
      <c r="B40" s="628" t="s">
        <v>26</v>
      </c>
      <c r="C40" s="653" t="s">
        <v>27</v>
      </c>
      <c r="D40" s="631" t="s">
        <v>12</v>
      </c>
      <c r="E40" s="629"/>
      <c r="F40" s="631" t="s">
        <v>28</v>
      </c>
      <c r="G40" s="647" t="s">
        <v>29</v>
      </c>
      <c r="H40" s="631" t="s">
        <v>30</v>
      </c>
      <c r="I40" s="623" t="s">
        <v>31</v>
      </c>
      <c r="J40" s="80" t="s">
        <v>32</v>
      </c>
      <c r="K40" s="623" t="s">
        <v>33</v>
      </c>
      <c r="L40" s="623" t="s">
        <v>34</v>
      </c>
      <c r="M40" s="623"/>
      <c r="N40" s="623"/>
      <c r="O40" s="623"/>
      <c r="P40" s="623"/>
      <c r="Q40" s="623"/>
      <c r="R40" s="623" t="s">
        <v>35</v>
      </c>
      <c r="S40" s="623"/>
      <c r="T40" s="623"/>
      <c r="U40" s="623"/>
      <c r="V40" s="623"/>
      <c r="W40" s="623"/>
      <c r="X40" s="623" t="s">
        <v>36</v>
      </c>
      <c r="Y40" s="80" t="s">
        <v>61</v>
      </c>
      <c r="Z40" s="631" t="s">
        <v>37</v>
      </c>
      <c r="AA40" s="623" t="s">
        <v>38</v>
      </c>
      <c r="AE40" s="82"/>
      <c r="AF40" s="82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35" t="str">
        <f>IF(ISBLANK(E40)," ",MATCH(E40,'Protokół zawodów'!$E$9:$E$191,0))</f>
        <v xml:space="preserve"> </v>
      </c>
      <c r="AS40" s="35"/>
    </row>
    <row r="41" spans="1:46" s="81" customFormat="1" ht="12" customHeight="1">
      <c r="A41" s="624"/>
      <c r="B41" s="628"/>
      <c r="C41" s="653"/>
      <c r="D41" s="631"/>
      <c r="E41" s="629"/>
      <c r="F41" s="631"/>
      <c r="G41" s="624"/>
      <c r="H41" s="626"/>
      <c r="I41" s="624"/>
      <c r="J41" s="189" t="s">
        <v>39</v>
      </c>
      <c r="K41" s="623"/>
      <c r="L41" s="625">
        <v>1</v>
      </c>
      <c r="M41" s="625"/>
      <c r="N41" s="625">
        <v>2</v>
      </c>
      <c r="O41" s="625"/>
      <c r="P41" s="625">
        <v>3</v>
      </c>
      <c r="Q41" s="625"/>
      <c r="R41" s="625">
        <v>1</v>
      </c>
      <c r="S41" s="625"/>
      <c r="T41" s="625">
        <v>2</v>
      </c>
      <c r="U41" s="625"/>
      <c r="V41" s="625">
        <v>3</v>
      </c>
      <c r="W41" s="625"/>
      <c r="X41" s="623"/>
      <c r="Y41" s="189" t="s">
        <v>60</v>
      </c>
      <c r="Z41" s="623"/>
      <c r="AA41" s="624"/>
      <c r="AC41" s="81">
        <v>20</v>
      </c>
      <c r="AE41" s="82" t="s">
        <v>40</v>
      </c>
      <c r="AF41" s="82" t="s">
        <v>41</v>
      </c>
      <c r="AG41" s="63"/>
      <c r="AH41" s="63"/>
      <c r="AI41" s="63"/>
      <c r="AJ41" s="63"/>
      <c r="AK41" s="63"/>
      <c r="AL41" s="63"/>
      <c r="AM41" s="63"/>
      <c r="AN41" s="63"/>
      <c r="AO41" s="83" t="s">
        <v>42</v>
      </c>
      <c r="AP41" s="83" t="s">
        <v>43</v>
      </c>
      <c r="AQ41" s="83" t="s">
        <v>44</v>
      </c>
      <c r="AR41" s="35" t="str">
        <f>IF(ISBLANK(E41)," ",MATCH(E41,'Protokół zawodów'!$E$9:$E$191,0))</f>
        <v xml:space="preserve"> </v>
      </c>
      <c r="AS41" s="35"/>
    </row>
    <row r="42" spans="1:46" s="35" customFormat="1" ht="16.2">
      <c r="A42" s="84">
        <v>1</v>
      </c>
      <c r="B42" s="85" t="str">
        <f>IF(ISBLANK($E42),"",INDEX('Protokół zawodów'!$B$9:$Z$191,$AR42,1))</f>
        <v/>
      </c>
      <c r="C42" s="85" t="str">
        <f>IF(ISBLANK($E42),"",INDEX('Protokół zawodów'!$B$9:$Z$191,$AR42,2))</f>
        <v/>
      </c>
      <c r="D42" s="85" t="str">
        <f>IF(ISBLANK($E42),"",INDEX('Protokół zawodów'!$B$9:$Z$191,$AR42,3))</f>
        <v/>
      </c>
      <c r="E42" s="192"/>
      <c r="F42" s="85" t="str">
        <f>IF(ISBLANK($E42),"",INDEX('Protokół zawodów'!$B$9:$Z$191,$AR42,5))</f>
        <v/>
      </c>
      <c r="G42" s="182" t="str">
        <f>IF(ISBLANK($E42),"",INDEX('Protokół zawodów'!$B$9:$Z$191,$AR42,6))</f>
        <v/>
      </c>
      <c r="H42" s="85" t="str">
        <f>IF(ISBLANK($E42),"",INDEX('Protokół zawodów'!$B$9:$Z$191,$AR42,7))</f>
        <v/>
      </c>
      <c r="I42" s="85" t="str">
        <f>IF(ISBLANK($E42),"",INDEX('Protokół zawodów'!$B$9:$Z$191,$AR42,8))</f>
        <v/>
      </c>
      <c r="J42" s="87" t="str">
        <f>IF(ISBLANK($E42),"",INDEX('Protokół zawodów'!$B$9:$Z$191,$AR42,9))</f>
        <v/>
      </c>
      <c r="K42" s="168" t="str">
        <f>IF(ISBLANK($E42),"",INDEX('Protokół zawodów'!$B$9:$Z$191,$AR42,10))</f>
        <v/>
      </c>
      <c r="L42" s="131" t="str">
        <f>IF(ISBLANK($E42),"",INDEX('Protokół zawodów'!$B$9:$Z$191,$AR42,11))</f>
        <v/>
      </c>
      <c r="M42" s="132" t="str">
        <f>IF(ISBLANK($E42),"",INDEX('Protokół zawodów'!$B$9:$Z$191,$AR42,12))</f>
        <v/>
      </c>
      <c r="N42" s="131" t="str">
        <f>IF(ISBLANK($E42),"",INDEX('Protokół zawodów'!$B$9:$Z$191,$AR42,13))</f>
        <v/>
      </c>
      <c r="O42" s="132" t="str">
        <f>IF(ISBLANK($E42),"",INDEX('Protokół zawodów'!$B$9:$Z$191,$AR42,14))</f>
        <v/>
      </c>
      <c r="P42" s="133" t="str">
        <f>IF(ISBLANK($E42),"",INDEX('Protokół zawodów'!$B$9:$Z$191,$AR42,15))</f>
        <v/>
      </c>
      <c r="Q42" s="132" t="str">
        <f>IF(ISBLANK($E42),"",INDEX('Protokół zawodów'!$B$9:$Z$191,$AR42,16))</f>
        <v/>
      </c>
      <c r="R42" s="133" t="str">
        <f>IF(ISBLANK($E42),"",INDEX('Protokół zawodów'!$B$9:$Z$191,$AR42,17))</f>
        <v/>
      </c>
      <c r="S42" s="132" t="str">
        <f>IF(ISBLANK($E42),"",INDEX('Protokół zawodów'!$B$9:$Z$191,$AR42,18))</f>
        <v/>
      </c>
      <c r="T42" s="133" t="str">
        <f>IF(ISBLANK($E42),"",INDEX('Protokół zawodów'!$B$9:$Z$191,$AR42,19))</f>
        <v/>
      </c>
      <c r="U42" s="132" t="str">
        <f>IF(ISBLANK($E42),"",INDEX('Protokół zawodów'!$B$9:$Z$191,$AR42,20))</f>
        <v/>
      </c>
      <c r="V42" s="133" t="str">
        <f>IF(ISBLANK($E42),"",INDEX('Protokół zawodów'!$B$9:$Z$191,$AR42,21))</f>
        <v/>
      </c>
      <c r="W42" s="132" t="str">
        <f>IF(ISBLANK($E42),"",INDEX('Protokół zawodów'!$B$9:$Z$191,$AR42,22))</f>
        <v/>
      </c>
      <c r="X42" s="89">
        <f t="shared" ref="X42:X47" si="60">AJ42+AN42</f>
        <v>0</v>
      </c>
      <c r="Y42" s="198">
        <f>IF(ISBLANK(E42),0,IF(($AT$4-H42)=20,10,IF(($AT$4-H42)=19,10,IF(($AT$4-H42)=18,10,IF(($AT$4-H42)=17,20,IF(($AT$4-H42)=16,20,IF(($AT$4-H42)=15,30,IF(($AT$4-H42)=14,30,IF(($AT$4-H42)=13,30,0)))))))))</f>
        <v>0</v>
      </c>
      <c r="Z42" s="201">
        <f t="shared" ref="Z42:Z47" si="61">IF(ISBLANK(K42)=TRUE,"",ROUND(AF42*AQ42*AD42,2)+IF(OR(AO42=0,AP42=0),0,Y42))</f>
        <v>0</v>
      </c>
      <c r="AA42" s="200">
        <f t="shared" ref="AA42:AA47" si="62">IF(ISBLANK(K42)=TRUE," ",ROUND(AF42*X42*AD42,2))+IF(OR(AJ42=0,AN42=0),0,Y42)</f>
        <v>0</v>
      </c>
      <c r="AC42" s="90" t="e">
        <f t="shared" ref="AC42:AC47" si="63">J42-L42-R42</f>
        <v>#VALUE!</v>
      </c>
      <c r="AD42" s="91">
        <f t="shared" ref="AD42:AD47" si="64">IF(ISBLANK($AT$3),1,IF(F42="K",$AT$3,1))</f>
        <v>1</v>
      </c>
      <c r="AE42" s="92">
        <f t="shared" ref="AE42:AE47" si="65">IF(K42&lt;153.757,10^(0.787004341*((LOG10(K42/153.757))^2)),1)</f>
        <v>1</v>
      </c>
      <c r="AF42" s="93">
        <f t="shared" ref="AF42:AF47" si="66">IF(K42&lt;193.609,10^(0.722762521*((LOG10(K42/193.609))^2)),1)</f>
        <v>1</v>
      </c>
      <c r="AG42" s="94">
        <f t="shared" ref="AG42:AG47" si="67">IF(M42="z",L42,IF(M42="x",L42*(-1),0))</f>
        <v>0</v>
      </c>
      <c r="AH42" s="94">
        <f t="shared" ref="AH42:AH47" si="68">IF(O42="z",N42,IF(O42="x",N42*(-1),0))</f>
        <v>0</v>
      </c>
      <c r="AI42" s="94">
        <f t="shared" ref="AI42:AI47" si="69">IF(Q42="z",P42,IF(Q42="x",P42*(-1),0))</f>
        <v>0</v>
      </c>
      <c r="AJ42" s="95">
        <f t="shared" ref="AJ42:AJ47" si="70">IF(AND(AG42&lt;0,AH42&lt;0,AI42&lt;0),0,MAX(AG42:AI42))</f>
        <v>0</v>
      </c>
      <c r="AK42" s="94">
        <f t="shared" ref="AK42:AK47" si="71">IF(S42="z",R42,IF(S42="x",R42*(-1),0))</f>
        <v>0</v>
      </c>
      <c r="AL42" s="94">
        <f t="shared" ref="AL42:AL47" si="72">IF(U42="z",T42,IF(U42="x",T42*(-1),0))</f>
        <v>0</v>
      </c>
      <c r="AM42" s="94">
        <f t="shared" ref="AM42:AM47" si="73">IF(W42="z",V42,IF(W42="x",V42*(-1),0))</f>
        <v>0</v>
      </c>
      <c r="AN42" s="96">
        <f t="shared" ref="AN42:AN47" si="74">IF(AND(AK42&lt;0,AL42&lt;0,AM42&lt;0),0,MAX(AK42:AM42))</f>
        <v>0</v>
      </c>
      <c r="AO42" s="94">
        <f t="shared" ref="AO42:AO47" si="75">IF(ISTEXT(Q42),AJ42,LARGE(L42:P42,1))</f>
        <v>0</v>
      </c>
      <c r="AP42" s="94">
        <f t="shared" ref="AP42:AP47" si="76">IF(ISTEXT(W42),AN42,LARGE(R42:V42,1))</f>
        <v>0</v>
      </c>
      <c r="AQ42" s="94">
        <f t="shared" ref="AQ42:AQ47" si="77">AO42+AP42</f>
        <v>0</v>
      </c>
      <c r="AR42" s="35" t="str">
        <f>IF(ISBLANK(E42)," ",MATCH(E42,'Protokół zawodów'!$E$9:$E$191,0))</f>
        <v xml:space="preserve"> </v>
      </c>
      <c r="AT42" s="382">
        <f>$AA$48</f>
        <v>0</v>
      </c>
    </row>
    <row r="43" spans="1:46" s="35" customFormat="1" ht="16.2">
      <c r="A43" s="84">
        <v>2</v>
      </c>
      <c r="B43" s="85" t="str">
        <f>IF(ISBLANK($E43),"",INDEX('Protokół zawodów'!$B$9:$Z$191,$AR43,1))</f>
        <v/>
      </c>
      <c r="C43" s="85" t="str">
        <f>IF(ISBLANK($E43),"",INDEX('Protokół zawodów'!$B$9:$Z$191,$AR43,2))</f>
        <v/>
      </c>
      <c r="D43" s="85" t="str">
        <f>IF(ISBLANK($E43),"",INDEX('Protokół zawodów'!$B$9:$Z$191,$AR43,3))</f>
        <v/>
      </c>
      <c r="E43" s="192"/>
      <c r="F43" s="85" t="str">
        <f>IF(ISBLANK($E43),"",INDEX('Protokół zawodów'!$B$9:$Z$191,$AR43,5))</f>
        <v/>
      </c>
      <c r="G43" s="182" t="str">
        <f>IF(ISBLANK($E43),"",INDEX('Protokół zawodów'!$B$9:$Z$191,$AR43,6))</f>
        <v/>
      </c>
      <c r="H43" s="85" t="str">
        <f>IF(ISBLANK($E43),"",INDEX('Protokół zawodów'!$B$9:$Z$191,$AR43,7))</f>
        <v/>
      </c>
      <c r="I43" s="85" t="str">
        <f>IF(ISBLANK($E43),"",INDEX('Protokół zawodów'!$B$9:$Z$191,$AR43,8))</f>
        <v/>
      </c>
      <c r="J43" s="87" t="str">
        <f>IF(ISBLANK($E43),"",INDEX('Protokół zawodów'!$B$9:$Z$191,$AR43,9))</f>
        <v/>
      </c>
      <c r="K43" s="168" t="str">
        <f>IF(ISBLANK($E43),"",INDEX('Protokół zawodów'!$B$9:$Z$191,$AR43,10))</f>
        <v/>
      </c>
      <c r="L43" s="131" t="str">
        <f>IF(ISBLANK($E43),"",INDEX('Protokół zawodów'!$B$9:$Z$191,$AR43,11))</f>
        <v/>
      </c>
      <c r="M43" s="132" t="str">
        <f>IF(ISBLANK($E43),"",INDEX('Protokół zawodów'!$B$9:$Z$191,$AR43,12))</f>
        <v/>
      </c>
      <c r="N43" s="131" t="str">
        <f>IF(ISBLANK($E43),"",INDEX('Protokół zawodów'!$B$9:$Z$191,$AR43,13))</f>
        <v/>
      </c>
      <c r="O43" s="132" t="str">
        <f>IF(ISBLANK($E43),"",INDEX('Protokół zawodów'!$B$9:$Z$191,$AR43,14))</f>
        <v/>
      </c>
      <c r="P43" s="133" t="str">
        <f>IF(ISBLANK($E43),"",INDEX('Protokół zawodów'!$B$9:$Z$191,$AR43,15))</f>
        <v/>
      </c>
      <c r="Q43" s="132" t="str">
        <f>IF(ISBLANK($E43),"",INDEX('Protokół zawodów'!$B$9:$Z$191,$AR43,16))</f>
        <v/>
      </c>
      <c r="R43" s="133" t="str">
        <f>IF(ISBLANK($E43),"",INDEX('Protokół zawodów'!$B$9:$Z$191,$AR43,17))</f>
        <v/>
      </c>
      <c r="S43" s="132" t="str">
        <f>IF(ISBLANK($E43),"",INDEX('Protokół zawodów'!$B$9:$Z$191,$AR43,18))</f>
        <v/>
      </c>
      <c r="T43" s="133" t="str">
        <f>IF(ISBLANK($E43),"",INDEX('Protokół zawodów'!$B$9:$Z$191,$AR43,19))</f>
        <v/>
      </c>
      <c r="U43" s="132" t="str">
        <f>IF(ISBLANK($E43),"",INDEX('Protokół zawodów'!$B$9:$Z$191,$AR43,20))</f>
        <v/>
      </c>
      <c r="V43" s="133" t="str">
        <f>IF(ISBLANK($E43),"",INDEX('Protokół zawodów'!$B$9:$Z$191,$AR43,21))</f>
        <v/>
      </c>
      <c r="W43" s="132" t="str">
        <f>IF(ISBLANK($E43),"",INDEX('Protokół zawodów'!$B$9:$Z$191,$AR43,22))</f>
        <v/>
      </c>
      <c r="X43" s="89">
        <f t="shared" si="60"/>
        <v>0</v>
      </c>
      <c r="Y43" s="198">
        <f t="shared" ref="Y43:Y47" si="78">IF(ISBLANK(E43),0,IF(($AT$4-H43)=20,10,IF(($AT$4-H43)=19,10,IF(($AT$4-H43)=18,10,IF(($AT$4-H43)=17,20,IF(($AT$4-H43)=16,20,IF(($AT$4-H43)=15,30,IF(($AT$4-H43)=14,30,IF(($AT$4-H43)=13,30,0)))))))))</f>
        <v>0</v>
      </c>
      <c r="Z43" s="201">
        <f t="shared" si="61"/>
        <v>0</v>
      </c>
      <c r="AA43" s="200">
        <f t="shared" si="62"/>
        <v>0</v>
      </c>
      <c r="AC43" s="90" t="e">
        <f t="shared" si="63"/>
        <v>#VALUE!</v>
      </c>
      <c r="AD43" s="91">
        <f t="shared" si="64"/>
        <v>1</v>
      </c>
      <c r="AE43" s="92">
        <f t="shared" si="65"/>
        <v>1</v>
      </c>
      <c r="AF43" s="93">
        <f t="shared" si="66"/>
        <v>1</v>
      </c>
      <c r="AG43" s="94">
        <f t="shared" si="67"/>
        <v>0</v>
      </c>
      <c r="AH43" s="94">
        <f t="shared" si="68"/>
        <v>0</v>
      </c>
      <c r="AI43" s="94">
        <f t="shared" si="69"/>
        <v>0</v>
      </c>
      <c r="AJ43" s="95">
        <f t="shared" si="70"/>
        <v>0</v>
      </c>
      <c r="AK43" s="94">
        <f t="shared" si="71"/>
        <v>0</v>
      </c>
      <c r="AL43" s="94">
        <f t="shared" si="72"/>
        <v>0</v>
      </c>
      <c r="AM43" s="94">
        <f t="shared" si="73"/>
        <v>0</v>
      </c>
      <c r="AN43" s="96">
        <f t="shared" si="74"/>
        <v>0</v>
      </c>
      <c r="AO43" s="94">
        <f t="shared" si="75"/>
        <v>0</v>
      </c>
      <c r="AP43" s="94">
        <f t="shared" si="76"/>
        <v>0</v>
      </c>
      <c r="AQ43" s="94">
        <f t="shared" si="77"/>
        <v>0</v>
      </c>
      <c r="AR43" s="35" t="str">
        <f>IF(ISBLANK(E43)," ",MATCH(E43,'Protokół zawodów'!$E$9:$E$191,0))</f>
        <v xml:space="preserve"> </v>
      </c>
      <c r="AT43" s="382">
        <f t="shared" ref="AT43:AT47" si="79">$AA$48</f>
        <v>0</v>
      </c>
    </row>
    <row r="44" spans="1:46" s="35" customFormat="1" ht="16.2">
      <c r="A44" s="84">
        <v>3</v>
      </c>
      <c r="B44" s="85" t="str">
        <f>IF(ISBLANK($E44),"",INDEX('Protokół zawodów'!$B$9:$Z$191,$AR44,1))</f>
        <v/>
      </c>
      <c r="C44" s="85" t="str">
        <f>IF(ISBLANK($E44),"",INDEX('Protokół zawodów'!$B$9:$Z$191,$AR44,2))</f>
        <v/>
      </c>
      <c r="D44" s="85" t="str">
        <f>IF(ISBLANK($E44),"",INDEX('Protokół zawodów'!$B$9:$Z$191,$AR44,3))</f>
        <v/>
      </c>
      <c r="E44" s="192"/>
      <c r="F44" s="85" t="str">
        <f>IF(ISBLANK($E44),"",INDEX('Protokół zawodów'!$B$9:$Z$191,$AR44,5))</f>
        <v/>
      </c>
      <c r="G44" s="182" t="str">
        <f>IF(ISBLANK($E44),"",INDEX('Protokół zawodów'!$B$9:$Z$191,$AR44,6))</f>
        <v/>
      </c>
      <c r="H44" s="85" t="str">
        <f>IF(ISBLANK($E44),"",INDEX('Protokół zawodów'!$B$9:$Z$191,$AR44,7))</f>
        <v/>
      </c>
      <c r="I44" s="85" t="str">
        <f>IF(ISBLANK($E44),"",INDEX('Protokół zawodów'!$B$9:$Z$191,$AR44,8))</f>
        <v/>
      </c>
      <c r="J44" s="87" t="str">
        <f>IF(ISBLANK($E44),"",INDEX('Protokół zawodów'!$B$9:$Z$191,$AR44,9))</f>
        <v/>
      </c>
      <c r="K44" s="168" t="str">
        <f>IF(ISBLANK($E44),"",INDEX('Protokół zawodów'!$B$9:$Z$191,$AR44,10))</f>
        <v/>
      </c>
      <c r="L44" s="131" t="str">
        <f>IF(ISBLANK($E44),"",INDEX('Protokół zawodów'!$B$9:$Z$191,$AR44,11))</f>
        <v/>
      </c>
      <c r="M44" s="132" t="str">
        <f>IF(ISBLANK($E44),"",INDEX('Protokół zawodów'!$B$9:$Z$191,$AR44,12))</f>
        <v/>
      </c>
      <c r="N44" s="131" t="str">
        <f>IF(ISBLANK($E44),"",INDEX('Protokół zawodów'!$B$9:$Z$191,$AR44,13))</f>
        <v/>
      </c>
      <c r="O44" s="132" t="str">
        <f>IF(ISBLANK($E44),"",INDEX('Protokół zawodów'!$B$9:$Z$191,$AR44,14))</f>
        <v/>
      </c>
      <c r="P44" s="133" t="str">
        <f>IF(ISBLANK($E44),"",INDEX('Protokół zawodów'!$B$9:$Z$191,$AR44,15))</f>
        <v/>
      </c>
      <c r="Q44" s="132" t="str">
        <f>IF(ISBLANK($E44),"",INDEX('Protokół zawodów'!$B$9:$Z$191,$AR44,16))</f>
        <v/>
      </c>
      <c r="R44" s="133" t="str">
        <f>IF(ISBLANK($E44),"",INDEX('Protokół zawodów'!$B$9:$Z$191,$AR44,17))</f>
        <v/>
      </c>
      <c r="S44" s="132" t="str">
        <f>IF(ISBLANK($E44),"",INDEX('Protokół zawodów'!$B$9:$Z$191,$AR44,18))</f>
        <v/>
      </c>
      <c r="T44" s="133" t="str">
        <f>IF(ISBLANK($E44),"",INDEX('Protokół zawodów'!$B$9:$Z$191,$AR44,19))</f>
        <v/>
      </c>
      <c r="U44" s="132" t="str">
        <f>IF(ISBLANK($E44),"",INDEX('Protokół zawodów'!$B$9:$Z$191,$AR44,20))</f>
        <v/>
      </c>
      <c r="V44" s="133" t="str">
        <f>IF(ISBLANK($E44),"",INDEX('Protokół zawodów'!$B$9:$Z$191,$AR44,21))</f>
        <v/>
      </c>
      <c r="W44" s="132" t="str">
        <f>IF(ISBLANK($E44),"",INDEX('Protokół zawodów'!$B$9:$Z$191,$AR44,22))</f>
        <v/>
      </c>
      <c r="X44" s="89">
        <f t="shared" si="60"/>
        <v>0</v>
      </c>
      <c r="Y44" s="198">
        <f t="shared" si="78"/>
        <v>0</v>
      </c>
      <c r="Z44" s="201">
        <f t="shared" si="61"/>
        <v>0</v>
      </c>
      <c r="AA44" s="200">
        <f t="shared" si="62"/>
        <v>0</v>
      </c>
      <c r="AC44" s="90" t="e">
        <f t="shared" si="63"/>
        <v>#VALUE!</v>
      </c>
      <c r="AD44" s="91">
        <f t="shared" si="64"/>
        <v>1</v>
      </c>
      <c r="AE44" s="92">
        <f t="shared" si="65"/>
        <v>1</v>
      </c>
      <c r="AF44" s="93">
        <f t="shared" si="66"/>
        <v>1</v>
      </c>
      <c r="AG44" s="94">
        <f t="shared" si="67"/>
        <v>0</v>
      </c>
      <c r="AH44" s="94">
        <f t="shared" si="68"/>
        <v>0</v>
      </c>
      <c r="AI44" s="94">
        <f t="shared" si="69"/>
        <v>0</v>
      </c>
      <c r="AJ44" s="95">
        <f t="shared" si="70"/>
        <v>0</v>
      </c>
      <c r="AK44" s="94">
        <f t="shared" si="71"/>
        <v>0</v>
      </c>
      <c r="AL44" s="94">
        <f t="shared" si="72"/>
        <v>0</v>
      </c>
      <c r="AM44" s="94">
        <f t="shared" si="73"/>
        <v>0</v>
      </c>
      <c r="AN44" s="96">
        <f t="shared" si="74"/>
        <v>0</v>
      </c>
      <c r="AO44" s="94">
        <f t="shared" si="75"/>
        <v>0</v>
      </c>
      <c r="AP44" s="94">
        <f t="shared" si="76"/>
        <v>0</v>
      </c>
      <c r="AQ44" s="94">
        <f t="shared" si="77"/>
        <v>0</v>
      </c>
      <c r="AR44" s="35" t="str">
        <f>IF(ISBLANK(E44)," ",MATCH(E44,'Protokół zawodów'!$E$9:$E$191,0))</f>
        <v xml:space="preserve"> </v>
      </c>
      <c r="AT44" s="382">
        <f t="shared" si="79"/>
        <v>0</v>
      </c>
    </row>
    <row r="45" spans="1:46" s="35" customFormat="1" ht="16.2">
      <c r="A45" s="84">
        <v>4</v>
      </c>
      <c r="B45" s="85" t="str">
        <f>IF(ISBLANK($E45),"",INDEX('Protokół zawodów'!$B$9:$Z$191,$AR45,1))</f>
        <v/>
      </c>
      <c r="C45" s="85" t="str">
        <f>IF(ISBLANK($E45),"",INDEX('Protokół zawodów'!$B$9:$Z$191,$AR45,2))</f>
        <v/>
      </c>
      <c r="D45" s="85" t="str">
        <f>IF(ISBLANK($E45),"",INDEX('Protokół zawodów'!$B$9:$Z$191,$AR45,3))</f>
        <v/>
      </c>
      <c r="E45" s="192"/>
      <c r="F45" s="85" t="str">
        <f>IF(ISBLANK($E45),"",INDEX('Protokół zawodów'!$B$9:$Z$191,$AR45,5))</f>
        <v/>
      </c>
      <c r="G45" s="182" t="str">
        <f>IF(ISBLANK($E45),"",INDEX('Protokół zawodów'!$B$9:$Z$191,$AR45,6))</f>
        <v/>
      </c>
      <c r="H45" s="85" t="str">
        <f>IF(ISBLANK($E45),"",INDEX('Protokół zawodów'!$B$9:$Z$191,$AR45,7))</f>
        <v/>
      </c>
      <c r="I45" s="85" t="str">
        <f>IF(ISBLANK($E45),"",INDEX('Protokół zawodów'!$B$9:$Z$191,$AR45,8))</f>
        <v/>
      </c>
      <c r="J45" s="87" t="str">
        <f>IF(ISBLANK($E45),"",INDEX('Protokół zawodów'!$B$9:$Z$191,$AR45,9))</f>
        <v/>
      </c>
      <c r="K45" s="168" t="str">
        <f>IF(ISBLANK($E45),"",INDEX('Protokół zawodów'!$B$9:$Z$191,$AR45,10))</f>
        <v/>
      </c>
      <c r="L45" s="131" t="str">
        <f>IF(ISBLANK($E45),"",INDEX('Protokół zawodów'!$B$9:$Z$191,$AR45,11))</f>
        <v/>
      </c>
      <c r="M45" s="132" t="str">
        <f>IF(ISBLANK($E45),"",INDEX('Protokół zawodów'!$B$9:$Z$191,$AR45,12))</f>
        <v/>
      </c>
      <c r="N45" s="131" t="str">
        <f>IF(ISBLANK($E45),"",INDEX('Protokół zawodów'!$B$9:$Z$191,$AR45,13))</f>
        <v/>
      </c>
      <c r="O45" s="132" t="str">
        <f>IF(ISBLANK($E45),"",INDEX('Protokół zawodów'!$B$9:$Z$191,$AR45,14))</f>
        <v/>
      </c>
      <c r="P45" s="133" t="str">
        <f>IF(ISBLANK($E45),"",INDEX('Protokół zawodów'!$B$9:$Z$191,$AR45,15))</f>
        <v/>
      </c>
      <c r="Q45" s="132" t="str">
        <f>IF(ISBLANK($E45),"",INDEX('Protokół zawodów'!$B$9:$Z$191,$AR45,16))</f>
        <v/>
      </c>
      <c r="R45" s="133" t="str">
        <f>IF(ISBLANK($E45),"",INDEX('Protokół zawodów'!$B$9:$Z$191,$AR45,17))</f>
        <v/>
      </c>
      <c r="S45" s="132" t="str">
        <f>IF(ISBLANK($E45),"",INDEX('Protokół zawodów'!$B$9:$Z$191,$AR45,18))</f>
        <v/>
      </c>
      <c r="T45" s="133" t="str">
        <f>IF(ISBLANK($E45),"",INDEX('Protokół zawodów'!$B$9:$Z$191,$AR45,19))</f>
        <v/>
      </c>
      <c r="U45" s="132" t="str">
        <f>IF(ISBLANK($E45),"",INDEX('Protokół zawodów'!$B$9:$Z$191,$AR45,20))</f>
        <v/>
      </c>
      <c r="V45" s="133" t="str">
        <f>IF(ISBLANK($E45),"",INDEX('Protokół zawodów'!$B$9:$Z$191,$AR45,21))</f>
        <v/>
      </c>
      <c r="W45" s="132" t="str">
        <f>IF(ISBLANK($E45),"",INDEX('Protokół zawodów'!$B$9:$Z$191,$AR45,22))</f>
        <v/>
      </c>
      <c r="X45" s="89">
        <f t="shared" si="60"/>
        <v>0</v>
      </c>
      <c r="Y45" s="198">
        <f t="shared" si="78"/>
        <v>0</v>
      </c>
      <c r="Z45" s="201">
        <f t="shared" si="61"/>
        <v>0</v>
      </c>
      <c r="AA45" s="200">
        <f t="shared" si="62"/>
        <v>0</v>
      </c>
      <c r="AC45" s="90" t="e">
        <f t="shared" si="63"/>
        <v>#VALUE!</v>
      </c>
      <c r="AD45" s="91">
        <f t="shared" si="64"/>
        <v>1</v>
      </c>
      <c r="AE45" s="92">
        <f t="shared" si="65"/>
        <v>1</v>
      </c>
      <c r="AF45" s="93">
        <f t="shared" si="66"/>
        <v>1</v>
      </c>
      <c r="AG45" s="94">
        <f t="shared" si="67"/>
        <v>0</v>
      </c>
      <c r="AH45" s="94">
        <f t="shared" si="68"/>
        <v>0</v>
      </c>
      <c r="AI45" s="94">
        <f t="shared" si="69"/>
        <v>0</v>
      </c>
      <c r="AJ45" s="95">
        <f t="shared" si="70"/>
        <v>0</v>
      </c>
      <c r="AK45" s="94">
        <f t="shared" si="71"/>
        <v>0</v>
      </c>
      <c r="AL45" s="94">
        <f t="shared" si="72"/>
        <v>0</v>
      </c>
      <c r="AM45" s="94">
        <f t="shared" si="73"/>
        <v>0</v>
      </c>
      <c r="AN45" s="96">
        <f t="shared" si="74"/>
        <v>0</v>
      </c>
      <c r="AO45" s="94">
        <f t="shared" si="75"/>
        <v>0</v>
      </c>
      <c r="AP45" s="94">
        <f t="shared" si="76"/>
        <v>0</v>
      </c>
      <c r="AQ45" s="94">
        <f t="shared" si="77"/>
        <v>0</v>
      </c>
      <c r="AR45" s="35" t="str">
        <f>IF(ISBLANK(E45)," ",MATCH(E45,'Protokół zawodów'!$E$9:$E$191,0))</f>
        <v xml:space="preserve"> </v>
      </c>
      <c r="AT45" s="382">
        <f t="shared" si="79"/>
        <v>0</v>
      </c>
    </row>
    <row r="46" spans="1:46" s="35" customFormat="1" ht="16.2">
      <c r="A46" s="84">
        <v>5</v>
      </c>
      <c r="B46" s="85" t="str">
        <f>IF(ISBLANK($E46),"",INDEX('Protokół zawodów'!$B$9:$Z$191,$AR46,1))</f>
        <v/>
      </c>
      <c r="C46" s="85" t="str">
        <f>IF(ISBLANK($E46),"",INDEX('Protokół zawodów'!$B$9:$Z$191,$AR46,2))</f>
        <v/>
      </c>
      <c r="D46" s="85" t="str">
        <f>IF(ISBLANK($E46),"",INDEX('Protokół zawodów'!$B$9:$Z$191,$AR46,3))</f>
        <v/>
      </c>
      <c r="E46" s="192"/>
      <c r="F46" s="85" t="str">
        <f>IF(ISBLANK($E46),"",INDEX('Protokół zawodów'!$B$9:$Z$191,$AR46,5))</f>
        <v/>
      </c>
      <c r="G46" s="182" t="str">
        <f>IF(ISBLANK($E46),"",INDEX('Protokół zawodów'!$B$9:$Z$191,$AR46,6))</f>
        <v/>
      </c>
      <c r="H46" s="85" t="str">
        <f>IF(ISBLANK($E46),"",INDEX('Protokół zawodów'!$B$9:$Z$191,$AR46,7))</f>
        <v/>
      </c>
      <c r="I46" s="85" t="str">
        <f>IF(ISBLANK($E46),"",INDEX('Protokół zawodów'!$B$9:$Z$191,$AR46,8))</f>
        <v/>
      </c>
      <c r="J46" s="87" t="str">
        <f>IF(ISBLANK($E46),"",INDEX('Protokół zawodów'!$B$9:$Z$191,$AR46,9))</f>
        <v/>
      </c>
      <c r="K46" s="168" t="str">
        <f>IF(ISBLANK($E46),"",INDEX('Protokół zawodów'!$B$9:$Z$191,$AR46,10))</f>
        <v/>
      </c>
      <c r="L46" s="131" t="str">
        <f>IF(ISBLANK($E46),"",INDEX('Protokół zawodów'!$B$9:$Z$191,$AR46,11))</f>
        <v/>
      </c>
      <c r="M46" s="132" t="str">
        <f>IF(ISBLANK($E46),"",INDEX('Protokół zawodów'!$B$9:$Z$191,$AR46,12))</f>
        <v/>
      </c>
      <c r="N46" s="131" t="str">
        <f>IF(ISBLANK($E46),"",INDEX('Protokół zawodów'!$B$9:$Z$191,$AR46,13))</f>
        <v/>
      </c>
      <c r="O46" s="132" t="str">
        <f>IF(ISBLANK($E46),"",INDEX('Protokół zawodów'!$B$9:$Z$191,$AR46,14))</f>
        <v/>
      </c>
      <c r="P46" s="133" t="str">
        <f>IF(ISBLANK($E46),"",INDEX('Protokół zawodów'!$B$9:$Z$191,$AR46,15))</f>
        <v/>
      </c>
      <c r="Q46" s="132" t="str">
        <f>IF(ISBLANK($E46),"",INDEX('Protokół zawodów'!$B$9:$Z$191,$AR46,16))</f>
        <v/>
      </c>
      <c r="R46" s="133" t="str">
        <f>IF(ISBLANK($E46),"",INDEX('Protokół zawodów'!$B$9:$Z$191,$AR46,17))</f>
        <v/>
      </c>
      <c r="S46" s="132" t="str">
        <f>IF(ISBLANK($E46),"",INDEX('Protokół zawodów'!$B$9:$Z$191,$AR46,18))</f>
        <v/>
      </c>
      <c r="T46" s="133" t="str">
        <f>IF(ISBLANK($E46),"",INDEX('Protokół zawodów'!$B$9:$Z$191,$AR46,19))</f>
        <v/>
      </c>
      <c r="U46" s="132" t="str">
        <f>IF(ISBLANK($E46),"",INDEX('Protokół zawodów'!$B$9:$Z$191,$AR46,20))</f>
        <v/>
      </c>
      <c r="V46" s="133" t="str">
        <f>IF(ISBLANK($E46),"",INDEX('Protokół zawodów'!$B$9:$Z$191,$AR46,21))</f>
        <v/>
      </c>
      <c r="W46" s="132" t="str">
        <f>IF(ISBLANK($E46),"",INDEX('Protokół zawodów'!$B$9:$Z$191,$AR46,22))</f>
        <v/>
      </c>
      <c r="X46" s="89">
        <f t="shared" si="60"/>
        <v>0</v>
      </c>
      <c r="Y46" s="198">
        <f t="shared" si="78"/>
        <v>0</v>
      </c>
      <c r="Z46" s="201">
        <f t="shared" si="61"/>
        <v>0</v>
      </c>
      <c r="AA46" s="200">
        <f t="shared" si="62"/>
        <v>0</v>
      </c>
      <c r="AC46" s="90" t="e">
        <f t="shared" si="63"/>
        <v>#VALUE!</v>
      </c>
      <c r="AD46" s="91">
        <f t="shared" si="64"/>
        <v>1</v>
      </c>
      <c r="AE46" s="92">
        <f t="shared" si="65"/>
        <v>1</v>
      </c>
      <c r="AF46" s="93">
        <f t="shared" si="66"/>
        <v>1</v>
      </c>
      <c r="AG46" s="94">
        <f t="shared" si="67"/>
        <v>0</v>
      </c>
      <c r="AH46" s="94">
        <f t="shared" si="68"/>
        <v>0</v>
      </c>
      <c r="AI46" s="94">
        <f t="shared" si="69"/>
        <v>0</v>
      </c>
      <c r="AJ46" s="95">
        <f t="shared" si="70"/>
        <v>0</v>
      </c>
      <c r="AK46" s="94">
        <f t="shared" si="71"/>
        <v>0</v>
      </c>
      <c r="AL46" s="94">
        <f t="shared" si="72"/>
        <v>0</v>
      </c>
      <c r="AM46" s="94">
        <f t="shared" si="73"/>
        <v>0</v>
      </c>
      <c r="AN46" s="96">
        <f t="shared" si="74"/>
        <v>0</v>
      </c>
      <c r="AO46" s="94">
        <f t="shared" si="75"/>
        <v>0</v>
      </c>
      <c r="AP46" s="94">
        <f t="shared" si="76"/>
        <v>0</v>
      </c>
      <c r="AQ46" s="94">
        <f t="shared" si="77"/>
        <v>0</v>
      </c>
      <c r="AR46" s="35" t="str">
        <f>IF(ISBLANK(E46)," ",MATCH(E46,'Protokół zawodów'!$E$9:$E$191,0))</f>
        <v xml:space="preserve"> </v>
      </c>
      <c r="AT46" s="382">
        <f t="shared" si="79"/>
        <v>0</v>
      </c>
    </row>
    <row r="47" spans="1:46" s="35" customFormat="1" ht="16.8" thickBot="1">
      <c r="A47" s="84">
        <v>6</v>
      </c>
      <c r="B47" s="85" t="str">
        <f>IF(ISBLANK($E47),"",INDEX('Protokół zawodów'!$B$9:$Z$191,$AR47,1))</f>
        <v/>
      </c>
      <c r="C47" s="85" t="str">
        <f>IF(ISBLANK($E47),"",INDEX('Protokół zawodów'!$B$9:$Z$191,$AR47,2))</f>
        <v/>
      </c>
      <c r="D47" s="85" t="str">
        <f>IF(ISBLANK($E47),"",INDEX('Protokół zawodów'!$B$9:$Z$191,$AR47,3))</f>
        <v/>
      </c>
      <c r="E47" s="192"/>
      <c r="F47" s="85" t="str">
        <f>IF(ISBLANK($E47),"",INDEX('Protokół zawodów'!$B$9:$Z$191,$AR47,5))</f>
        <v/>
      </c>
      <c r="G47" s="182" t="str">
        <f>IF(ISBLANK($E47),"",INDEX('Protokół zawodów'!$B$9:$Z$191,$AR47,6))</f>
        <v/>
      </c>
      <c r="H47" s="85" t="str">
        <f>IF(ISBLANK($E47),"",INDEX('Protokół zawodów'!$B$9:$Z$191,$AR47,7))</f>
        <v/>
      </c>
      <c r="I47" s="85" t="str">
        <f>IF(ISBLANK($E47),"",INDEX('Protokół zawodów'!$B$9:$Z$191,$AR47,8))</f>
        <v/>
      </c>
      <c r="J47" s="87" t="str">
        <f>IF(ISBLANK($E47),"",INDEX('Protokół zawodów'!$B$9:$Z$191,$AR47,9))</f>
        <v/>
      </c>
      <c r="K47" s="168" t="str">
        <f>IF(ISBLANK($E47),"",INDEX('Protokół zawodów'!$B$9:$Z$191,$AR47,10))</f>
        <v/>
      </c>
      <c r="L47" s="131" t="str">
        <f>IF(ISBLANK($E47),"",INDEX('Protokół zawodów'!$B$9:$Z$191,$AR47,11))</f>
        <v/>
      </c>
      <c r="M47" s="132" t="str">
        <f>IF(ISBLANK($E47),"",INDEX('Protokół zawodów'!$B$9:$Z$191,$AR47,12))</f>
        <v/>
      </c>
      <c r="N47" s="131" t="str">
        <f>IF(ISBLANK($E47),"",INDEX('Protokół zawodów'!$B$9:$Z$191,$AR47,13))</f>
        <v/>
      </c>
      <c r="O47" s="132" t="str">
        <f>IF(ISBLANK($E47),"",INDEX('Protokół zawodów'!$B$9:$Z$191,$AR47,14))</f>
        <v/>
      </c>
      <c r="P47" s="133" t="str">
        <f>IF(ISBLANK($E47),"",INDEX('Protokół zawodów'!$B$9:$Z$191,$AR47,15))</f>
        <v/>
      </c>
      <c r="Q47" s="132" t="str">
        <f>IF(ISBLANK($E47),"",INDEX('Protokół zawodów'!$B$9:$Z$191,$AR47,16))</f>
        <v/>
      </c>
      <c r="R47" s="133" t="str">
        <f>IF(ISBLANK($E47),"",INDEX('Protokół zawodów'!$B$9:$Z$191,$AR47,17))</f>
        <v/>
      </c>
      <c r="S47" s="132" t="str">
        <f>IF(ISBLANK($E47),"",INDEX('Protokół zawodów'!$B$9:$Z$191,$AR47,18))</f>
        <v/>
      </c>
      <c r="T47" s="133" t="str">
        <f>IF(ISBLANK($E47),"",INDEX('Protokół zawodów'!$B$9:$Z$191,$AR47,19))</f>
        <v/>
      </c>
      <c r="U47" s="132" t="str">
        <f>IF(ISBLANK($E47),"",INDEX('Protokół zawodów'!$B$9:$Z$191,$AR47,20))</f>
        <v/>
      </c>
      <c r="V47" s="133" t="str">
        <f>IF(ISBLANK($E47),"",INDEX('Protokół zawodów'!$B$9:$Z$191,$AR47,21))</f>
        <v/>
      </c>
      <c r="W47" s="132" t="str">
        <f>IF(ISBLANK($E47),"",INDEX('Protokół zawodów'!$B$9:$Z$191,$AR47,22))</f>
        <v/>
      </c>
      <c r="X47" s="89">
        <f t="shared" si="60"/>
        <v>0</v>
      </c>
      <c r="Y47" s="198">
        <f t="shared" si="78"/>
        <v>0</v>
      </c>
      <c r="Z47" s="201">
        <f t="shared" si="61"/>
        <v>0</v>
      </c>
      <c r="AA47" s="200">
        <f t="shared" si="62"/>
        <v>0</v>
      </c>
      <c r="AC47" s="90" t="e">
        <f t="shared" si="63"/>
        <v>#VALUE!</v>
      </c>
      <c r="AD47" s="91">
        <f t="shared" si="64"/>
        <v>1</v>
      </c>
      <c r="AE47" s="92">
        <f t="shared" si="65"/>
        <v>1</v>
      </c>
      <c r="AF47" s="93">
        <f t="shared" si="66"/>
        <v>1</v>
      </c>
      <c r="AG47" s="94">
        <f t="shared" si="67"/>
        <v>0</v>
      </c>
      <c r="AH47" s="94">
        <f t="shared" si="68"/>
        <v>0</v>
      </c>
      <c r="AI47" s="94">
        <f t="shared" si="69"/>
        <v>0</v>
      </c>
      <c r="AJ47" s="95">
        <f t="shared" si="70"/>
        <v>0</v>
      </c>
      <c r="AK47" s="94">
        <f t="shared" si="71"/>
        <v>0</v>
      </c>
      <c r="AL47" s="94">
        <f t="shared" si="72"/>
        <v>0</v>
      </c>
      <c r="AM47" s="94">
        <f t="shared" si="73"/>
        <v>0</v>
      </c>
      <c r="AN47" s="96">
        <f t="shared" si="74"/>
        <v>0</v>
      </c>
      <c r="AO47" s="94">
        <f t="shared" si="75"/>
        <v>0</v>
      </c>
      <c r="AP47" s="94">
        <f t="shared" si="76"/>
        <v>0</v>
      </c>
      <c r="AQ47" s="94">
        <f t="shared" si="77"/>
        <v>0</v>
      </c>
      <c r="AR47" s="35" t="str">
        <f>IF(ISBLANK(E47)," ",MATCH(E47,'Protokół zawodów'!$E$9:$E$191,0))</f>
        <v xml:space="preserve"> </v>
      </c>
      <c r="AT47" s="382">
        <f t="shared" si="79"/>
        <v>0</v>
      </c>
    </row>
    <row r="48" spans="1:46" ht="18.600000000000001" thickBot="1">
      <c r="I48" s="161" t="str">
        <f>G38</f>
        <v>LKS Dobryszyce</v>
      </c>
      <c r="X48" s="147"/>
      <c r="Y48" s="147"/>
      <c r="Z48" s="202">
        <f>ROUND(IF(COUNTA(I42:I47)=6,SUM(Z42:Z47)-MIN(Z42:Z47),SUM(Z42:Z47)),2)</f>
        <v>0</v>
      </c>
      <c r="AA48" s="199">
        <f>ROUND(IF(COUNTA(J42:J47)=6,SUM(AA42:AA47)-MIN(AA42:AA47),SUM(AA42:AA47)),2)</f>
        <v>0</v>
      </c>
      <c r="AR48" s="35" t="str">
        <f>IF(ISBLANK(E48)," ",MATCH(E48,'Protokół zawodów'!$E$9:$E$191,0))</f>
        <v xml:space="preserve"> </v>
      </c>
      <c r="AS48" s="35"/>
    </row>
    <row r="49" spans="1:46" s="141" customFormat="1" ht="15" customHeight="1">
      <c r="A49" s="135">
        <v>5</v>
      </c>
      <c r="B49" s="136"/>
      <c r="C49" s="148"/>
      <c r="D49" s="136"/>
      <c r="E49" s="136"/>
      <c r="F49" s="136"/>
      <c r="G49" s="16"/>
      <c r="H49" s="15"/>
      <c r="I49" s="15"/>
      <c r="J49" s="15"/>
      <c r="K49" s="113"/>
      <c r="L49" s="137"/>
      <c r="M49" s="138"/>
      <c r="N49" s="139"/>
      <c r="O49" s="138"/>
      <c r="P49" s="139"/>
      <c r="Q49" s="138"/>
      <c r="R49" s="140"/>
      <c r="S49" s="138"/>
      <c r="U49" s="142"/>
      <c r="V49" s="139"/>
      <c r="W49" s="142"/>
      <c r="X49" s="143"/>
      <c r="Y49" s="143"/>
      <c r="Z49" s="143"/>
      <c r="AA49" s="144"/>
      <c r="AE49" s="145"/>
      <c r="AF49" s="145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35" t="str">
        <f>IF(ISBLANK(E49)," ",MATCH(E49,'Protokół zawodów'!$E$9:$E$191,0))</f>
        <v xml:space="preserve"> </v>
      </c>
    </row>
    <row r="50" spans="1:46" ht="6" customHeight="1">
      <c r="A50" s="67"/>
      <c r="B50" s="67"/>
      <c r="C50" s="67"/>
      <c r="D50" s="67"/>
      <c r="E50" s="67"/>
      <c r="F50" s="67"/>
      <c r="G50" s="146"/>
      <c r="H50" s="67"/>
      <c r="I50" s="67"/>
      <c r="J50" s="67"/>
      <c r="K50" s="75"/>
      <c r="L50" s="76"/>
      <c r="M50" s="77"/>
      <c r="N50" s="76"/>
      <c r="O50" s="77"/>
      <c r="P50" s="76"/>
      <c r="Q50" s="77"/>
      <c r="R50" s="76"/>
      <c r="S50" s="77"/>
      <c r="T50" s="76"/>
      <c r="U50" s="77"/>
      <c r="V50" s="76"/>
      <c r="W50" s="77"/>
      <c r="X50" s="78"/>
      <c r="Y50" s="78"/>
      <c r="Z50" s="78"/>
      <c r="AA50" s="79"/>
      <c r="AE50" s="74"/>
      <c r="AF50" s="74"/>
      <c r="AI50" s="61"/>
      <c r="AR50" s="35" t="str">
        <f>IF(ISBLANK(E50)," ",MATCH(E50,'Protokół zawodów'!$E$9:$E$191,0))</f>
        <v xml:space="preserve"> </v>
      </c>
      <c r="AS50" s="35"/>
    </row>
    <row r="51" spans="1:46" s="81" customFormat="1" ht="12" customHeight="1">
      <c r="A51" s="623" t="s">
        <v>10</v>
      </c>
      <c r="B51" s="628" t="s">
        <v>26</v>
      </c>
      <c r="C51" s="653" t="s">
        <v>27</v>
      </c>
      <c r="D51" s="631" t="s">
        <v>12</v>
      </c>
      <c r="E51" s="629" t="s">
        <v>48</v>
      </c>
      <c r="F51" s="631" t="s">
        <v>28</v>
      </c>
      <c r="G51" s="647" t="s">
        <v>29</v>
      </c>
      <c r="H51" s="631" t="s">
        <v>30</v>
      </c>
      <c r="I51" s="623" t="s">
        <v>31</v>
      </c>
      <c r="J51" s="80" t="s">
        <v>32</v>
      </c>
      <c r="K51" s="623" t="s">
        <v>33</v>
      </c>
      <c r="L51" s="623" t="s">
        <v>34</v>
      </c>
      <c r="M51" s="623"/>
      <c r="N51" s="623"/>
      <c r="O51" s="623"/>
      <c r="P51" s="623"/>
      <c r="Q51" s="623"/>
      <c r="R51" s="623" t="s">
        <v>35</v>
      </c>
      <c r="S51" s="623"/>
      <c r="T51" s="623"/>
      <c r="U51" s="623"/>
      <c r="V51" s="623"/>
      <c r="W51" s="623"/>
      <c r="X51" s="623" t="s">
        <v>36</v>
      </c>
      <c r="Y51" s="80" t="s">
        <v>61</v>
      </c>
      <c r="Z51" s="631" t="s">
        <v>37</v>
      </c>
      <c r="AA51" s="623" t="s">
        <v>38</v>
      </c>
      <c r="AE51" s="82"/>
      <c r="AF51" s="82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35">
        <f>IF(ISBLANK(E51)," ",MATCH(E51,'Protokół zawodów'!$E$9:$E$191,0))</f>
        <v>82</v>
      </c>
      <c r="AS51" s="35"/>
    </row>
    <row r="52" spans="1:46" s="81" customFormat="1" ht="12" customHeight="1">
      <c r="A52" s="624"/>
      <c r="B52" s="628"/>
      <c r="C52" s="653"/>
      <c r="D52" s="631"/>
      <c r="E52" s="629"/>
      <c r="F52" s="631"/>
      <c r="G52" s="624"/>
      <c r="H52" s="626"/>
      <c r="I52" s="624"/>
      <c r="J52" s="189" t="s">
        <v>39</v>
      </c>
      <c r="K52" s="623"/>
      <c r="L52" s="625">
        <v>1</v>
      </c>
      <c r="M52" s="625"/>
      <c r="N52" s="625">
        <v>2</v>
      </c>
      <c r="O52" s="625"/>
      <c r="P52" s="625">
        <v>3</v>
      </c>
      <c r="Q52" s="625"/>
      <c r="R52" s="625">
        <v>1</v>
      </c>
      <c r="S52" s="625"/>
      <c r="T52" s="625">
        <v>2</v>
      </c>
      <c r="U52" s="625"/>
      <c r="V52" s="625">
        <v>3</v>
      </c>
      <c r="W52" s="625"/>
      <c r="X52" s="623"/>
      <c r="Y52" s="189" t="s">
        <v>60</v>
      </c>
      <c r="Z52" s="623"/>
      <c r="AA52" s="624"/>
      <c r="AC52" s="81">
        <v>20</v>
      </c>
      <c r="AE52" s="82" t="s">
        <v>40</v>
      </c>
      <c r="AF52" s="82" t="s">
        <v>41</v>
      </c>
      <c r="AG52" s="63"/>
      <c r="AH52" s="63"/>
      <c r="AI52" s="63"/>
      <c r="AJ52" s="63"/>
      <c r="AK52" s="63"/>
      <c r="AL52" s="63"/>
      <c r="AM52" s="63"/>
      <c r="AN52" s="63"/>
      <c r="AO52" s="83" t="s">
        <v>42</v>
      </c>
      <c r="AP52" s="83" t="s">
        <v>43</v>
      </c>
      <c r="AQ52" s="83" t="s">
        <v>44</v>
      </c>
      <c r="AR52" s="35" t="str">
        <f>IF(ISBLANK(E52)," ",MATCH(E52,'Protokół zawodów'!$E$9:$E$191,0))</f>
        <v xml:space="preserve"> </v>
      </c>
      <c r="AS52" s="35"/>
    </row>
    <row r="53" spans="1:46" s="35" customFormat="1" ht="16.2">
      <c r="A53" s="84">
        <v>1</v>
      </c>
      <c r="B53" s="85" t="str">
        <f>IF(ISBLANK($E53),"",INDEX('Protokół zawodów'!$B$9:$Z$191,$AR53,1))</f>
        <v/>
      </c>
      <c r="C53" s="85" t="str">
        <f>IF(ISBLANK($E53),"",INDEX('Protokół zawodów'!$B$9:$Z$191,$AR53,2))</f>
        <v/>
      </c>
      <c r="D53" s="85" t="str">
        <f>IF(ISBLANK($E53),"",INDEX('Protokół zawodów'!$B$9:$Z$191,$AR53,3))</f>
        <v/>
      </c>
      <c r="E53" s="192"/>
      <c r="F53" s="85" t="str">
        <f>IF(ISBLANK($E53),"",INDEX('Protokół zawodów'!$B$9:$Z$191,$AR53,5))</f>
        <v/>
      </c>
      <c r="G53" s="182" t="str">
        <f>IF(ISBLANK($E53),"",INDEX('Protokół zawodów'!$B$9:$Z$191,$AR53,6))</f>
        <v/>
      </c>
      <c r="H53" s="85" t="str">
        <f>IF(ISBLANK($E53),"",INDEX('Protokół zawodów'!$B$9:$Z$191,$AR53,7))</f>
        <v/>
      </c>
      <c r="I53" s="85" t="str">
        <f>IF(ISBLANK($E53),"",INDEX('Protokół zawodów'!$B$9:$Z$191,$AR53,8))</f>
        <v/>
      </c>
      <c r="J53" s="87" t="str">
        <f>IF(ISBLANK($E53),"",INDEX('Protokół zawodów'!$B$9:$Z$191,$AR53,9))</f>
        <v/>
      </c>
      <c r="K53" s="168" t="str">
        <f>IF(ISBLANK($E53),"",INDEX('Protokół zawodów'!$B$9:$Z$191,$AR53,10))</f>
        <v/>
      </c>
      <c r="L53" s="131" t="str">
        <f>IF(ISBLANK($E53),"",INDEX('Protokół zawodów'!$B$9:$Z$191,$AR53,11))</f>
        <v/>
      </c>
      <c r="M53" s="132" t="str">
        <f>IF(ISBLANK($E53),"",INDEX('Protokół zawodów'!$B$9:$Z$191,$AR53,12))</f>
        <v/>
      </c>
      <c r="N53" s="131" t="str">
        <f>IF(ISBLANK($E53),"",INDEX('Protokół zawodów'!$B$9:$Z$191,$AR53,13))</f>
        <v/>
      </c>
      <c r="O53" s="132" t="str">
        <f>IF(ISBLANK($E53),"",INDEX('Protokół zawodów'!$B$9:$Z$191,$AR53,14))</f>
        <v/>
      </c>
      <c r="P53" s="133" t="str">
        <f>IF(ISBLANK($E53),"",INDEX('Protokół zawodów'!$B$9:$Z$191,$AR53,15))</f>
        <v/>
      </c>
      <c r="Q53" s="132" t="str">
        <f>IF(ISBLANK($E53),"",INDEX('Protokół zawodów'!$B$9:$Z$191,$AR53,16))</f>
        <v/>
      </c>
      <c r="R53" s="133" t="str">
        <f>IF(ISBLANK($E53),"",INDEX('Protokół zawodów'!$B$9:$Z$191,$AR53,17))</f>
        <v/>
      </c>
      <c r="S53" s="132" t="str">
        <f>IF(ISBLANK($E53),"",INDEX('Protokół zawodów'!$B$9:$Z$191,$AR53,18))</f>
        <v/>
      </c>
      <c r="T53" s="133" t="str">
        <f>IF(ISBLANK($E53),"",INDEX('Protokół zawodów'!$B$9:$Z$191,$AR53,19))</f>
        <v/>
      </c>
      <c r="U53" s="132" t="str">
        <f>IF(ISBLANK($E53),"",INDEX('Protokół zawodów'!$B$9:$Z$191,$AR53,20))</f>
        <v/>
      </c>
      <c r="V53" s="133" t="str">
        <f>IF(ISBLANK($E53),"",INDEX('Protokół zawodów'!$B$9:$Z$191,$AR53,21))</f>
        <v/>
      </c>
      <c r="W53" s="132" t="str">
        <f>IF(ISBLANK($E53),"",INDEX('Protokół zawodów'!$B$9:$Z$191,$AR53,22))</f>
        <v/>
      </c>
      <c r="X53" s="89">
        <f t="shared" ref="X53:X58" si="80">AJ53+AN53</f>
        <v>0</v>
      </c>
      <c r="Y53" s="198">
        <f>IF(ISBLANK(E53),0,IF(($AT$4-H53)=20,10,IF(($AT$4-H53)=19,10,IF(($AT$4-H53)=18,10,IF(($AT$4-H53)=17,20,IF(($AT$4-H53)=16,20,IF(($AT$4-H53)=15,30,IF(($AT$4-H53)=14,30,IF(($AT$4-H53)=13,30,0)))))))))</f>
        <v>0</v>
      </c>
      <c r="Z53" s="201">
        <f t="shared" ref="Z53:Z58" si="81">IF(ISBLANK(K53)=TRUE,"",ROUND(AF53*AQ53*AD53,2)+IF(OR(AO53=0,AP53=0),0,Y53))</f>
        <v>0</v>
      </c>
      <c r="AA53" s="200">
        <f t="shared" ref="AA53:AA58" si="82">IF(ISBLANK(K53)=TRUE," ",ROUND(AF53*X53*AD53,2))+IF(OR(AJ53=0,AN53=0),0,Y53)</f>
        <v>0</v>
      </c>
      <c r="AC53" s="90" t="e">
        <f t="shared" ref="AC53:AC58" si="83">J53-L53-R53</f>
        <v>#VALUE!</v>
      </c>
      <c r="AD53" s="91">
        <f t="shared" ref="AD53:AD58" si="84">IF(ISBLANK($AT$3),1,IF(F53="K",$AT$3,1))</f>
        <v>1</v>
      </c>
      <c r="AE53" s="92">
        <f t="shared" ref="AE53:AE58" si="85">IF(K53&lt;153.757,10^(0.787004341*((LOG10(K53/153.757))^2)),1)</f>
        <v>1</v>
      </c>
      <c r="AF53" s="93">
        <f t="shared" ref="AF53:AF58" si="86">IF(K53&lt;193.609,10^(0.722762521*((LOG10(K53/193.609))^2)),1)</f>
        <v>1</v>
      </c>
      <c r="AG53" s="94">
        <f t="shared" ref="AG53:AG58" si="87">IF(M53="z",L53,IF(M53="x",L53*(-1),0))</f>
        <v>0</v>
      </c>
      <c r="AH53" s="94">
        <f t="shared" ref="AH53:AH58" si="88">IF(O53="z",N53,IF(O53="x",N53*(-1),0))</f>
        <v>0</v>
      </c>
      <c r="AI53" s="94">
        <f t="shared" ref="AI53:AI58" si="89">IF(Q53="z",P53,IF(Q53="x",P53*(-1),0))</f>
        <v>0</v>
      </c>
      <c r="AJ53" s="95">
        <f t="shared" ref="AJ53:AJ58" si="90">IF(AND(AG53&lt;0,AH53&lt;0,AI53&lt;0),0,MAX(AG53:AI53))</f>
        <v>0</v>
      </c>
      <c r="AK53" s="94">
        <f t="shared" ref="AK53:AK58" si="91">IF(S53="z",R53,IF(S53="x",R53*(-1),0))</f>
        <v>0</v>
      </c>
      <c r="AL53" s="94">
        <f t="shared" ref="AL53:AL58" si="92">IF(U53="z",T53,IF(U53="x",T53*(-1),0))</f>
        <v>0</v>
      </c>
      <c r="AM53" s="94">
        <f t="shared" ref="AM53:AM58" si="93">IF(W53="z",V53,IF(W53="x",V53*(-1),0))</f>
        <v>0</v>
      </c>
      <c r="AN53" s="96">
        <f t="shared" ref="AN53:AN58" si="94">IF(AND(AK53&lt;0,AL53&lt;0,AM53&lt;0),0,MAX(AK53:AM53))</f>
        <v>0</v>
      </c>
      <c r="AO53" s="94">
        <f t="shared" ref="AO53:AO58" si="95">IF(ISTEXT(Q53),AJ53,LARGE(L53:P53,1))</f>
        <v>0</v>
      </c>
      <c r="AP53" s="94">
        <f t="shared" ref="AP53:AP58" si="96">IF(ISTEXT(W53),AN53,LARGE(R53:V53,1))</f>
        <v>0</v>
      </c>
      <c r="AQ53" s="94">
        <f t="shared" ref="AQ53:AQ58" si="97">AO53+AP53</f>
        <v>0</v>
      </c>
      <c r="AR53" s="35" t="str">
        <f>IF(ISBLANK(E53)," ",MATCH(E53,'Protokół zawodów'!$E$9:$E$191,0))</f>
        <v xml:space="preserve"> </v>
      </c>
      <c r="AT53" s="382">
        <f>$AA$59</f>
        <v>0</v>
      </c>
    </row>
    <row r="54" spans="1:46" s="35" customFormat="1" ht="16.2">
      <c r="A54" s="84">
        <v>2</v>
      </c>
      <c r="B54" s="85" t="str">
        <f>IF(ISBLANK($E54),"",INDEX('Protokół zawodów'!$B$9:$Z$191,$AR54,1))</f>
        <v/>
      </c>
      <c r="C54" s="85" t="str">
        <f>IF(ISBLANK($E54),"",INDEX('Protokół zawodów'!$B$9:$Z$191,$AR54,2))</f>
        <v/>
      </c>
      <c r="D54" s="85" t="str">
        <f>IF(ISBLANK($E54),"",INDEX('Protokół zawodów'!$B$9:$Z$191,$AR54,3))</f>
        <v/>
      </c>
      <c r="E54" s="192"/>
      <c r="F54" s="85" t="str">
        <f>IF(ISBLANK($E54),"",INDEX('Protokół zawodów'!$B$9:$Z$191,$AR54,5))</f>
        <v/>
      </c>
      <c r="G54" s="182" t="str">
        <f>IF(ISBLANK($E54),"",INDEX('Protokół zawodów'!$B$9:$Z$191,$AR54,6))</f>
        <v/>
      </c>
      <c r="H54" s="85" t="str">
        <f>IF(ISBLANK($E54),"",INDEX('Protokół zawodów'!$B$9:$Z$191,$AR54,7))</f>
        <v/>
      </c>
      <c r="I54" s="85" t="str">
        <f>IF(ISBLANK($E54),"",INDEX('Protokół zawodów'!$B$9:$Z$191,$AR54,8))</f>
        <v/>
      </c>
      <c r="J54" s="87" t="str">
        <f>IF(ISBLANK($E54),"",INDEX('Protokół zawodów'!$B$9:$Z$191,$AR54,9))</f>
        <v/>
      </c>
      <c r="K54" s="168" t="str">
        <f>IF(ISBLANK($E54),"",INDEX('Protokół zawodów'!$B$9:$Z$191,$AR54,10))</f>
        <v/>
      </c>
      <c r="L54" s="131" t="str">
        <f>IF(ISBLANK($E54),"",INDEX('Protokół zawodów'!$B$9:$Z$191,$AR54,11))</f>
        <v/>
      </c>
      <c r="M54" s="132" t="str">
        <f>IF(ISBLANK($E54),"",INDEX('Protokół zawodów'!$B$9:$Z$191,$AR54,12))</f>
        <v/>
      </c>
      <c r="N54" s="131" t="str">
        <f>IF(ISBLANK($E54),"",INDEX('Protokół zawodów'!$B$9:$Z$191,$AR54,13))</f>
        <v/>
      </c>
      <c r="O54" s="132" t="str">
        <f>IF(ISBLANK($E54),"",INDEX('Protokół zawodów'!$B$9:$Z$191,$AR54,14))</f>
        <v/>
      </c>
      <c r="P54" s="133" t="str">
        <f>IF(ISBLANK($E54),"",INDEX('Protokół zawodów'!$B$9:$Z$191,$AR54,15))</f>
        <v/>
      </c>
      <c r="Q54" s="132" t="str">
        <f>IF(ISBLANK($E54),"",INDEX('Protokół zawodów'!$B$9:$Z$191,$AR54,16))</f>
        <v/>
      </c>
      <c r="R54" s="133" t="str">
        <f>IF(ISBLANK($E54),"",INDEX('Protokół zawodów'!$B$9:$Z$191,$AR54,17))</f>
        <v/>
      </c>
      <c r="S54" s="132" t="str">
        <f>IF(ISBLANK($E54),"",INDEX('Protokół zawodów'!$B$9:$Z$191,$AR54,18))</f>
        <v/>
      </c>
      <c r="T54" s="133" t="str">
        <f>IF(ISBLANK($E54),"",INDEX('Protokół zawodów'!$B$9:$Z$191,$AR54,19))</f>
        <v/>
      </c>
      <c r="U54" s="132" t="str">
        <f>IF(ISBLANK($E54),"",INDEX('Protokół zawodów'!$B$9:$Z$191,$AR54,20))</f>
        <v/>
      </c>
      <c r="V54" s="133" t="str">
        <f>IF(ISBLANK($E54),"",INDEX('Protokół zawodów'!$B$9:$Z$191,$AR54,21))</f>
        <v/>
      </c>
      <c r="W54" s="132" t="str">
        <f>IF(ISBLANK($E54),"",INDEX('Protokół zawodów'!$B$9:$Z$191,$AR54,22))</f>
        <v/>
      </c>
      <c r="X54" s="89">
        <f t="shared" si="80"/>
        <v>0</v>
      </c>
      <c r="Y54" s="198">
        <f t="shared" ref="Y54:Y58" si="98">IF(ISBLANK(E54),0,IF(($AT$4-H54)=20,10,IF(($AT$4-H54)=19,10,IF(($AT$4-H54)=18,10,IF(($AT$4-H54)=17,20,IF(($AT$4-H54)=16,20,IF(($AT$4-H54)=15,30,IF(($AT$4-H54)=14,30,IF(($AT$4-H54)=13,30,0)))))))))</f>
        <v>0</v>
      </c>
      <c r="Z54" s="201">
        <f t="shared" si="81"/>
        <v>0</v>
      </c>
      <c r="AA54" s="200">
        <f t="shared" si="82"/>
        <v>0</v>
      </c>
      <c r="AC54" s="90" t="e">
        <f t="shared" si="83"/>
        <v>#VALUE!</v>
      </c>
      <c r="AD54" s="91">
        <f t="shared" si="84"/>
        <v>1</v>
      </c>
      <c r="AE54" s="92">
        <f t="shared" si="85"/>
        <v>1</v>
      </c>
      <c r="AF54" s="93">
        <f t="shared" si="86"/>
        <v>1</v>
      </c>
      <c r="AG54" s="94">
        <f t="shared" si="87"/>
        <v>0</v>
      </c>
      <c r="AH54" s="94">
        <f t="shared" si="88"/>
        <v>0</v>
      </c>
      <c r="AI54" s="94">
        <f t="shared" si="89"/>
        <v>0</v>
      </c>
      <c r="AJ54" s="95">
        <f t="shared" si="90"/>
        <v>0</v>
      </c>
      <c r="AK54" s="94">
        <f t="shared" si="91"/>
        <v>0</v>
      </c>
      <c r="AL54" s="94">
        <f t="shared" si="92"/>
        <v>0</v>
      </c>
      <c r="AM54" s="94">
        <f t="shared" si="93"/>
        <v>0</v>
      </c>
      <c r="AN54" s="96">
        <f t="shared" si="94"/>
        <v>0</v>
      </c>
      <c r="AO54" s="94">
        <f t="shared" si="95"/>
        <v>0</v>
      </c>
      <c r="AP54" s="94">
        <f t="shared" si="96"/>
        <v>0</v>
      </c>
      <c r="AQ54" s="94">
        <f t="shared" si="97"/>
        <v>0</v>
      </c>
      <c r="AR54" s="35" t="str">
        <f>IF(ISBLANK(E54)," ",MATCH(E54,'Protokół zawodów'!$E$9:$E$191,0))</f>
        <v xml:space="preserve"> </v>
      </c>
      <c r="AT54" s="382">
        <f t="shared" ref="AT54:AT58" si="99">$AA$59</f>
        <v>0</v>
      </c>
    </row>
    <row r="55" spans="1:46" s="35" customFormat="1" ht="16.2">
      <c r="A55" s="84">
        <v>3</v>
      </c>
      <c r="B55" s="85" t="str">
        <f>IF(ISBLANK($E55),"",INDEX('Protokół zawodów'!$B$9:$Z$191,$AR55,1))</f>
        <v/>
      </c>
      <c r="C55" s="85" t="str">
        <f>IF(ISBLANK($E55),"",INDEX('Protokół zawodów'!$B$9:$Z$191,$AR55,2))</f>
        <v/>
      </c>
      <c r="D55" s="85" t="str">
        <f>IF(ISBLANK($E55),"",INDEX('Protokół zawodów'!$B$9:$Z$191,$AR55,3))</f>
        <v/>
      </c>
      <c r="E55" s="192"/>
      <c r="F55" s="85" t="str">
        <f>IF(ISBLANK($E55),"",INDEX('Protokół zawodów'!$B$9:$Z$191,$AR55,5))</f>
        <v/>
      </c>
      <c r="G55" s="182" t="str">
        <f>IF(ISBLANK($E55),"",INDEX('Protokół zawodów'!$B$9:$Z$191,$AR55,6))</f>
        <v/>
      </c>
      <c r="H55" s="85" t="str">
        <f>IF(ISBLANK($E55),"",INDEX('Protokół zawodów'!$B$9:$Z$191,$AR55,7))</f>
        <v/>
      </c>
      <c r="I55" s="85" t="str">
        <f>IF(ISBLANK($E55),"",INDEX('Protokół zawodów'!$B$9:$Z$191,$AR55,8))</f>
        <v/>
      </c>
      <c r="J55" s="87" t="str">
        <f>IF(ISBLANK($E55),"",INDEX('Protokół zawodów'!$B$9:$Z$191,$AR55,9))</f>
        <v/>
      </c>
      <c r="K55" s="168" t="str">
        <f>IF(ISBLANK($E55),"",INDEX('Protokół zawodów'!$B$9:$Z$191,$AR55,10))</f>
        <v/>
      </c>
      <c r="L55" s="131" t="str">
        <f>IF(ISBLANK($E55),"",INDEX('Protokół zawodów'!$B$9:$Z$191,$AR55,11))</f>
        <v/>
      </c>
      <c r="M55" s="132" t="str">
        <f>IF(ISBLANK($E55),"",INDEX('Protokół zawodów'!$B$9:$Z$191,$AR55,12))</f>
        <v/>
      </c>
      <c r="N55" s="131" t="str">
        <f>IF(ISBLANK($E55),"",INDEX('Protokół zawodów'!$B$9:$Z$191,$AR55,13))</f>
        <v/>
      </c>
      <c r="O55" s="132" t="str">
        <f>IF(ISBLANK($E55),"",INDEX('Protokół zawodów'!$B$9:$Z$191,$AR55,14))</f>
        <v/>
      </c>
      <c r="P55" s="133" t="str">
        <f>IF(ISBLANK($E55),"",INDEX('Protokół zawodów'!$B$9:$Z$191,$AR55,15))</f>
        <v/>
      </c>
      <c r="Q55" s="132" t="str">
        <f>IF(ISBLANK($E55),"",INDEX('Protokół zawodów'!$B$9:$Z$191,$AR55,16))</f>
        <v/>
      </c>
      <c r="R55" s="133" t="str">
        <f>IF(ISBLANK($E55),"",INDEX('Protokół zawodów'!$B$9:$Z$191,$AR55,17))</f>
        <v/>
      </c>
      <c r="S55" s="132" t="str">
        <f>IF(ISBLANK($E55),"",INDEX('Protokół zawodów'!$B$9:$Z$191,$AR55,18))</f>
        <v/>
      </c>
      <c r="T55" s="133" t="str">
        <f>IF(ISBLANK($E55),"",INDEX('Protokół zawodów'!$B$9:$Z$191,$AR55,19))</f>
        <v/>
      </c>
      <c r="U55" s="132" t="str">
        <f>IF(ISBLANK($E55),"",INDEX('Protokół zawodów'!$B$9:$Z$191,$AR55,20))</f>
        <v/>
      </c>
      <c r="V55" s="133" t="str">
        <f>IF(ISBLANK($E55),"",INDEX('Protokół zawodów'!$B$9:$Z$191,$AR55,21))</f>
        <v/>
      </c>
      <c r="W55" s="132" t="str">
        <f>IF(ISBLANK($E55),"",INDEX('Protokół zawodów'!$B$9:$Z$191,$AR55,22))</f>
        <v/>
      </c>
      <c r="X55" s="89">
        <f t="shared" si="80"/>
        <v>0</v>
      </c>
      <c r="Y55" s="198">
        <f t="shared" si="98"/>
        <v>0</v>
      </c>
      <c r="Z55" s="201">
        <f t="shared" si="81"/>
        <v>0</v>
      </c>
      <c r="AA55" s="200">
        <f t="shared" si="82"/>
        <v>0</v>
      </c>
      <c r="AC55" s="90" t="e">
        <f t="shared" si="83"/>
        <v>#VALUE!</v>
      </c>
      <c r="AD55" s="91">
        <f t="shared" si="84"/>
        <v>1</v>
      </c>
      <c r="AE55" s="92">
        <f t="shared" si="85"/>
        <v>1</v>
      </c>
      <c r="AF55" s="93">
        <f t="shared" si="86"/>
        <v>1</v>
      </c>
      <c r="AG55" s="94">
        <f t="shared" si="87"/>
        <v>0</v>
      </c>
      <c r="AH55" s="94">
        <f t="shared" si="88"/>
        <v>0</v>
      </c>
      <c r="AI55" s="94">
        <f t="shared" si="89"/>
        <v>0</v>
      </c>
      <c r="AJ55" s="95">
        <f t="shared" si="90"/>
        <v>0</v>
      </c>
      <c r="AK55" s="94">
        <f t="shared" si="91"/>
        <v>0</v>
      </c>
      <c r="AL55" s="94">
        <f t="shared" si="92"/>
        <v>0</v>
      </c>
      <c r="AM55" s="94">
        <f t="shared" si="93"/>
        <v>0</v>
      </c>
      <c r="AN55" s="96">
        <f t="shared" si="94"/>
        <v>0</v>
      </c>
      <c r="AO55" s="94">
        <f t="shared" si="95"/>
        <v>0</v>
      </c>
      <c r="AP55" s="94">
        <f t="shared" si="96"/>
        <v>0</v>
      </c>
      <c r="AQ55" s="94">
        <f t="shared" si="97"/>
        <v>0</v>
      </c>
      <c r="AR55" s="35" t="str">
        <f>IF(ISBLANK(E55)," ",MATCH(E55,'Protokół zawodów'!$E$9:$E$191,0))</f>
        <v xml:space="preserve"> </v>
      </c>
      <c r="AT55" s="382">
        <f t="shared" si="99"/>
        <v>0</v>
      </c>
    </row>
    <row r="56" spans="1:46" s="35" customFormat="1" ht="16.2">
      <c r="A56" s="84">
        <v>4</v>
      </c>
      <c r="B56" s="85" t="str">
        <f>IF(ISBLANK($E56),"",INDEX('Protokół zawodów'!$B$9:$Z$191,$AR56,1))</f>
        <v/>
      </c>
      <c r="C56" s="85" t="str">
        <f>IF(ISBLANK($E56),"",INDEX('Protokół zawodów'!$B$9:$Z$191,$AR56,2))</f>
        <v/>
      </c>
      <c r="D56" s="85" t="str">
        <f>IF(ISBLANK($E56),"",INDEX('Protokół zawodów'!$B$9:$Z$191,$AR56,3))</f>
        <v/>
      </c>
      <c r="E56" s="192"/>
      <c r="F56" s="85" t="str">
        <f>IF(ISBLANK($E56),"",INDEX('Protokół zawodów'!$B$9:$Z$191,$AR56,5))</f>
        <v/>
      </c>
      <c r="G56" s="182" t="str">
        <f>IF(ISBLANK($E56),"",INDEX('Protokół zawodów'!$B$9:$Z$191,$AR56,6))</f>
        <v/>
      </c>
      <c r="H56" s="85" t="str">
        <f>IF(ISBLANK($E56),"",INDEX('Protokół zawodów'!$B$9:$Z$191,$AR56,7))</f>
        <v/>
      </c>
      <c r="I56" s="85" t="str">
        <f>IF(ISBLANK($E56),"",INDEX('Protokół zawodów'!$B$9:$Z$191,$AR56,8))</f>
        <v/>
      </c>
      <c r="J56" s="87" t="str">
        <f>IF(ISBLANK($E56),"",INDEX('Protokół zawodów'!$B$9:$Z$191,$AR56,9))</f>
        <v/>
      </c>
      <c r="K56" s="168" t="str">
        <f>IF(ISBLANK($E56),"",INDEX('Protokół zawodów'!$B$9:$Z$191,$AR56,10))</f>
        <v/>
      </c>
      <c r="L56" s="131" t="str">
        <f>IF(ISBLANK($E56),"",INDEX('Protokół zawodów'!$B$9:$Z$191,$AR56,11))</f>
        <v/>
      </c>
      <c r="M56" s="132" t="str">
        <f>IF(ISBLANK($E56),"",INDEX('Protokół zawodów'!$B$9:$Z$191,$AR56,12))</f>
        <v/>
      </c>
      <c r="N56" s="131" t="str">
        <f>IF(ISBLANK($E56),"",INDEX('Protokół zawodów'!$B$9:$Z$191,$AR56,13))</f>
        <v/>
      </c>
      <c r="O56" s="132" t="str">
        <f>IF(ISBLANK($E56),"",INDEX('Protokół zawodów'!$B$9:$Z$191,$AR56,14))</f>
        <v/>
      </c>
      <c r="P56" s="133" t="str">
        <f>IF(ISBLANK($E56),"",INDEX('Protokół zawodów'!$B$9:$Z$191,$AR56,15))</f>
        <v/>
      </c>
      <c r="Q56" s="132" t="str">
        <f>IF(ISBLANK($E56),"",INDEX('Protokół zawodów'!$B$9:$Z$191,$AR56,16))</f>
        <v/>
      </c>
      <c r="R56" s="133" t="str">
        <f>IF(ISBLANK($E56),"",INDEX('Protokół zawodów'!$B$9:$Z$191,$AR56,17))</f>
        <v/>
      </c>
      <c r="S56" s="132" t="str">
        <f>IF(ISBLANK($E56),"",INDEX('Protokół zawodów'!$B$9:$Z$191,$AR56,18))</f>
        <v/>
      </c>
      <c r="T56" s="133" t="str">
        <f>IF(ISBLANK($E56),"",INDEX('Protokół zawodów'!$B$9:$Z$191,$AR56,19))</f>
        <v/>
      </c>
      <c r="U56" s="132" t="str">
        <f>IF(ISBLANK($E56),"",INDEX('Protokół zawodów'!$B$9:$Z$191,$AR56,20))</f>
        <v/>
      </c>
      <c r="V56" s="133" t="str">
        <f>IF(ISBLANK($E56),"",INDEX('Protokół zawodów'!$B$9:$Z$191,$AR56,21))</f>
        <v/>
      </c>
      <c r="W56" s="132" t="str">
        <f>IF(ISBLANK($E56),"",INDEX('Protokół zawodów'!$B$9:$Z$191,$AR56,22))</f>
        <v/>
      </c>
      <c r="X56" s="89">
        <f t="shared" si="80"/>
        <v>0</v>
      </c>
      <c r="Y56" s="198">
        <f t="shared" si="98"/>
        <v>0</v>
      </c>
      <c r="Z56" s="201">
        <f t="shared" si="81"/>
        <v>0</v>
      </c>
      <c r="AA56" s="200">
        <f t="shared" si="82"/>
        <v>0</v>
      </c>
      <c r="AC56" s="90" t="e">
        <f t="shared" si="83"/>
        <v>#VALUE!</v>
      </c>
      <c r="AD56" s="91">
        <f t="shared" si="84"/>
        <v>1</v>
      </c>
      <c r="AE56" s="92">
        <f t="shared" si="85"/>
        <v>1</v>
      </c>
      <c r="AF56" s="93">
        <f t="shared" si="86"/>
        <v>1</v>
      </c>
      <c r="AG56" s="94">
        <f t="shared" si="87"/>
        <v>0</v>
      </c>
      <c r="AH56" s="94">
        <f t="shared" si="88"/>
        <v>0</v>
      </c>
      <c r="AI56" s="94">
        <f t="shared" si="89"/>
        <v>0</v>
      </c>
      <c r="AJ56" s="95">
        <f t="shared" si="90"/>
        <v>0</v>
      </c>
      <c r="AK56" s="94">
        <f t="shared" si="91"/>
        <v>0</v>
      </c>
      <c r="AL56" s="94">
        <f t="shared" si="92"/>
        <v>0</v>
      </c>
      <c r="AM56" s="94">
        <f t="shared" si="93"/>
        <v>0</v>
      </c>
      <c r="AN56" s="96">
        <f t="shared" si="94"/>
        <v>0</v>
      </c>
      <c r="AO56" s="94">
        <f t="shared" si="95"/>
        <v>0</v>
      </c>
      <c r="AP56" s="94">
        <f t="shared" si="96"/>
        <v>0</v>
      </c>
      <c r="AQ56" s="94">
        <f t="shared" si="97"/>
        <v>0</v>
      </c>
      <c r="AR56" s="35" t="str">
        <f>IF(ISBLANK(E56)," ",MATCH(E56,'Protokół zawodów'!$E$9:$E$191,0))</f>
        <v xml:space="preserve"> </v>
      </c>
      <c r="AT56" s="382">
        <f t="shared" si="99"/>
        <v>0</v>
      </c>
    </row>
    <row r="57" spans="1:46" s="35" customFormat="1" ht="16.2">
      <c r="A57" s="84">
        <v>5</v>
      </c>
      <c r="B57" s="85" t="str">
        <f>IF(ISBLANK($E57),"",INDEX('Protokół zawodów'!$B$9:$Z$191,$AR57,1))</f>
        <v/>
      </c>
      <c r="C57" s="85" t="str">
        <f>IF(ISBLANK($E57),"",INDEX('Protokół zawodów'!$B$9:$Z$191,$AR57,2))</f>
        <v/>
      </c>
      <c r="D57" s="85" t="str">
        <f>IF(ISBLANK($E57),"",INDEX('Protokół zawodów'!$B$9:$Z$191,$AR57,3))</f>
        <v/>
      </c>
      <c r="E57" s="192"/>
      <c r="F57" s="85" t="str">
        <f>IF(ISBLANK($E57),"",INDEX('Protokół zawodów'!$B$9:$Z$191,$AR57,5))</f>
        <v/>
      </c>
      <c r="G57" s="182" t="str">
        <f>IF(ISBLANK($E57),"",INDEX('Protokół zawodów'!$B$9:$Z$191,$AR57,6))</f>
        <v/>
      </c>
      <c r="H57" s="85" t="str">
        <f>IF(ISBLANK($E57),"",INDEX('Protokół zawodów'!$B$9:$Z$191,$AR57,7))</f>
        <v/>
      </c>
      <c r="I57" s="85" t="str">
        <f>IF(ISBLANK($E57),"",INDEX('Protokół zawodów'!$B$9:$Z$191,$AR57,8))</f>
        <v/>
      </c>
      <c r="J57" s="87" t="str">
        <f>IF(ISBLANK($E57),"",INDEX('Protokół zawodów'!$B$9:$Z$191,$AR57,9))</f>
        <v/>
      </c>
      <c r="K57" s="168" t="str">
        <f>IF(ISBLANK($E57),"",INDEX('Protokół zawodów'!$B$9:$Z$191,$AR57,10))</f>
        <v/>
      </c>
      <c r="L57" s="131" t="str">
        <f>IF(ISBLANK($E57),"",INDEX('Protokół zawodów'!$B$9:$Z$191,$AR57,11))</f>
        <v/>
      </c>
      <c r="M57" s="132" t="str">
        <f>IF(ISBLANK($E57),"",INDEX('Protokół zawodów'!$B$9:$Z$191,$AR57,12))</f>
        <v/>
      </c>
      <c r="N57" s="131" t="str">
        <f>IF(ISBLANK($E57),"",INDEX('Protokół zawodów'!$B$9:$Z$191,$AR57,13))</f>
        <v/>
      </c>
      <c r="O57" s="132" t="str">
        <f>IF(ISBLANK($E57),"",INDEX('Protokół zawodów'!$B$9:$Z$191,$AR57,14))</f>
        <v/>
      </c>
      <c r="P57" s="133" t="str">
        <f>IF(ISBLANK($E57),"",INDEX('Protokół zawodów'!$B$9:$Z$191,$AR57,15))</f>
        <v/>
      </c>
      <c r="Q57" s="132" t="str">
        <f>IF(ISBLANK($E57),"",INDEX('Protokół zawodów'!$B$9:$Z$191,$AR57,16))</f>
        <v/>
      </c>
      <c r="R57" s="133" t="str">
        <f>IF(ISBLANK($E57),"",INDEX('Protokół zawodów'!$B$9:$Z$191,$AR57,17))</f>
        <v/>
      </c>
      <c r="S57" s="132" t="str">
        <f>IF(ISBLANK($E57),"",INDEX('Protokół zawodów'!$B$9:$Z$191,$AR57,18))</f>
        <v/>
      </c>
      <c r="T57" s="133" t="str">
        <f>IF(ISBLANK($E57),"",INDEX('Protokół zawodów'!$B$9:$Z$191,$AR57,19))</f>
        <v/>
      </c>
      <c r="U57" s="132" t="str">
        <f>IF(ISBLANK($E57),"",INDEX('Protokół zawodów'!$B$9:$Z$191,$AR57,20))</f>
        <v/>
      </c>
      <c r="V57" s="133" t="str">
        <f>IF(ISBLANK($E57),"",INDEX('Protokół zawodów'!$B$9:$Z$191,$AR57,21))</f>
        <v/>
      </c>
      <c r="W57" s="132" t="str">
        <f>IF(ISBLANK($E57),"",INDEX('Protokół zawodów'!$B$9:$Z$191,$AR57,22))</f>
        <v/>
      </c>
      <c r="X57" s="89">
        <f t="shared" si="80"/>
        <v>0</v>
      </c>
      <c r="Y57" s="198">
        <f t="shared" si="98"/>
        <v>0</v>
      </c>
      <c r="Z57" s="201">
        <f t="shared" si="81"/>
        <v>0</v>
      </c>
      <c r="AA57" s="200">
        <f t="shared" si="82"/>
        <v>0</v>
      </c>
      <c r="AC57" s="90" t="e">
        <f t="shared" si="83"/>
        <v>#VALUE!</v>
      </c>
      <c r="AD57" s="91">
        <f t="shared" si="84"/>
        <v>1</v>
      </c>
      <c r="AE57" s="92">
        <f t="shared" si="85"/>
        <v>1</v>
      </c>
      <c r="AF57" s="93">
        <f t="shared" si="86"/>
        <v>1</v>
      </c>
      <c r="AG57" s="94">
        <f t="shared" si="87"/>
        <v>0</v>
      </c>
      <c r="AH57" s="94">
        <f t="shared" si="88"/>
        <v>0</v>
      </c>
      <c r="AI57" s="94">
        <f t="shared" si="89"/>
        <v>0</v>
      </c>
      <c r="AJ57" s="95">
        <f t="shared" si="90"/>
        <v>0</v>
      </c>
      <c r="AK57" s="94">
        <f t="shared" si="91"/>
        <v>0</v>
      </c>
      <c r="AL57" s="94">
        <f t="shared" si="92"/>
        <v>0</v>
      </c>
      <c r="AM57" s="94">
        <f t="shared" si="93"/>
        <v>0</v>
      </c>
      <c r="AN57" s="96">
        <f t="shared" si="94"/>
        <v>0</v>
      </c>
      <c r="AO57" s="94">
        <f t="shared" si="95"/>
        <v>0</v>
      </c>
      <c r="AP57" s="94">
        <f t="shared" si="96"/>
        <v>0</v>
      </c>
      <c r="AQ57" s="94">
        <f t="shared" si="97"/>
        <v>0</v>
      </c>
      <c r="AR57" s="35" t="str">
        <f>IF(ISBLANK(E57)," ",MATCH(E57,'Protokół zawodów'!$E$9:$E$191,0))</f>
        <v xml:space="preserve"> </v>
      </c>
      <c r="AT57" s="382">
        <f t="shared" si="99"/>
        <v>0</v>
      </c>
    </row>
    <row r="58" spans="1:46" s="35" customFormat="1" ht="16.8" thickBot="1">
      <c r="A58" s="84">
        <v>6</v>
      </c>
      <c r="B58" s="85" t="str">
        <f>IF(ISBLANK($E58),"",INDEX('Protokół zawodów'!$B$9:$Z$191,$AR58,1))</f>
        <v/>
      </c>
      <c r="C58" s="85" t="str">
        <f>IF(ISBLANK($E58),"",INDEX('Protokół zawodów'!$B$9:$Z$191,$AR58,2))</f>
        <v/>
      </c>
      <c r="D58" s="85" t="str">
        <f>IF(ISBLANK($E58),"",INDEX('Protokół zawodów'!$B$9:$Z$191,$AR58,3))</f>
        <v/>
      </c>
      <c r="E58" s="192"/>
      <c r="F58" s="85" t="str">
        <f>IF(ISBLANK($E58),"",INDEX('Protokół zawodów'!$B$9:$Z$191,$AR58,5))</f>
        <v/>
      </c>
      <c r="G58" s="182" t="str">
        <f>IF(ISBLANK($E58),"",INDEX('Protokół zawodów'!$B$9:$Z$191,$AR58,6))</f>
        <v/>
      </c>
      <c r="H58" s="85" t="str">
        <f>IF(ISBLANK($E58),"",INDEX('Protokół zawodów'!$B$9:$Z$191,$AR58,7))</f>
        <v/>
      </c>
      <c r="I58" s="85" t="str">
        <f>IF(ISBLANK($E58),"",INDEX('Protokół zawodów'!$B$9:$Z$191,$AR58,8))</f>
        <v/>
      </c>
      <c r="J58" s="87" t="str">
        <f>IF(ISBLANK($E58),"",INDEX('Protokół zawodów'!$B$9:$Z$191,$AR58,9))</f>
        <v/>
      </c>
      <c r="K58" s="168" t="str">
        <f>IF(ISBLANK($E58),"",INDEX('Protokół zawodów'!$B$9:$Z$191,$AR58,10))</f>
        <v/>
      </c>
      <c r="L58" s="131" t="str">
        <f>IF(ISBLANK($E58),"",INDEX('Protokół zawodów'!$B$9:$Z$191,$AR58,11))</f>
        <v/>
      </c>
      <c r="M58" s="132" t="str">
        <f>IF(ISBLANK($E58),"",INDEX('Protokół zawodów'!$B$9:$Z$191,$AR58,12))</f>
        <v/>
      </c>
      <c r="N58" s="131" t="str">
        <f>IF(ISBLANK($E58),"",INDEX('Protokół zawodów'!$B$9:$Z$191,$AR58,13))</f>
        <v/>
      </c>
      <c r="O58" s="132" t="str">
        <f>IF(ISBLANK($E58),"",INDEX('Protokół zawodów'!$B$9:$Z$191,$AR58,14))</f>
        <v/>
      </c>
      <c r="P58" s="133" t="str">
        <f>IF(ISBLANK($E58),"",INDEX('Protokół zawodów'!$B$9:$Z$191,$AR58,15))</f>
        <v/>
      </c>
      <c r="Q58" s="132" t="str">
        <f>IF(ISBLANK($E58),"",INDEX('Protokół zawodów'!$B$9:$Z$191,$AR58,16))</f>
        <v/>
      </c>
      <c r="R58" s="133" t="str">
        <f>IF(ISBLANK($E58),"",INDEX('Protokół zawodów'!$B$9:$Z$191,$AR58,17))</f>
        <v/>
      </c>
      <c r="S58" s="132" t="str">
        <f>IF(ISBLANK($E58),"",INDEX('Protokół zawodów'!$B$9:$Z$191,$AR58,18))</f>
        <v/>
      </c>
      <c r="T58" s="133" t="str">
        <f>IF(ISBLANK($E58),"",INDEX('Protokół zawodów'!$B$9:$Z$191,$AR58,19))</f>
        <v/>
      </c>
      <c r="U58" s="132" t="str">
        <f>IF(ISBLANK($E58),"",INDEX('Protokół zawodów'!$B$9:$Z$191,$AR58,20))</f>
        <v/>
      </c>
      <c r="V58" s="133" t="str">
        <f>IF(ISBLANK($E58),"",INDEX('Protokół zawodów'!$B$9:$Z$191,$AR58,21))</f>
        <v/>
      </c>
      <c r="W58" s="132" t="str">
        <f>IF(ISBLANK($E58),"",INDEX('Protokół zawodów'!$B$9:$Z$191,$AR58,22))</f>
        <v/>
      </c>
      <c r="X58" s="89">
        <f t="shared" si="80"/>
        <v>0</v>
      </c>
      <c r="Y58" s="198">
        <f t="shared" si="98"/>
        <v>0</v>
      </c>
      <c r="Z58" s="201">
        <f t="shared" si="81"/>
        <v>0</v>
      </c>
      <c r="AA58" s="200">
        <f t="shared" si="82"/>
        <v>0</v>
      </c>
      <c r="AC58" s="90" t="e">
        <f t="shared" si="83"/>
        <v>#VALUE!</v>
      </c>
      <c r="AD58" s="91">
        <f t="shared" si="84"/>
        <v>1</v>
      </c>
      <c r="AE58" s="92">
        <f t="shared" si="85"/>
        <v>1</v>
      </c>
      <c r="AF58" s="93">
        <f t="shared" si="86"/>
        <v>1</v>
      </c>
      <c r="AG58" s="94">
        <f t="shared" si="87"/>
        <v>0</v>
      </c>
      <c r="AH58" s="94">
        <f t="shared" si="88"/>
        <v>0</v>
      </c>
      <c r="AI58" s="94">
        <f t="shared" si="89"/>
        <v>0</v>
      </c>
      <c r="AJ58" s="95">
        <f t="shared" si="90"/>
        <v>0</v>
      </c>
      <c r="AK58" s="94">
        <f t="shared" si="91"/>
        <v>0</v>
      </c>
      <c r="AL58" s="94">
        <f t="shared" si="92"/>
        <v>0</v>
      </c>
      <c r="AM58" s="94">
        <f t="shared" si="93"/>
        <v>0</v>
      </c>
      <c r="AN58" s="96">
        <f t="shared" si="94"/>
        <v>0</v>
      </c>
      <c r="AO58" s="94">
        <f t="shared" si="95"/>
        <v>0</v>
      </c>
      <c r="AP58" s="94">
        <f t="shared" si="96"/>
        <v>0</v>
      </c>
      <c r="AQ58" s="94">
        <f t="shared" si="97"/>
        <v>0</v>
      </c>
      <c r="AR58" s="35" t="str">
        <f>IF(ISBLANK(E58)," ",MATCH(E58,'Protokół zawodów'!$E$9:$E$191,0))</f>
        <v xml:space="preserve"> </v>
      </c>
      <c r="AT58" s="382">
        <f t="shared" si="99"/>
        <v>0</v>
      </c>
    </row>
    <row r="59" spans="1:46" ht="18.600000000000001" thickBot="1">
      <c r="I59" s="161">
        <f>C49</f>
        <v>0</v>
      </c>
      <c r="X59" s="147"/>
      <c r="Y59" s="147"/>
      <c r="Z59" s="202">
        <f>ROUND(IF(COUNTA(I53:I58)=6,SUM(Z53:Z58)-MIN(Z53:Z58),SUM(Z53:Z58)),2)</f>
        <v>0</v>
      </c>
      <c r="AA59" s="199">
        <f>ROUND(IF(COUNTA(J53:J58)=6,SUM(AA53:AA58)-MIN(AA53:AA58),SUM(AA53:AA58)),2)</f>
        <v>0</v>
      </c>
      <c r="AR59" s="35" t="str">
        <f>IF(ISBLANK(E59)," ",MATCH(E59,'Protokół zawodów'!$E$9:$E$191,0))</f>
        <v xml:space="preserve"> </v>
      </c>
      <c r="AS59" s="35"/>
    </row>
    <row r="60" spans="1:46" s="141" customFormat="1" ht="15" customHeight="1">
      <c r="A60" s="135">
        <v>6</v>
      </c>
      <c r="B60" s="136"/>
      <c r="C60" s="148"/>
      <c r="D60" s="136"/>
      <c r="E60" s="136"/>
      <c r="F60" s="136"/>
      <c r="G60" s="16"/>
      <c r="H60" s="15"/>
      <c r="I60" s="15"/>
      <c r="J60" s="15"/>
      <c r="K60" s="113"/>
      <c r="L60" s="137"/>
      <c r="M60" s="138"/>
      <c r="N60" s="139"/>
      <c r="O60" s="138"/>
      <c r="P60" s="139"/>
      <c r="Q60" s="138"/>
      <c r="R60" s="140"/>
      <c r="S60" s="138"/>
      <c r="U60" s="142"/>
      <c r="V60" s="139"/>
      <c r="W60" s="142"/>
      <c r="X60" s="143"/>
      <c r="Y60" s="143"/>
      <c r="Z60" s="143"/>
      <c r="AA60" s="144"/>
      <c r="AE60" s="145"/>
      <c r="AF60" s="145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35" t="str">
        <f>IF(ISBLANK(E60)," ",MATCH(E60,'Protokół zawodów'!$E$9:$E$191,0))</f>
        <v xml:space="preserve"> </v>
      </c>
    </row>
    <row r="61" spans="1:46" ht="6" customHeight="1">
      <c r="A61" s="67"/>
      <c r="B61" s="67"/>
      <c r="C61" s="67"/>
      <c r="D61" s="67"/>
      <c r="E61" s="67"/>
      <c r="F61" s="67"/>
      <c r="G61" s="146"/>
      <c r="H61" s="67"/>
      <c r="I61" s="67"/>
      <c r="J61" s="67"/>
      <c r="K61" s="75"/>
      <c r="L61" s="76"/>
      <c r="M61" s="77"/>
      <c r="N61" s="76"/>
      <c r="O61" s="77"/>
      <c r="P61" s="76"/>
      <c r="Q61" s="77"/>
      <c r="R61" s="76"/>
      <c r="S61" s="77"/>
      <c r="T61" s="76"/>
      <c r="U61" s="77"/>
      <c r="V61" s="76"/>
      <c r="W61" s="77"/>
      <c r="X61" s="78"/>
      <c r="Y61" s="78"/>
      <c r="Z61" s="78"/>
      <c r="AA61" s="79"/>
      <c r="AE61" s="74"/>
      <c r="AF61" s="74"/>
      <c r="AI61" s="61"/>
      <c r="AR61" s="35" t="str">
        <f>IF(ISBLANK(E61)," ",MATCH(E61,'Protokół zawodów'!$E$9:$E$191,0))</f>
        <v xml:space="preserve"> </v>
      </c>
      <c r="AS61" s="35"/>
    </row>
    <row r="62" spans="1:46" s="81" customFormat="1" ht="12" customHeight="1">
      <c r="A62" s="623" t="s">
        <v>10</v>
      </c>
      <c r="B62" s="628" t="s">
        <v>26</v>
      </c>
      <c r="C62" s="653" t="s">
        <v>27</v>
      </c>
      <c r="D62" s="631" t="s">
        <v>12</v>
      </c>
      <c r="E62" s="629" t="s">
        <v>48</v>
      </c>
      <c r="F62" s="631" t="s">
        <v>28</v>
      </c>
      <c r="G62" s="647" t="s">
        <v>29</v>
      </c>
      <c r="H62" s="631" t="s">
        <v>30</v>
      </c>
      <c r="I62" s="623" t="s">
        <v>31</v>
      </c>
      <c r="J62" s="80" t="s">
        <v>32</v>
      </c>
      <c r="K62" s="623" t="s">
        <v>33</v>
      </c>
      <c r="L62" s="623" t="s">
        <v>34</v>
      </c>
      <c r="M62" s="623"/>
      <c r="N62" s="623"/>
      <c r="O62" s="623"/>
      <c r="P62" s="623"/>
      <c r="Q62" s="623"/>
      <c r="R62" s="623" t="s">
        <v>35</v>
      </c>
      <c r="S62" s="623"/>
      <c r="T62" s="623"/>
      <c r="U62" s="623"/>
      <c r="V62" s="623"/>
      <c r="W62" s="623"/>
      <c r="X62" s="623" t="s">
        <v>36</v>
      </c>
      <c r="Y62" s="80" t="s">
        <v>61</v>
      </c>
      <c r="Z62" s="631" t="s">
        <v>37</v>
      </c>
      <c r="AA62" s="623" t="s">
        <v>38</v>
      </c>
      <c r="AE62" s="82"/>
      <c r="AF62" s="82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35">
        <f>IF(ISBLANK(E62)," ",MATCH(E62,'Protokół zawodów'!$E$9:$E$191,0))</f>
        <v>82</v>
      </c>
      <c r="AS62" s="35"/>
    </row>
    <row r="63" spans="1:46" s="81" customFormat="1" ht="12" customHeight="1">
      <c r="A63" s="624"/>
      <c r="B63" s="628"/>
      <c r="C63" s="653"/>
      <c r="D63" s="631"/>
      <c r="E63" s="629"/>
      <c r="F63" s="631"/>
      <c r="G63" s="624"/>
      <c r="H63" s="626"/>
      <c r="I63" s="624"/>
      <c r="J63" s="189" t="s">
        <v>39</v>
      </c>
      <c r="K63" s="623"/>
      <c r="L63" s="625">
        <v>1</v>
      </c>
      <c r="M63" s="625"/>
      <c r="N63" s="625">
        <v>2</v>
      </c>
      <c r="O63" s="625"/>
      <c r="P63" s="625">
        <v>3</v>
      </c>
      <c r="Q63" s="625"/>
      <c r="R63" s="625">
        <v>1</v>
      </c>
      <c r="S63" s="625"/>
      <c r="T63" s="625">
        <v>2</v>
      </c>
      <c r="U63" s="625"/>
      <c r="V63" s="625">
        <v>3</v>
      </c>
      <c r="W63" s="625"/>
      <c r="X63" s="623"/>
      <c r="Y63" s="189" t="s">
        <v>60</v>
      </c>
      <c r="Z63" s="623"/>
      <c r="AA63" s="624"/>
      <c r="AC63" s="81">
        <v>20</v>
      </c>
      <c r="AE63" s="82" t="s">
        <v>40</v>
      </c>
      <c r="AF63" s="82" t="s">
        <v>41</v>
      </c>
      <c r="AG63" s="63"/>
      <c r="AH63" s="63"/>
      <c r="AI63" s="63"/>
      <c r="AJ63" s="63"/>
      <c r="AK63" s="63"/>
      <c r="AL63" s="63"/>
      <c r="AM63" s="63"/>
      <c r="AN63" s="63"/>
      <c r="AO63" s="83" t="s">
        <v>42</v>
      </c>
      <c r="AP63" s="83" t="s">
        <v>43</v>
      </c>
      <c r="AQ63" s="83" t="s">
        <v>44</v>
      </c>
      <c r="AR63" s="35" t="str">
        <f>IF(ISBLANK(E63)," ",MATCH(E63,'Protokół zawodów'!$E$9:$E$191,0))</f>
        <v xml:space="preserve"> </v>
      </c>
      <c r="AS63" s="35"/>
    </row>
    <row r="64" spans="1:46" s="35" customFormat="1" ht="16.2">
      <c r="A64" s="84">
        <v>1</v>
      </c>
      <c r="B64" s="85" t="str">
        <f>IF(ISBLANK($E64),"",INDEX('Protokół zawodów'!$B$9:$Z$191,$AR64,1))</f>
        <v/>
      </c>
      <c r="C64" s="85" t="str">
        <f>IF(ISBLANK($E64),"",INDEX('Protokół zawodów'!$B$9:$Z$191,$AR64,2))</f>
        <v/>
      </c>
      <c r="D64" s="85" t="str">
        <f>IF(ISBLANK($E64),"",INDEX('Protokół zawodów'!$B$9:$Z$191,$AR64,3))</f>
        <v/>
      </c>
      <c r="E64" s="192"/>
      <c r="F64" s="85" t="str">
        <f>IF(ISBLANK($E64),"",INDEX('Protokół zawodów'!$B$9:$Z$191,$AR64,5))</f>
        <v/>
      </c>
      <c r="G64" s="182" t="str">
        <f>IF(ISBLANK($E64),"",INDEX('Protokół zawodów'!$B$9:$Z$191,$AR64,6))</f>
        <v/>
      </c>
      <c r="H64" s="85" t="str">
        <f>IF(ISBLANK($E64),"",INDEX('Protokół zawodów'!$B$9:$Z$191,$AR64,7))</f>
        <v/>
      </c>
      <c r="I64" s="85" t="str">
        <f>IF(ISBLANK($E64),"",INDEX('Protokół zawodów'!$B$9:$Z$191,$AR64,8))</f>
        <v/>
      </c>
      <c r="J64" s="87" t="str">
        <f>IF(ISBLANK($E64),"",INDEX('Protokół zawodów'!$B$9:$Z$191,$AR64,9))</f>
        <v/>
      </c>
      <c r="K64" s="168" t="str">
        <f>IF(ISBLANK($E64),"",INDEX('Protokół zawodów'!$B$9:$Z$191,$AR64,10))</f>
        <v/>
      </c>
      <c r="L64" s="131" t="str">
        <f>IF(ISBLANK($E64),"",INDEX('Protokół zawodów'!$B$9:$Z$191,$AR64,11))</f>
        <v/>
      </c>
      <c r="M64" s="132" t="str">
        <f>IF(ISBLANK($E64),"",INDEX('Protokół zawodów'!$B$9:$Z$191,$AR64,12))</f>
        <v/>
      </c>
      <c r="N64" s="131" t="str">
        <f>IF(ISBLANK($E64),"",INDEX('Protokół zawodów'!$B$9:$Z$191,$AR64,13))</f>
        <v/>
      </c>
      <c r="O64" s="132" t="str">
        <f>IF(ISBLANK($E64),"",INDEX('Protokół zawodów'!$B$9:$Z$191,$AR64,14))</f>
        <v/>
      </c>
      <c r="P64" s="133" t="str">
        <f>IF(ISBLANK($E64),"",INDEX('Protokół zawodów'!$B$9:$Z$191,$AR64,15))</f>
        <v/>
      </c>
      <c r="Q64" s="132" t="str">
        <f>IF(ISBLANK($E64),"",INDEX('Protokół zawodów'!$B$9:$Z$191,$AR64,16))</f>
        <v/>
      </c>
      <c r="R64" s="133" t="str">
        <f>IF(ISBLANK($E64),"",INDEX('Protokół zawodów'!$B$9:$Z$191,$AR64,17))</f>
        <v/>
      </c>
      <c r="S64" s="132" t="str">
        <f>IF(ISBLANK($E64),"",INDEX('Protokół zawodów'!$B$9:$Z$191,$AR64,18))</f>
        <v/>
      </c>
      <c r="T64" s="133" t="str">
        <f>IF(ISBLANK($E64),"",INDEX('Protokół zawodów'!$B$9:$Z$191,$AR64,19))</f>
        <v/>
      </c>
      <c r="U64" s="132" t="str">
        <f>IF(ISBLANK($E64),"",INDEX('Protokół zawodów'!$B$9:$Z$191,$AR64,20))</f>
        <v/>
      </c>
      <c r="V64" s="133" t="str">
        <f>IF(ISBLANK($E64),"",INDEX('Protokół zawodów'!$B$9:$Z$191,$AR64,21))</f>
        <v/>
      </c>
      <c r="W64" s="132" t="str">
        <f>IF(ISBLANK($E64),"",INDEX('Protokół zawodów'!$B$9:$Z$191,$AR64,22))</f>
        <v/>
      </c>
      <c r="X64" s="89">
        <f t="shared" ref="X64:X69" si="100">AJ64+AN64</f>
        <v>0</v>
      </c>
      <c r="Y64" s="198">
        <f>IF(ISBLANK(E64),0,IF(($AT$4-H64)=20,10,IF(($AT$4-H64)=19,10,IF(($AT$4-H64)=18,10,IF(($AT$4-H64)=17,20,IF(($AT$4-H64)=16,20,IF(($AT$4-H64)=15,30,IF(($AT$4-H64)=14,30,IF(($AT$4-H64)=13,30,0)))))))))</f>
        <v>0</v>
      </c>
      <c r="Z64" s="201">
        <f t="shared" ref="Z64:Z69" si="101">IF(ISBLANK(K64)=TRUE,"",ROUND(AF64*AQ64*AD64,2)+IF(OR(AO64=0,AP64=0),0,Y64))</f>
        <v>0</v>
      </c>
      <c r="AA64" s="200">
        <f t="shared" ref="AA64:AA69" si="102">IF(ISBLANK(K64)=TRUE," ",ROUND(AF64*X64*AD64,2))+IF(OR(AJ64=0,AN64=0),0,Y64)</f>
        <v>0</v>
      </c>
      <c r="AC64" s="90" t="e">
        <f t="shared" ref="AC64:AC69" si="103">J64-L64-R64</f>
        <v>#VALUE!</v>
      </c>
      <c r="AD64" s="91">
        <f t="shared" ref="AD64:AD69" si="104">IF(ISBLANK($AT$3),1,IF(F64="K",$AT$3,1))</f>
        <v>1</v>
      </c>
      <c r="AE64" s="92">
        <f t="shared" ref="AE64:AE69" si="105">IF(K64&lt;153.757,10^(0.787004341*((LOG10(K64/153.757))^2)),1)</f>
        <v>1</v>
      </c>
      <c r="AF64" s="93">
        <f t="shared" ref="AF64:AF69" si="106">IF(K64&lt;193.609,10^(0.722762521*((LOG10(K64/193.609))^2)),1)</f>
        <v>1</v>
      </c>
      <c r="AG64" s="94">
        <f t="shared" ref="AG64:AG69" si="107">IF(M64="z",L64,IF(M64="x",L64*(-1),0))</f>
        <v>0</v>
      </c>
      <c r="AH64" s="94">
        <f t="shared" ref="AH64:AH69" si="108">IF(O64="z",N64,IF(O64="x",N64*(-1),0))</f>
        <v>0</v>
      </c>
      <c r="AI64" s="94">
        <f t="shared" ref="AI64:AI69" si="109">IF(Q64="z",P64,IF(Q64="x",P64*(-1),0))</f>
        <v>0</v>
      </c>
      <c r="AJ64" s="95">
        <f t="shared" ref="AJ64:AJ69" si="110">IF(AND(AG64&lt;0,AH64&lt;0,AI64&lt;0),0,MAX(AG64:AI64))</f>
        <v>0</v>
      </c>
      <c r="AK64" s="94">
        <f t="shared" ref="AK64:AK69" si="111">IF(S64="z",R64,IF(S64="x",R64*(-1),0))</f>
        <v>0</v>
      </c>
      <c r="AL64" s="94">
        <f t="shared" ref="AL64:AL69" si="112">IF(U64="z",T64,IF(U64="x",T64*(-1),0))</f>
        <v>0</v>
      </c>
      <c r="AM64" s="94">
        <f t="shared" ref="AM64:AM69" si="113">IF(W64="z",V64,IF(W64="x",V64*(-1),0))</f>
        <v>0</v>
      </c>
      <c r="AN64" s="96">
        <f t="shared" ref="AN64:AN69" si="114">IF(AND(AK64&lt;0,AL64&lt;0,AM64&lt;0),0,MAX(AK64:AM64))</f>
        <v>0</v>
      </c>
      <c r="AO64" s="94">
        <f t="shared" ref="AO64:AO69" si="115">IF(ISTEXT(Q64),AJ64,LARGE(L64:P64,1))</f>
        <v>0</v>
      </c>
      <c r="AP64" s="94">
        <f t="shared" ref="AP64:AP69" si="116">IF(ISTEXT(W64),AN64,LARGE(R64:V64,1))</f>
        <v>0</v>
      </c>
      <c r="AQ64" s="94">
        <f t="shared" ref="AQ64:AQ69" si="117">AO64+AP64</f>
        <v>0</v>
      </c>
      <c r="AR64" s="35" t="str">
        <f>IF(ISBLANK(E64)," ",MATCH(E64,'Protokół zawodów'!$E$9:$E$191,0))</f>
        <v xml:space="preserve"> </v>
      </c>
      <c r="AT64" s="382">
        <f>$AA$70</f>
        <v>0</v>
      </c>
    </row>
    <row r="65" spans="1:46" s="35" customFormat="1" ht="16.2">
      <c r="A65" s="84">
        <v>2</v>
      </c>
      <c r="B65" s="85" t="str">
        <f>IF(ISBLANK($E65),"",INDEX('Protokół zawodów'!$B$9:$Z$191,$AR65,1))</f>
        <v/>
      </c>
      <c r="C65" s="85" t="str">
        <f>IF(ISBLANK($E65),"",INDEX('Protokół zawodów'!$B$9:$Z$191,$AR65,2))</f>
        <v/>
      </c>
      <c r="D65" s="85" t="str">
        <f>IF(ISBLANK($E65),"",INDEX('Protokół zawodów'!$B$9:$Z$191,$AR65,3))</f>
        <v/>
      </c>
      <c r="E65" s="192"/>
      <c r="F65" s="85" t="str">
        <f>IF(ISBLANK($E65),"",INDEX('Protokół zawodów'!$B$9:$Z$191,$AR65,5))</f>
        <v/>
      </c>
      <c r="G65" s="182" t="str">
        <f>IF(ISBLANK($E65),"",INDEX('Protokół zawodów'!$B$9:$Z$191,$AR65,6))</f>
        <v/>
      </c>
      <c r="H65" s="85" t="str">
        <f>IF(ISBLANK($E65),"",INDEX('Protokół zawodów'!$B$9:$Z$191,$AR65,7))</f>
        <v/>
      </c>
      <c r="I65" s="85" t="str">
        <f>IF(ISBLANK($E65),"",INDEX('Protokół zawodów'!$B$9:$Z$191,$AR65,8))</f>
        <v/>
      </c>
      <c r="J65" s="87" t="str">
        <f>IF(ISBLANK($E65),"",INDEX('Protokół zawodów'!$B$9:$Z$191,$AR65,9))</f>
        <v/>
      </c>
      <c r="K65" s="168" t="str">
        <f>IF(ISBLANK($E65),"",INDEX('Protokół zawodów'!$B$9:$Z$191,$AR65,10))</f>
        <v/>
      </c>
      <c r="L65" s="131" t="str">
        <f>IF(ISBLANK($E65),"",INDEX('Protokół zawodów'!$B$9:$Z$191,$AR65,11))</f>
        <v/>
      </c>
      <c r="M65" s="132" t="str">
        <f>IF(ISBLANK($E65),"",INDEX('Protokół zawodów'!$B$9:$Z$191,$AR65,12))</f>
        <v/>
      </c>
      <c r="N65" s="131" t="str">
        <f>IF(ISBLANK($E65),"",INDEX('Protokół zawodów'!$B$9:$Z$191,$AR65,13))</f>
        <v/>
      </c>
      <c r="O65" s="132" t="str">
        <f>IF(ISBLANK($E65),"",INDEX('Protokół zawodów'!$B$9:$Z$191,$AR65,14))</f>
        <v/>
      </c>
      <c r="P65" s="133" t="str">
        <f>IF(ISBLANK($E65),"",INDEX('Protokół zawodów'!$B$9:$Z$191,$AR65,15))</f>
        <v/>
      </c>
      <c r="Q65" s="132" t="str">
        <f>IF(ISBLANK($E65),"",INDEX('Protokół zawodów'!$B$9:$Z$191,$AR65,16))</f>
        <v/>
      </c>
      <c r="R65" s="133" t="str">
        <f>IF(ISBLANK($E65),"",INDEX('Protokół zawodów'!$B$9:$Z$191,$AR65,17))</f>
        <v/>
      </c>
      <c r="S65" s="132" t="str">
        <f>IF(ISBLANK($E65),"",INDEX('Protokół zawodów'!$B$9:$Z$191,$AR65,18))</f>
        <v/>
      </c>
      <c r="T65" s="133" t="str">
        <f>IF(ISBLANK($E65),"",INDEX('Protokół zawodów'!$B$9:$Z$191,$AR65,19))</f>
        <v/>
      </c>
      <c r="U65" s="132" t="str">
        <f>IF(ISBLANK($E65),"",INDEX('Protokół zawodów'!$B$9:$Z$191,$AR65,20))</f>
        <v/>
      </c>
      <c r="V65" s="133" t="str">
        <f>IF(ISBLANK($E65),"",INDEX('Protokół zawodów'!$B$9:$Z$191,$AR65,21))</f>
        <v/>
      </c>
      <c r="W65" s="132" t="str">
        <f>IF(ISBLANK($E65),"",INDEX('Protokół zawodów'!$B$9:$Z$191,$AR65,22))</f>
        <v/>
      </c>
      <c r="X65" s="89">
        <f t="shared" si="100"/>
        <v>0</v>
      </c>
      <c r="Y65" s="198">
        <f t="shared" ref="Y65:Y69" si="118">IF(ISBLANK(E65),0,IF(($AT$4-H65)=20,10,IF(($AT$4-H65)=19,10,IF(($AT$4-H65)=18,10,IF(($AT$4-H65)=17,20,IF(($AT$4-H65)=16,20,IF(($AT$4-H65)=15,30,IF(($AT$4-H65)=14,30,IF(($AT$4-H65)=13,30,0)))))))))</f>
        <v>0</v>
      </c>
      <c r="Z65" s="201">
        <f t="shared" si="101"/>
        <v>0</v>
      </c>
      <c r="AA65" s="200">
        <f t="shared" si="102"/>
        <v>0</v>
      </c>
      <c r="AC65" s="90" t="e">
        <f t="shared" si="103"/>
        <v>#VALUE!</v>
      </c>
      <c r="AD65" s="91">
        <f t="shared" si="104"/>
        <v>1</v>
      </c>
      <c r="AE65" s="92">
        <f t="shared" si="105"/>
        <v>1</v>
      </c>
      <c r="AF65" s="93">
        <f t="shared" si="106"/>
        <v>1</v>
      </c>
      <c r="AG65" s="94">
        <f t="shared" si="107"/>
        <v>0</v>
      </c>
      <c r="AH65" s="94">
        <f t="shared" si="108"/>
        <v>0</v>
      </c>
      <c r="AI65" s="94">
        <f t="shared" si="109"/>
        <v>0</v>
      </c>
      <c r="AJ65" s="95">
        <f t="shared" si="110"/>
        <v>0</v>
      </c>
      <c r="AK65" s="94">
        <f t="shared" si="111"/>
        <v>0</v>
      </c>
      <c r="AL65" s="94">
        <f t="shared" si="112"/>
        <v>0</v>
      </c>
      <c r="AM65" s="94">
        <f t="shared" si="113"/>
        <v>0</v>
      </c>
      <c r="AN65" s="96">
        <f t="shared" si="114"/>
        <v>0</v>
      </c>
      <c r="AO65" s="94">
        <f t="shared" si="115"/>
        <v>0</v>
      </c>
      <c r="AP65" s="94">
        <f t="shared" si="116"/>
        <v>0</v>
      </c>
      <c r="AQ65" s="94">
        <f t="shared" si="117"/>
        <v>0</v>
      </c>
      <c r="AR65" s="35" t="str">
        <f>IF(ISBLANK(E65)," ",MATCH(E65,'Protokół zawodów'!$E$9:$E$191,0))</f>
        <v xml:space="preserve"> </v>
      </c>
      <c r="AT65" s="382">
        <f t="shared" ref="AT65:AT69" si="119">$AA$70</f>
        <v>0</v>
      </c>
    </row>
    <row r="66" spans="1:46" s="35" customFormat="1" ht="16.2">
      <c r="A66" s="84">
        <v>3</v>
      </c>
      <c r="B66" s="85" t="str">
        <f>IF(ISBLANK($E66),"",INDEX('Protokół zawodów'!$B$9:$Z$191,$AR66,1))</f>
        <v/>
      </c>
      <c r="C66" s="85" t="str">
        <f>IF(ISBLANK($E66),"",INDEX('Protokół zawodów'!$B$9:$Z$191,$AR66,2))</f>
        <v/>
      </c>
      <c r="D66" s="85" t="str">
        <f>IF(ISBLANK($E66),"",INDEX('Protokół zawodów'!$B$9:$Z$191,$AR66,3))</f>
        <v/>
      </c>
      <c r="E66" s="192"/>
      <c r="F66" s="85" t="str">
        <f>IF(ISBLANK($E66),"",INDEX('Protokół zawodów'!$B$9:$Z$191,$AR66,5))</f>
        <v/>
      </c>
      <c r="G66" s="182" t="str">
        <f>IF(ISBLANK($E66),"",INDEX('Protokół zawodów'!$B$9:$Z$191,$AR66,6))</f>
        <v/>
      </c>
      <c r="H66" s="85" t="str">
        <f>IF(ISBLANK($E66),"",INDEX('Protokół zawodów'!$B$9:$Z$191,$AR66,7))</f>
        <v/>
      </c>
      <c r="I66" s="85" t="str">
        <f>IF(ISBLANK($E66),"",INDEX('Protokół zawodów'!$B$9:$Z$191,$AR66,8))</f>
        <v/>
      </c>
      <c r="J66" s="87" t="str">
        <f>IF(ISBLANK($E66),"",INDEX('Protokół zawodów'!$B$9:$Z$191,$AR66,9))</f>
        <v/>
      </c>
      <c r="K66" s="168" t="str">
        <f>IF(ISBLANK($E66),"",INDEX('Protokół zawodów'!$B$9:$Z$191,$AR66,10))</f>
        <v/>
      </c>
      <c r="L66" s="131" t="str">
        <f>IF(ISBLANK($E66),"",INDEX('Protokół zawodów'!$B$9:$Z$191,$AR66,11))</f>
        <v/>
      </c>
      <c r="M66" s="132" t="str">
        <f>IF(ISBLANK($E66),"",INDEX('Protokół zawodów'!$B$9:$Z$191,$AR66,12))</f>
        <v/>
      </c>
      <c r="N66" s="131" t="str">
        <f>IF(ISBLANK($E66),"",INDEX('Protokół zawodów'!$B$9:$Z$191,$AR66,13))</f>
        <v/>
      </c>
      <c r="O66" s="132" t="str">
        <f>IF(ISBLANK($E66),"",INDEX('Protokół zawodów'!$B$9:$Z$191,$AR66,14))</f>
        <v/>
      </c>
      <c r="P66" s="133" t="str">
        <f>IF(ISBLANK($E66),"",INDEX('Protokół zawodów'!$B$9:$Z$191,$AR66,15))</f>
        <v/>
      </c>
      <c r="Q66" s="132" t="str">
        <f>IF(ISBLANK($E66),"",INDEX('Protokół zawodów'!$B$9:$Z$191,$AR66,16))</f>
        <v/>
      </c>
      <c r="R66" s="133" t="str">
        <f>IF(ISBLANK($E66),"",INDEX('Protokół zawodów'!$B$9:$Z$191,$AR66,17))</f>
        <v/>
      </c>
      <c r="S66" s="132" t="str">
        <f>IF(ISBLANK($E66),"",INDEX('Protokół zawodów'!$B$9:$Z$191,$AR66,18))</f>
        <v/>
      </c>
      <c r="T66" s="133" t="str">
        <f>IF(ISBLANK($E66),"",INDEX('Protokół zawodów'!$B$9:$Z$191,$AR66,19))</f>
        <v/>
      </c>
      <c r="U66" s="132" t="str">
        <f>IF(ISBLANK($E66),"",INDEX('Protokół zawodów'!$B$9:$Z$191,$AR66,20))</f>
        <v/>
      </c>
      <c r="V66" s="133" t="str">
        <f>IF(ISBLANK($E66),"",INDEX('Protokół zawodów'!$B$9:$Z$191,$AR66,21))</f>
        <v/>
      </c>
      <c r="W66" s="132" t="str">
        <f>IF(ISBLANK($E66),"",INDEX('Protokół zawodów'!$B$9:$Z$191,$AR66,22))</f>
        <v/>
      </c>
      <c r="X66" s="89">
        <f t="shared" si="100"/>
        <v>0</v>
      </c>
      <c r="Y66" s="198">
        <f t="shared" si="118"/>
        <v>0</v>
      </c>
      <c r="Z66" s="201">
        <f t="shared" si="101"/>
        <v>0</v>
      </c>
      <c r="AA66" s="200">
        <f t="shared" si="102"/>
        <v>0</v>
      </c>
      <c r="AC66" s="90" t="e">
        <f t="shared" si="103"/>
        <v>#VALUE!</v>
      </c>
      <c r="AD66" s="91">
        <f t="shared" si="104"/>
        <v>1</v>
      </c>
      <c r="AE66" s="92">
        <f t="shared" si="105"/>
        <v>1</v>
      </c>
      <c r="AF66" s="93">
        <f t="shared" si="106"/>
        <v>1</v>
      </c>
      <c r="AG66" s="94">
        <f t="shared" si="107"/>
        <v>0</v>
      </c>
      <c r="AH66" s="94">
        <f t="shared" si="108"/>
        <v>0</v>
      </c>
      <c r="AI66" s="94">
        <f t="shared" si="109"/>
        <v>0</v>
      </c>
      <c r="AJ66" s="95">
        <f t="shared" si="110"/>
        <v>0</v>
      </c>
      <c r="AK66" s="94">
        <f t="shared" si="111"/>
        <v>0</v>
      </c>
      <c r="AL66" s="94">
        <f t="shared" si="112"/>
        <v>0</v>
      </c>
      <c r="AM66" s="94">
        <f t="shared" si="113"/>
        <v>0</v>
      </c>
      <c r="AN66" s="96">
        <f t="shared" si="114"/>
        <v>0</v>
      </c>
      <c r="AO66" s="94">
        <f t="shared" si="115"/>
        <v>0</v>
      </c>
      <c r="AP66" s="94">
        <f t="shared" si="116"/>
        <v>0</v>
      </c>
      <c r="AQ66" s="94">
        <f t="shared" si="117"/>
        <v>0</v>
      </c>
      <c r="AR66" s="35" t="str">
        <f>IF(ISBLANK(E66)," ",MATCH(E66,'Protokół zawodów'!$E$9:$E$191,0))</f>
        <v xml:space="preserve"> </v>
      </c>
      <c r="AT66" s="382">
        <f t="shared" si="119"/>
        <v>0</v>
      </c>
    </row>
    <row r="67" spans="1:46" s="35" customFormat="1" ht="16.2">
      <c r="A67" s="84">
        <v>4</v>
      </c>
      <c r="B67" s="85" t="str">
        <f>IF(ISBLANK($E67),"",INDEX('Protokół zawodów'!$B$9:$Z$191,$AR67,1))</f>
        <v/>
      </c>
      <c r="C67" s="85" t="str">
        <f>IF(ISBLANK($E67),"",INDEX('Protokół zawodów'!$B$9:$Z$191,$AR67,2))</f>
        <v/>
      </c>
      <c r="D67" s="85" t="str">
        <f>IF(ISBLANK($E67),"",INDEX('Protokół zawodów'!$B$9:$Z$191,$AR67,3))</f>
        <v/>
      </c>
      <c r="E67" s="192"/>
      <c r="F67" s="85" t="str">
        <f>IF(ISBLANK($E67),"",INDEX('Protokół zawodów'!$B$9:$Z$191,$AR67,5))</f>
        <v/>
      </c>
      <c r="G67" s="182" t="str">
        <f>IF(ISBLANK($E67),"",INDEX('Protokół zawodów'!$B$9:$Z$191,$AR67,6))</f>
        <v/>
      </c>
      <c r="H67" s="85" t="str">
        <f>IF(ISBLANK($E67),"",INDEX('Protokół zawodów'!$B$9:$Z$191,$AR67,7))</f>
        <v/>
      </c>
      <c r="I67" s="85" t="str">
        <f>IF(ISBLANK($E67),"",INDEX('Protokół zawodów'!$B$9:$Z$191,$AR67,8))</f>
        <v/>
      </c>
      <c r="J67" s="87" t="str">
        <f>IF(ISBLANK($E67),"",INDEX('Protokół zawodów'!$B$9:$Z$191,$AR67,9))</f>
        <v/>
      </c>
      <c r="K67" s="168" t="str">
        <f>IF(ISBLANK($E67),"",INDEX('Protokół zawodów'!$B$9:$Z$191,$AR67,10))</f>
        <v/>
      </c>
      <c r="L67" s="131" t="str">
        <f>IF(ISBLANK($E67),"",INDEX('Protokół zawodów'!$B$9:$Z$191,$AR67,11))</f>
        <v/>
      </c>
      <c r="M67" s="132" t="str">
        <f>IF(ISBLANK($E67),"",INDEX('Protokół zawodów'!$B$9:$Z$191,$AR67,12))</f>
        <v/>
      </c>
      <c r="N67" s="131" t="str">
        <f>IF(ISBLANK($E67),"",INDEX('Protokół zawodów'!$B$9:$Z$191,$AR67,13))</f>
        <v/>
      </c>
      <c r="O67" s="132" t="str">
        <f>IF(ISBLANK($E67),"",INDEX('Protokół zawodów'!$B$9:$Z$191,$AR67,14))</f>
        <v/>
      </c>
      <c r="P67" s="133" t="str">
        <f>IF(ISBLANK($E67),"",INDEX('Protokół zawodów'!$B$9:$Z$191,$AR67,15))</f>
        <v/>
      </c>
      <c r="Q67" s="132" t="str">
        <f>IF(ISBLANK($E67),"",INDEX('Protokół zawodów'!$B$9:$Z$191,$AR67,16))</f>
        <v/>
      </c>
      <c r="R67" s="133" t="str">
        <f>IF(ISBLANK($E67),"",INDEX('Protokół zawodów'!$B$9:$Z$191,$AR67,17))</f>
        <v/>
      </c>
      <c r="S67" s="132" t="str">
        <f>IF(ISBLANK($E67),"",INDEX('Protokół zawodów'!$B$9:$Z$191,$AR67,18))</f>
        <v/>
      </c>
      <c r="T67" s="133" t="str">
        <f>IF(ISBLANK($E67),"",INDEX('Protokół zawodów'!$B$9:$Z$191,$AR67,19))</f>
        <v/>
      </c>
      <c r="U67" s="132" t="str">
        <f>IF(ISBLANK($E67),"",INDEX('Protokół zawodów'!$B$9:$Z$191,$AR67,20))</f>
        <v/>
      </c>
      <c r="V67" s="133" t="str">
        <f>IF(ISBLANK($E67),"",INDEX('Protokół zawodów'!$B$9:$Z$191,$AR67,21))</f>
        <v/>
      </c>
      <c r="W67" s="132" t="str">
        <f>IF(ISBLANK($E67),"",INDEX('Protokół zawodów'!$B$9:$Z$191,$AR67,22))</f>
        <v/>
      </c>
      <c r="X67" s="89">
        <f t="shared" si="100"/>
        <v>0</v>
      </c>
      <c r="Y67" s="198">
        <f t="shared" si="118"/>
        <v>0</v>
      </c>
      <c r="Z67" s="201">
        <f t="shared" si="101"/>
        <v>0</v>
      </c>
      <c r="AA67" s="200">
        <f t="shared" si="102"/>
        <v>0</v>
      </c>
      <c r="AC67" s="90" t="e">
        <f t="shared" si="103"/>
        <v>#VALUE!</v>
      </c>
      <c r="AD67" s="91">
        <f t="shared" si="104"/>
        <v>1</v>
      </c>
      <c r="AE67" s="92">
        <f t="shared" si="105"/>
        <v>1</v>
      </c>
      <c r="AF67" s="93">
        <f t="shared" si="106"/>
        <v>1</v>
      </c>
      <c r="AG67" s="94">
        <f t="shared" si="107"/>
        <v>0</v>
      </c>
      <c r="AH67" s="94">
        <f t="shared" si="108"/>
        <v>0</v>
      </c>
      <c r="AI67" s="94">
        <f t="shared" si="109"/>
        <v>0</v>
      </c>
      <c r="AJ67" s="95">
        <f t="shared" si="110"/>
        <v>0</v>
      </c>
      <c r="AK67" s="94">
        <f t="shared" si="111"/>
        <v>0</v>
      </c>
      <c r="AL67" s="94">
        <f t="shared" si="112"/>
        <v>0</v>
      </c>
      <c r="AM67" s="94">
        <f t="shared" si="113"/>
        <v>0</v>
      </c>
      <c r="AN67" s="96">
        <f t="shared" si="114"/>
        <v>0</v>
      </c>
      <c r="AO67" s="94">
        <f t="shared" si="115"/>
        <v>0</v>
      </c>
      <c r="AP67" s="94">
        <f t="shared" si="116"/>
        <v>0</v>
      </c>
      <c r="AQ67" s="94">
        <f t="shared" si="117"/>
        <v>0</v>
      </c>
      <c r="AR67" s="35" t="str">
        <f>IF(ISBLANK(E67)," ",MATCH(E67,'Protokół zawodów'!$E$9:$E$191,0))</f>
        <v xml:space="preserve"> </v>
      </c>
      <c r="AT67" s="382">
        <f t="shared" si="119"/>
        <v>0</v>
      </c>
    </row>
    <row r="68" spans="1:46" s="35" customFormat="1" ht="16.2">
      <c r="A68" s="84">
        <v>5</v>
      </c>
      <c r="B68" s="85" t="str">
        <f>IF(ISBLANK($E68),"",INDEX('Protokół zawodów'!$B$9:$Z$191,$AR68,1))</f>
        <v/>
      </c>
      <c r="C68" s="85" t="str">
        <f>IF(ISBLANK($E68),"",INDEX('Protokół zawodów'!$B$9:$Z$191,$AR68,2))</f>
        <v/>
      </c>
      <c r="D68" s="85" t="str">
        <f>IF(ISBLANK($E68),"",INDEX('Protokół zawodów'!$B$9:$Z$191,$AR68,3))</f>
        <v/>
      </c>
      <c r="E68" s="192"/>
      <c r="F68" s="85" t="str">
        <f>IF(ISBLANK($E68),"",INDEX('Protokół zawodów'!$B$9:$Z$191,$AR68,5))</f>
        <v/>
      </c>
      <c r="G68" s="182" t="str">
        <f>IF(ISBLANK($E68),"",INDEX('Protokół zawodów'!$B$9:$Z$191,$AR68,6))</f>
        <v/>
      </c>
      <c r="H68" s="85" t="str">
        <f>IF(ISBLANK($E68),"",INDEX('Protokół zawodów'!$B$9:$Z$191,$AR68,7))</f>
        <v/>
      </c>
      <c r="I68" s="85" t="str">
        <f>IF(ISBLANK($E68),"",INDEX('Protokół zawodów'!$B$9:$Z$191,$AR68,8))</f>
        <v/>
      </c>
      <c r="J68" s="87" t="str">
        <f>IF(ISBLANK($E68),"",INDEX('Protokół zawodów'!$B$9:$Z$191,$AR68,9))</f>
        <v/>
      </c>
      <c r="K68" s="168" t="str">
        <f>IF(ISBLANK($E68),"",INDEX('Protokół zawodów'!$B$9:$Z$191,$AR68,10))</f>
        <v/>
      </c>
      <c r="L68" s="131" t="str">
        <f>IF(ISBLANK($E68),"",INDEX('Protokół zawodów'!$B$9:$Z$191,$AR68,11))</f>
        <v/>
      </c>
      <c r="M68" s="132" t="str">
        <f>IF(ISBLANK($E68),"",INDEX('Protokół zawodów'!$B$9:$Z$191,$AR68,12))</f>
        <v/>
      </c>
      <c r="N68" s="131" t="str">
        <f>IF(ISBLANK($E68),"",INDEX('Protokół zawodów'!$B$9:$Z$191,$AR68,13))</f>
        <v/>
      </c>
      <c r="O68" s="132" t="str">
        <f>IF(ISBLANK($E68),"",INDEX('Protokół zawodów'!$B$9:$Z$191,$AR68,14))</f>
        <v/>
      </c>
      <c r="P68" s="133" t="str">
        <f>IF(ISBLANK($E68),"",INDEX('Protokół zawodów'!$B$9:$Z$191,$AR68,15))</f>
        <v/>
      </c>
      <c r="Q68" s="132" t="str">
        <f>IF(ISBLANK($E68),"",INDEX('Protokół zawodów'!$B$9:$Z$191,$AR68,16))</f>
        <v/>
      </c>
      <c r="R68" s="133" t="str">
        <f>IF(ISBLANK($E68),"",INDEX('Protokół zawodów'!$B$9:$Z$191,$AR68,17))</f>
        <v/>
      </c>
      <c r="S68" s="132" t="str">
        <f>IF(ISBLANK($E68),"",INDEX('Protokół zawodów'!$B$9:$Z$191,$AR68,18))</f>
        <v/>
      </c>
      <c r="T68" s="133" t="str">
        <f>IF(ISBLANK($E68),"",INDEX('Protokół zawodów'!$B$9:$Z$191,$AR68,19))</f>
        <v/>
      </c>
      <c r="U68" s="132" t="str">
        <f>IF(ISBLANK($E68),"",INDEX('Protokół zawodów'!$B$9:$Z$191,$AR68,20))</f>
        <v/>
      </c>
      <c r="V68" s="133" t="str">
        <f>IF(ISBLANK($E68),"",INDEX('Protokół zawodów'!$B$9:$Z$191,$AR68,21))</f>
        <v/>
      </c>
      <c r="W68" s="132" t="str">
        <f>IF(ISBLANK($E68),"",INDEX('Protokół zawodów'!$B$9:$Z$191,$AR68,22))</f>
        <v/>
      </c>
      <c r="X68" s="89">
        <f t="shared" si="100"/>
        <v>0</v>
      </c>
      <c r="Y68" s="198">
        <f t="shared" si="118"/>
        <v>0</v>
      </c>
      <c r="Z68" s="201">
        <f t="shared" si="101"/>
        <v>0</v>
      </c>
      <c r="AA68" s="200">
        <f t="shared" si="102"/>
        <v>0</v>
      </c>
      <c r="AC68" s="90" t="e">
        <f t="shared" si="103"/>
        <v>#VALUE!</v>
      </c>
      <c r="AD68" s="91">
        <f t="shared" si="104"/>
        <v>1</v>
      </c>
      <c r="AE68" s="92">
        <f t="shared" si="105"/>
        <v>1</v>
      </c>
      <c r="AF68" s="93">
        <f t="shared" si="106"/>
        <v>1</v>
      </c>
      <c r="AG68" s="94">
        <f t="shared" si="107"/>
        <v>0</v>
      </c>
      <c r="AH68" s="94">
        <f t="shared" si="108"/>
        <v>0</v>
      </c>
      <c r="AI68" s="94">
        <f t="shared" si="109"/>
        <v>0</v>
      </c>
      <c r="AJ68" s="95">
        <f t="shared" si="110"/>
        <v>0</v>
      </c>
      <c r="AK68" s="94">
        <f t="shared" si="111"/>
        <v>0</v>
      </c>
      <c r="AL68" s="94">
        <f t="shared" si="112"/>
        <v>0</v>
      </c>
      <c r="AM68" s="94">
        <f t="shared" si="113"/>
        <v>0</v>
      </c>
      <c r="AN68" s="96">
        <f t="shared" si="114"/>
        <v>0</v>
      </c>
      <c r="AO68" s="94">
        <f t="shared" si="115"/>
        <v>0</v>
      </c>
      <c r="AP68" s="94">
        <f t="shared" si="116"/>
        <v>0</v>
      </c>
      <c r="AQ68" s="94">
        <f t="shared" si="117"/>
        <v>0</v>
      </c>
      <c r="AR68" s="35" t="str">
        <f>IF(ISBLANK(E68)," ",MATCH(E68,'Protokół zawodów'!$E$9:$E$191,0))</f>
        <v xml:space="preserve"> </v>
      </c>
      <c r="AT68" s="382">
        <f t="shared" si="119"/>
        <v>0</v>
      </c>
    </row>
    <row r="69" spans="1:46" s="35" customFormat="1" ht="16.8" thickBot="1">
      <c r="A69" s="84">
        <v>6</v>
      </c>
      <c r="B69" s="85" t="str">
        <f>IF(ISBLANK($E69),"",INDEX('Protokół zawodów'!$B$9:$Z$191,$AR69,1))</f>
        <v/>
      </c>
      <c r="C69" s="85" t="str">
        <f>IF(ISBLANK($E69),"",INDEX('Protokół zawodów'!$B$9:$Z$191,$AR69,2))</f>
        <v/>
      </c>
      <c r="D69" s="85" t="str">
        <f>IF(ISBLANK($E69),"",INDEX('Protokół zawodów'!$B$9:$Z$191,$AR69,3))</f>
        <v/>
      </c>
      <c r="E69" s="192"/>
      <c r="F69" s="85" t="str">
        <f>IF(ISBLANK($E69),"",INDEX('Protokół zawodów'!$B$9:$Z$191,$AR69,5))</f>
        <v/>
      </c>
      <c r="G69" s="182" t="str">
        <f>IF(ISBLANK($E69),"",INDEX('Protokół zawodów'!$B$9:$Z$191,$AR69,6))</f>
        <v/>
      </c>
      <c r="H69" s="85" t="str">
        <f>IF(ISBLANK($E69),"",INDEX('Protokół zawodów'!$B$9:$Z$191,$AR69,7))</f>
        <v/>
      </c>
      <c r="I69" s="85" t="str">
        <f>IF(ISBLANK($E69),"",INDEX('Protokół zawodów'!$B$9:$Z$191,$AR69,8))</f>
        <v/>
      </c>
      <c r="J69" s="87" t="str">
        <f>IF(ISBLANK($E69),"",INDEX('Protokół zawodów'!$B$9:$Z$191,$AR69,9))</f>
        <v/>
      </c>
      <c r="K69" s="168" t="str">
        <f>IF(ISBLANK($E69),"",INDEX('Protokół zawodów'!$B$9:$Z$191,$AR69,10))</f>
        <v/>
      </c>
      <c r="L69" s="131" t="str">
        <f>IF(ISBLANK($E69),"",INDEX('Protokół zawodów'!$B$9:$Z$191,$AR69,11))</f>
        <v/>
      </c>
      <c r="M69" s="132" t="str">
        <f>IF(ISBLANK($E69),"",INDEX('Protokół zawodów'!$B$9:$Z$191,$AR69,12))</f>
        <v/>
      </c>
      <c r="N69" s="131" t="str">
        <f>IF(ISBLANK($E69),"",INDEX('Protokół zawodów'!$B$9:$Z$191,$AR69,13))</f>
        <v/>
      </c>
      <c r="O69" s="132" t="str">
        <f>IF(ISBLANK($E69),"",INDEX('Protokół zawodów'!$B$9:$Z$191,$AR69,14))</f>
        <v/>
      </c>
      <c r="P69" s="133" t="str">
        <f>IF(ISBLANK($E69),"",INDEX('Protokół zawodów'!$B$9:$Z$191,$AR69,15))</f>
        <v/>
      </c>
      <c r="Q69" s="132" t="str">
        <f>IF(ISBLANK($E69),"",INDEX('Protokół zawodów'!$B$9:$Z$191,$AR69,16))</f>
        <v/>
      </c>
      <c r="R69" s="133" t="str">
        <f>IF(ISBLANK($E69),"",INDEX('Protokół zawodów'!$B$9:$Z$191,$AR69,17))</f>
        <v/>
      </c>
      <c r="S69" s="132" t="str">
        <f>IF(ISBLANK($E69),"",INDEX('Protokół zawodów'!$B$9:$Z$191,$AR69,18))</f>
        <v/>
      </c>
      <c r="T69" s="133" t="str">
        <f>IF(ISBLANK($E69),"",INDEX('Protokół zawodów'!$B$9:$Z$191,$AR69,19))</f>
        <v/>
      </c>
      <c r="U69" s="132" t="str">
        <f>IF(ISBLANK($E69),"",INDEX('Protokół zawodów'!$B$9:$Z$191,$AR69,20))</f>
        <v/>
      </c>
      <c r="V69" s="133" t="str">
        <f>IF(ISBLANK($E69),"",INDEX('Protokół zawodów'!$B$9:$Z$191,$AR69,21))</f>
        <v/>
      </c>
      <c r="W69" s="132" t="str">
        <f>IF(ISBLANK($E69),"",INDEX('Protokół zawodów'!$B$9:$Z$191,$AR69,22))</f>
        <v/>
      </c>
      <c r="X69" s="89">
        <f t="shared" si="100"/>
        <v>0</v>
      </c>
      <c r="Y69" s="198">
        <f t="shared" si="118"/>
        <v>0</v>
      </c>
      <c r="Z69" s="201">
        <f t="shared" si="101"/>
        <v>0</v>
      </c>
      <c r="AA69" s="200">
        <f t="shared" si="102"/>
        <v>0</v>
      </c>
      <c r="AC69" s="90" t="e">
        <f t="shared" si="103"/>
        <v>#VALUE!</v>
      </c>
      <c r="AD69" s="91">
        <f t="shared" si="104"/>
        <v>1</v>
      </c>
      <c r="AE69" s="92">
        <f t="shared" si="105"/>
        <v>1</v>
      </c>
      <c r="AF69" s="93">
        <f t="shared" si="106"/>
        <v>1</v>
      </c>
      <c r="AG69" s="94">
        <f t="shared" si="107"/>
        <v>0</v>
      </c>
      <c r="AH69" s="94">
        <f t="shared" si="108"/>
        <v>0</v>
      </c>
      <c r="AI69" s="94">
        <f t="shared" si="109"/>
        <v>0</v>
      </c>
      <c r="AJ69" s="95">
        <f t="shared" si="110"/>
        <v>0</v>
      </c>
      <c r="AK69" s="94">
        <f t="shared" si="111"/>
        <v>0</v>
      </c>
      <c r="AL69" s="94">
        <f t="shared" si="112"/>
        <v>0</v>
      </c>
      <c r="AM69" s="94">
        <f t="shared" si="113"/>
        <v>0</v>
      </c>
      <c r="AN69" s="96">
        <f t="shared" si="114"/>
        <v>0</v>
      </c>
      <c r="AO69" s="94">
        <f t="shared" si="115"/>
        <v>0</v>
      </c>
      <c r="AP69" s="94">
        <f t="shared" si="116"/>
        <v>0</v>
      </c>
      <c r="AQ69" s="94">
        <f t="shared" si="117"/>
        <v>0</v>
      </c>
      <c r="AR69" s="35" t="str">
        <f>IF(ISBLANK(E69)," ",MATCH(E69,'Protokół zawodów'!$E$9:$E$191,0))</f>
        <v xml:space="preserve"> </v>
      </c>
      <c r="AT69" s="382">
        <f t="shared" si="119"/>
        <v>0</v>
      </c>
    </row>
    <row r="70" spans="1:46" ht="18.600000000000001" thickBot="1">
      <c r="I70" s="161">
        <f>C60</f>
        <v>0</v>
      </c>
      <c r="X70" s="147"/>
      <c r="Y70" s="147"/>
      <c r="Z70" s="202">
        <f>ROUND(IF(COUNTA(I64:I69)=6,SUM(Z64:Z69)-MIN(Z64:Z69),SUM(Z64:Z69)),2)</f>
        <v>0</v>
      </c>
      <c r="AA70" s="199">
        <f>ROUND(IF(COUNTA(J64:J69)=6,SUM(AA64:AA69)-MIN(AA64:AA69),SUM(AA64:AA69)),2)</f>
        <v>0</v>
      </c>
      <c r="AR70" s="35" t="str">
        <f>IF(ISBLANK(E70)," ",MATCH(E70,'Protokół zawodów'!$E$9:$E$191,0))</f>
        <v xml:space="preserve"> </v>
      </c>
      <c r="AS70" s="35"/>
    </row>
    <row r="71" spans="1:46" ht="12.75" customHeight="1">
      <c r="A71" s="115"/>
      <c r="B71" s="115"/>
      <c r="C71" s="115"/>
      <c r="D71" s="115"/>
      <c r="E71" s="115"/>
      <c r="F71" s="115"/>
      <c r="G71" s="149"/>
      <c r="H71" s="116"/>
      <c r="I71" s="116"/>
      <c r="J71" s="116"/>
      <c r="K71" s="117"/>
      <c r="L71" s="118"/>
      <c r="M71" s="119"/>
      <c r="N71" s="118"/>
      <c r="O71" s="119"/>
      <c r="P71" s="118"/>
      <c r="Q71" s="119"/>
      <c r="R71" s="118"/>
      <c r="S71" s="119"/>
      <c r="T71" s="118"/>
      <c r="U71" s="119"/>
      <c r="V71" s="118"/>
      <c r="W71" s="119"/>
      <c r="X71" s="118"/>
      <c r="Y71" s="118"/>
      <c r="Z71" s="118"/>
      <c r="AA71" s="120"/>
      <c r="AE71" s="74"/>
      <c r="AF71" s="74"/>
      <c r="AI71" s="61"/>
    </row>
    <row r="72" spans="1:46" ht="12.75" customHeight="1">
      <c r="A72" s="115"/>
      <c r="B72" s="115"/>
      <c r="C72" s="115"/>
      <c r="D72" s="115"/>
      <c r="E72" s="115"/>
      <c r="F72" s="115"/>
      <c r="G72" s="50" t="s">
        <v>46</v>
      </c>
      <c r="H72" s="187"/>
      <c r="J72" s="13"/>
      <c r="K72" s="121" t="s">
        <v>47</v>
      </c>
      <c r="L72" s="660"/>
      <c r="M72" s="660"/>
      <c r="N72" s="660"/>
      <c r="O72" s="660"/>
      <c r="P72" s="660"/>
      <c r="Q72" s="660"/>
      <c r="R72" s="660"/>
      <c r="S72" s="123"/>
      <c r="T72" s="14"/>
      <c r="U72" s="124"/>
      <c r="V72" s="660"/>
      <c r="W72" s="660"/>
      <c r="X72" s="660"/>
      <c r="Y72" s="660"/>
      <c r="Z72" s="660"/>
      <c r="AA72" s="660"/>
      <c r="AE72" s="74"/>
      <c r="AF72" s="74"/>
      <c r="AI72" s="61"/>
    </row>
    <row r="73" spans="1:46" ht="12.75" customHeight="1">
      <c r="A73" s="115"/>
      <c r="B73" s="115"/>
      <c r="C73" s="115"/>
      <c r="D73" s="115"/>
      <c r="E73" s="115"/>
      <c r="F73" s="115"/>
      <c r="G73" s="51"/>
      <c r="H73" s="187"/>
      <c r="J73" s="187"/>
      <c r="K73" s="187"/>
      <c r="L73" s="187"/>
      <c r="M73" s="187"/>
      <c r="N73" s="187"/>
      <c r="O73" s="187"/>
      <c r="P73" s="187"/>
      <c r="Q73" s="187"/>
      <c r="R73" s="187"/>
      <c r="S73" s="123"/>
      <c r="T73" s="14"/>
      <c r="U73" s="124"/>
      <c r="V73" s="187"/>
      <c r="W73" s="187"/>
      <c r="X73" s="187"/>
      <c r="Y73" s="187"/>
      <c r="Z73" s="187"/>
      <c r="AA73" s="187"/>
      <c r="AE73" s="74"/>
      <c r="AF73" s="74"/>
      <c r="AI73" s="61"/>
    </row>
    <row r="74" spans="1:46" ht="12.75" customHeight="1">
      <c r="A74" s="115"/>
      <c r="B74" s="115"/>
      <c r="C74" s="115"/>
      <c r="D74" s="115"/>
      <c r="E74" s="115"/>
      <c r="F74" s="115"/>
      <c r="G74" s="51"/>
      <c r="H74" s="116"/>
      <c r="J74" s="116"/>
      <c r="K74" s="125"/>
      <c r="L74" s="116"/>
      <c r="M74" s="126"/>
      <c r="N74" s="116"/>
      <c r="O74" s="126"/>
      <c r="P74" s="116"/>
      <c r="Q74" s="126"/>
      <c r="R74" s="116"/>
      <c r="S74" s="126"/>
      <c r="T74" s="116"/>
      <c r="U74" s="126"/>
      <c r="V74" s="116"/>
      <c r="W74" s="126"/>
      <c r="X74" s="116"/>
      <c r="Y74" s="116"/>
      <c r="Z74" s="116"/>
      <c r="AA74" s="117"/>
      <c r="AE74" s="74"/>
      <c r="AF74" s="74"/>
      <c r="AI74" s="61"/>
    </row>
    <row r="75" spans="1:46" ht="12.75" customHeight="1">
      <c r="A75" s="115"/>
      <c r="B75" s="115"/>
      <c r="C75" s="115"/>
      <c r="D75" s="115"/>
      <c r="E75" s="115"/>
      <c r="F75" s="115"/>
      <c r="G75" s="150"/>
      <c r="H75" s="127"/>
      <c r="I75" s="128"/>
      <c r="J75" s="128"/>
      <c r="K75" s="129"/>
      <c r="L75" s="661"/>
      <c r="M75" s="661"/>
      <c r="N75" s="661"/>
      <c r="O75" s="661"/>
      <c r="P75" s="661"/>
      <c r="Q75" s="661"/>
      <c r="R75" s="661"/>
      <c r="S75" s="130"/>
      <c r="T75" s="188"/>
      <c r="U75" s="661"/>
      <c r="V75" s="661"/>
      <c r="W75" s="661"/>
      <c r="X75" s="661"/>
      <c r="Y75" s="661"/>
      <c r="Z75" s="661"/>
      <c r="AA75" s="661"/>
      <c r="AE75" s="74"/>
      <c r="AF75" s="74"/>
      <c r="AI75" s="61"/>
    </row>
    <row r="76" spans="1:46" ht="20.399999999999999">
      <c r="C76" s="662" t="s">
        <v>195</v>
      </c>
      <c r="D76" s="662"/>
      <c r="E76" s="662"/>
      <c r="F76" s="662"/>
      <c r="G76" s="662"/>
      <c r="H76" s="662"/>
      <c r="I76" s="662"/>
      <c r="J76" s="662"/>
      <c r="K76" s="662"/>
    </row>
    <row r="77" spans="1:46" ht="18">
      <c r="C77" s="23">
        <v>1</v>
      </c>
      <c r="D77" s="23"/>
      <c r="E77" s="23"/>
      <c r="F77" s="23"/>
      <c r="G77" s="164" t="str">
        <f>INDEX($G$99:$G$102,$L77,1)</f>
        <v>OLIMPIJCZYK Łuków</v>
      </c>
      <c r="H77" s="151"/>
      <c r="I77" s="1"/>
      <c r="J77" s="23"/>
      <c r="K77" s="160">
        <f>LARGE(($L$99:$L$102),C77)</f>
        <v>0</v>
      </c>
      <c r="L77" s="163">
        <f>MATCH(K77,$L$99:$L$102,0)</f>
        <v>1</v>
      </c>
    </row>
    <row r="78" spans="1:46" ht="18">
      <c r="C78" s="23">
        <v>2</v>
      </c>
      <c r="D78" s="23"/>
      <c r="E78" s="23"/>
      <c r="F78" s="23"/>
      <c r="G78" s="165" t="str">
        <f t="shared" ref="G78:G82" si="120">INDEX($G$99:$G$102,$L78,1)</f>
        <v>OLIMPIJCZYK Łuków</v>
      </c>
      <c r="H78" s="152"/>
      <c r="I78" s="1"/>
      <c r="J78" s="23"/>
      <c r="K78" s="160">
        <f t="shared" ref="K78:K82" si="121">LARGE(($L$99:$L$102),C78)</f>
        <v>0</v>
      </c>
      <c r="L78" s="163">
        <f t="shared" ref="L78:L82" si="122">MATCH(K78,$L$99:$L$102,0)</f>
        <v>1</v>
      </c>
    </row>
    <row r="79" spans="1:46" ht="18">
      <c r="C79" s="23">
        <v>3</v>
      </c>
      <c r="D79" s="23"/>
      <c r="E79" s="23"/>
      <c r="F79" s="23"/>
      <c r="G79" s="166" t="str">
        <f t="shared" si="120"/>
        <v>OLIMPIJCZYK Łuków</v>
      </c>
      <c r="H79" s="167"/>
      <c r="I79" s="1"/>
      <c r="J79" s="23"/>
      <c r="K79" s="160">
        <f t="shared" si="121"/>
        <v>0</v>
      </c>
      <c r="L79" s="163">
        <f t="shared" si="122"/>
        <v>1</v>
      </c>
    </row>
    <row r="80" spans="1:46" ht="18">
      <c r="C80" s="23">
        <v>4</v>
      </c>
      <c r="D80" s="23"/>
      <c r="E80" s="23"/>
      <c r="F80" s="23"/>
      <c r="G80" s="153" t="str">
        <f t="shared" si="120"/>
        <v>OLIMPIJCZYK Łuków</v>
      </c>
      <c r="H80" s="21"/>
      <c r="I80" s="1"/>
      <c r="J80" s="23"/>
      <c r="K80" s="160">
        <f t="shared" si="121"/>
        <v>0</v>
      </c>
      <c r="L80" s="163">
        <f t="shared" si="122"/>
        <v>1</v>
      </c>
    </row>
    <row r="81" spans="3:27" ht="18">
      <c r="C81" s="23">
        <v>5</v>
      </c>
      <c r="D81" s="23"/>
      <c r="E81" s="23"/>
      <c r="F81" s="23"/>
      <c r="G81" s="153" t="e">
        <f t="shared" si="120"/>
        <v>#NUM!</v>
      </c>
      <c r="H81" s="21"/>
      <c r="I81" s="1"/>
      <c r="J81" s="23"/>
      <c r="K81" s="160" t="e">
        <f t="shared" si="121"/>
        <v>#NUM!</v>
      </c>
      <c r="L81" s="163" t="e">
        <f t="shared" si="122"/>
        <v>#NUM!</v>
      </c>
    </row>
    <row r="82" spans="3:27" ht="18">
      <c r="C82" s="23">
        <v>6</v>
      </c>
      <c r="D82" s="23"/>
      <c r="E82" s="23"/>
      <c r="F82" s="23"/>
      <c r="G82" s="153" t="e">
        <f t="shared" si="120"/>
        <v>#NUM!</v>
      </c>
      <c r="H82" s="21"/>
      <c r="I82" s="1"/>
      <c r="J82" s="23"/>
      <c r="K82" s="160" t="e">
        <f t="shared" si="121"/>
        <v>#NUM!</v>
      </c>
      <c r="L82" s="163" t="e">
        <f t="shared" si="122"/>
        <v>#NUM!</v>
      </c>
    </row>
    <row r="83" spans="3:27" ht="16.2">
      <c r="AA83" s="162"/>
    </row>
    <row r="85" spans="3:27" ht="20.399999999999999">
      <c r="C85" s="662" t="s">
        <v>196</v>
      </c>
      <c r="D85" s="662"/>
      <c r="E85" s="662"/>
      <c r="F85" s="662"/>
      <c r="G85" s="662"/>
      <c r="H85" s="662"/>
      <c r="I85" s="662"/>
      <c r="J85" s="662"/>
      <c r="K85" s="662"/>
    </row>
    <row r="86" spans="3:27" ht="18">
      <c r="C86" s="23">
        <v>1</v>
      </c>
      <c r="D86" s="23"/>
      <c r="E86" s="23"/>
      <c r="F86" s="23"/>
      <c r="G86" s="164" t="str">
        <f>INDEX($G$99:$G$102,$L86,1)</f>
        <v>OLIMPIJCZYK Łuków</v>
      </c>
      <c r="H86" s="151"/>
      <c r="I86" s="1"/>
      <c r="J86" s="23"/>
      <c r="K86" s="160">
        <f>LARGE(($K$99:$K$102),C86)</f>
        <v>0</v>
      </c>
      <c r="L86" s="163">
        <f>MATCH(K86,$K$99:$K$102,0)</f>
        <v>1</v>
      </c>
    </row>
    <row r="87" spans="3:27" ht="18">
      <c r="C87" s="23">
        <v>2</v>
      </c>
      <c r="D87" s="23"/>
      <c r="E87" s="23"/>
      <c r="F87" s="23"/>
      <c r="G87" s="165" t="str">
        <f t="shared" ref="G87:G91" si="123">INDEX($G$99:$G$102,$L87,1)</f>
        <v>OLIMPIJCZYK Łuków</v>
      </c>
      <c r="H87" s="152"/>
      <c r="I87" s="1"/>
      <c r="J87" s="23"/>
      <c r="K87" s="160">
        <f t="shared" ref="K87:K91" si="124">LARGE(($K$99:$K$102),C87)</f>
        <v>0</v>
      </c>
      <c r="L87" s="163">
        <f t="shared" ref="L87:L91" si="125">MATCH(K87,$K$99:$K$102,0)</f>
        <v>1</v>
      </c>
    </row>
    <row r="88" spans="3:27" ht="18">
      <c r="C88" s="23">
        <v>3</v>
      </c>
      <c r="D88" s="23"/>
      <c r="E88" s="23"/>
      <c r="F88" s="23"/>
      <c r="G88" s="166" t="str">
        <f t="shared" si="123"/>
        <v>OLIMPIJCZYK Łuków</v>
      </c>
      <c r="H88" s="167"/>
      <c r="I88" s="1"/>
      <c r="J88" s="23"/>
      <c r="K88" s="160">
        <f t="shared" si="124"/>
        <v>0</v>
      </c>
      <c r="L88" s="163">
        <f t="shared" si="125"/>
        <v>1</v>
      </c>
    </row>
    <row r="89" spans="3:27" ht="18">
      <c r="C89" s="23">
        <v>4</v>
      </c>
      <c r="D89" s="23"/>
      <c r="E89" s="23"/>
      <c r="F89" s="23"/>
      <c r="G89" s="153" t="str">
        <f t="shared" si="123"/>
        <v>OLIMPIJCZYK Łuków</v>
      </c>
      <c r="H89" s="21"/>
      <c r="I89" s="1"/>
      <c r="J89" s="23"/>
      <c r="K89" s="160">
        <f t="shared" si="124"/>
        <v>0</v>
      </c>
      <c r="L89" s="163">
        <f t="shared" si="125"/>
        <v>1</v>
      </c>
    </row>
    <row r="90" spans="3:27" ht="18">
      <c r="C90" s="23">
        <v>5</v>
      </c>
      <c r="D90" s="23"/>
      <c r="E90" s="23"/>
      <c r="F90" s="23"/>
      <c r="G90" s="153" t="e">
        <f t="shared" si="123"/>
        <v>#NUM!</v>
      </c>
      <c r="H90" s="21"/>
      <c r="I90" s="1"/>
      <c r="J90" s="23"/>
      <c r="K90" s="160" t="e">
        <f t="shared" si="124"/>
        <v>#NUM!</v>
      </c>
      <c r="L90" s="163" t="e">
        <f t="shared" si="125"/>
        <v>#NUM!</v>
      </c>
    </row>
    <row r="91" spans="3:27" ht="18">
      <c r="C91" s="23">
        <v>6</v>
      </c>
      <c r="D91" s="23"/>
      <c r="E91" s="23"/>
      <c r="F91" s="23"/>
      <c r="G91" s="153" t="e">
        <f t="shared" si="123"/>
        <v>#NUM!</v>
      </c>
      <c r="H91" s="21"/>
      <c r="I91" s="1"/>
      <c r="J91" s="23"/>
      <c r="K91" s="160" t="e">
        <f t="shared" si="124"/>
        <v>#NUM!</v>
      </c>
      <c r="L91" s="163" t="e">
        <f t="shared" si="125"/>
        <v>#NUM!</v>
      </c>
    </row>
    <row r="98" spans="7:12">
      <c r="K98" s="36" t="s">
        <v>193</v>
      </c>
      <c r="L98" s="1" t="s">
        <v>198</v>
      </c>
    </row>
    <row r="99" spans="7:12">
      <c r="G99" s="54" t="str">
        <f>G5</f>
        <v>OLIMPIJCZYK Łuków</v>
      </c>
      <c r="K99" s="408">
        <f>Z15</f>
        <v>0</v>
      </c>
      <c r="L99" s="409">
        <f>AA15</f>
        <v>0</v>
      </c>
    </row>
    <row r="100" spans="7:12">
      <c r="G100" s="54" t="str">
        <f>G16</f>
        <v>LKS ZNICZ Biłgoraj</v>
      </c>
      <c r="K100" s="408">
        <f>Z26</f>
        <v>0</v>
      </c>
      <c r="L100" s="409">
        <f>AA26</f>
        <v>0</v>
      </c>
    </row>
    <row r="101" spans="7:12">
      <c r="G101" s="54" t="str">
        <f>G27</f>
        <v>KSS Husaria Lubraniec</v>
      </c>
      <c r="K101" s="408">
        <f>Z37</f>
        <v>0</v>
      </c>
      <c r="L101" s="409">
        <f>AA37</f>
        <v>0</v>
      </c>
    </row>
    <row r="102" spans="7:12">
      <c r="G102" s="54" t="str">
        <f>G38</f>
        <v>LKS Dobryszyce</v>
      </c>
      <c r="K102" s="408">
        <f>Z48</f>
        <v>0</v>
      </c>
      <c r="L102" s="409">
        <f>AA48</f>
        <v>0</v>
      </c>
    </row>
  </sheetData>
  <protectedRanges>
    <protectedRange sqref="E15:E19 E26:E30 E37:E41 E48:E52 E59:E63 E68:E70" name="Nr lic_1"/>
    <protectedRange sqref="E22:E25" name="Nr lic_3"/>
    <protectedRange sqref="E20:E21" name="Nr lic_2_1"/>
    <protectedRange sqref="E11" name="Nr lic_4"/>
    <protectedRange sqref="E9:E10" name="Nr lic_1_1"/>
    <protectedRange sqref="E14 E31:E36" name="Nr lic_5"/>
    <protectedRange sqref="E42:E46" name="Nr lic_6"/>
    <protectedRange sqref="E53:E57" name="Nr lic_7"/>
    <protectedRange sqref="E64:E67" name="Nr lic_8"/>
    <protectedRange sqref="E12:E13 AF2" name="Nr lic_1_2"/>
    <protectedRange sqref="E47" name="Nr lic_2"/>
    <protectedRange sqref="E58" name="Nr lic_12"/>
  </protectedRanges>
  <sortState xmlns:xlrd2="http://schemas.microsoft.com/office/spreadsheetml/2017/richdata2" ref="A9:BM14">
    <sortCondition ref="F9:F14"/>
  </sortState>
  <mergeCells count="135">
    <mergeCell ref="A1:AA1"/>
    <mergeCell ref="A2:AA2"/>
    <mergeCell ref="A3:AA3"/>
    <mergeCell ref="A7:A8"/>
    <mergeCell ref="B7:B8"/>
    <mergeCell ref="C7:C8"/>
    <mergeCell ref="D7:D8"/>
    <mergeCell ref="E7:E8"/>
    <mergeCell ref="F7:F8"/>
    <mergeCell ref="G7:G8"/>
    <mergeCell ref="A18:A19"/>
    <mergeCell ref="B18:B19"/>
    <mergeCell ref="C18:C19"/>
    <mergeCell ref="D18:D19"/>
    <mergeCell ref="E18:E19"/>
    <mergeCell ref="F18:F19"/>
    <mergeCell ref="Z7:Z8"/>
    <mergeCell ref="AA7:AA8"/>
    <mergeCell ref="L8:M8"/>
    <mergeCell ref="N8:O8"/>
    <mergeCell ref="P8:Q8"/>
    <mergeCell ref="R8:S8"/>
    <mergeCell ref="T8:U8"/>
    <mergeCell ref="V8:W8"/>
    <mergeCell ref="H7:H8"/>
    <mergeCell ref="I7:I8"/>
    <mergeCell ref="K7:K8"/>
    <mergeCell ref="L7:Q7"/>
    <mergeCell ref="R7:W7"/>
    <mergeCell ref="X7:X8"/>
    <mergeCell ref="D29:D30"/>
    <mergeCell ref="E29:E30"/>
    <mergeCell ref="F29:F30"/>
    <mergeCell ref="X18:X19"/>
    <mergeCell ref="Z18:Z19"/>
    <mergeCell ref="AA18:AA19"/>
    <mergeCell ref="L19:M19"/>
    <mergeCell ref="N19:O19"/>
    <mergeCell ref="P19:Q19"/>
    <mergeCell ref="R19:S19"/>
    <mergeCell ref="T19:U19"/>
    <mergeCell ref="V19:W19"/>
    <mergeCell ref="G18:G19"/>
    <mergeCell ref="H18:H19"/>
    <mergeCell ref="I18:I19"/>
    <mergeCell ref="K18:K19"/>
    <mergeCell ref="L18:Q18"/>
    <mergeCell ref="R18:W18"/>
    <mergeCell ref="A40:A41"/>
    <mergeCell ref="B40:B41"/>
    <mergeCell ref="C40:C41"/>
    <mergeCell ref="D40:D41"/>
    <mergeCell ref="E40:E41"/>
    <mergeCell ref="F40:F41"/>
    <mergeCell ref="X29:X30"/>
    <mergeCell ref="Z29:Z30"/>
    <mergeCell ref="AA29:AA30"/>
    <mergeCell ref="L30:M30"/>
    <mergeCell ref="N30:O30"/>
    <mergeCell ref="P30:Q30"/>
    <mergeCell ref="R30:S30"/>
    <mergeCell ref="T30:U30"/>
    <mergeCell ref="V30:W30"/>
    <mergeCell ref="G29:G30"/>
    <mergeCell ref="H29:H30"/>
    <mergeCell ref="I29:I30"/>
    <mergeCell ref="K29:K30"/>
    <mergeCell ref="L29:Q29"/>
    <mergeCell ref="R29:W29"/>
    <mergeCell ref="A29:A30"/>
    <mergeCell ref="B29:B30"/>
    <mergeCell ref="C29:C30"/>
    <mergeCell ref="D51:D52"/>
    <mergeCell ref="E51:E52"/>
    <mergeCell ref="F51:F52"/>
    <mergeCell ref="X40:X41"/>
    <mergeCell ref="Z40:Z41"/>
    <mergeCell ref="AA40:AA41"/>
    <mergeCell ref="L41:M41"/>
    <mergeCell ref="N41:O41"/>
    <mergeCell ref="P41:Q41"/>
    <mergeCell ref="R41:S41"/>
    <mergeCell ref="T41:U41"/>
    <mergeCell ref="V41:W41"/>
    <mergeCell ref="G40:G41"/>
    <mergeCell ref="H40:H41"/>
    <mergeCell ref="I40:I41"/>
    <mergeCell ref="K40:K41"/>
    <mergeCell ref="L40:Q40"/>
    <mergeCell ref="R40:W40"/>
    <mergeCell ref="A62:A63"/>
    <mergeCell ref="B62:B63"/>
    <mergeCell ref="C62:C63"/>
    <mergeCell ref="D62:D63"/>
    <mergeCell ref="E62:E63"/>
    <mergeCell ref="F62:F63"/>
    <mergeCell ref="X51:X52"/>
    <mergeCell ref="Z51:Z52"/>
    <mergeCell ref="AA51:AA52"/>
    <mergeCell ref="L52:M52"/>
    <mergeCell ref="N52:O52"/>
    <mergeCell ref="P52:Q52"/>
    <mergeCell ref="R52:S52"/>
    <mergeCell ref="T52:U52"/>
    <mergeCell ref="V52:W52"/>
    <mergeCell ref="G51:G52"/>
    <mergeCell ref="H51:H52"/>
    <mergeCell ref="I51:I52"/>
    <mergeCell ref="K51:K52"/>
    <mergeCell ref="L51:Q51"/>
    <mergeCell ref="R51:W51"/>
    <mergeCell ref="A51:A52"/>
    <mergeCell ref="B51:B52"/>
    <mergeCell ref="C51:C52"/>
    <mergeCell ref="L72:R72"/>
    <mergeCell ref="V72:AA72"/>
    <mergeCell ref="L75:R75"/>
    <mergeCell ref="U75:AA75"/>
    <mergeCell ref="C76:K76"/>
    <mergeCell ref="C85:K85"/>
    <mergeCell ref="X62:X63"/>
    <mergeCell ref="Z62:Z63"/>
    <mergeCell ref="AA62:AA63"/>
    <mergeCell ref="L63:M63"/>
    <mergeCell ref="N63:O63"/>
    <mergeCell ref="P63:Q63"/>
    <mergeCell ref="R63:S63"/>
    <mergeCell ref="T63:U63"/>
    <mergeCell ref="V63:W63"/>
    <mergeCell ref="G62:G63"/>
    <mergeCell ref="H62:H63"/>
    <mergeCell ref="I62:I63"/>
    <mergeCell ref="K62:K63"/>
    <mergeCell ref="L62:Q62"/>
    <mergeCell ref="R62:W62"/>
  </mergeCells>
  <conditionalFormatting sqref="J9:J14">
    <cfRule type="expression" dxfId="555" priority="1197">
      <formula>IF($AB9&gt;20,$L9,0)</formula>
    </cfRule>
    <cfRule type="expression" dxfId="554" priority="1196">
      <formula>IF($AB9&lt;20,$L9,0)</formula>
    </cfRule>
  </conditionalFormatting>
  <conditionalFormatting sqref="J20:J25">
    <cfRule type="expression" dxfId="553" priority="1217">
      <formula>IF($AB20&gt;20,$L20,0)</formula>
    </cfRule>
    <cfRule type="expression" dxfId="552" priority="1216">
      <formula>IF($AB20&lt;20,$L20,0)</formula>
    </cfRule>
  </conditionalFormatting>
  <conditionalFormatting sqref="J31:J36">
    <cfRule type="expression" dxfId="551" priority="1215">
      <formula>IF($AB31&gt;20,$L31,0)</formula>
    </cfRule>
    <cfRule type="expression" dxfId="550" priority="1214">
      <formula>IF($AB31&lt;20,$L31,0)</formula>
    </cfRule>
  </conditionalFormatting>
  <conditionalFormatting sqref="J42:J47">
    <cfRule type="expression" dxfId="549" priority="1213">
      <formula>IF($AB42&gt;20,$L42,0)</formula>
    </cfRule>
    <cfRule type="expression" dxfId="548" priority="1212">
      <formula>IF($AB42&lt;20,$L42,0)</formula>
    </cfRule>
  </conditionalFormatting>
  <conditionalFormatting sqref="J53:J58">
    <cfRule type="expression" dxfId="547" priority="1211">
      <formula>IF($AB53&gt;20,$L53,0)</formula>
    </cfRule>
    <cfRule type="expression" dxfId="546" priority="1210">
      <formula>IF($AB53&lt;20,$L53,0)</formula>
    </cfRule>
  </conditionalFormatting>
  <conditionalFormatting sqref="J64:J69">
    <cfRule type="expression" dxfId="545" priority="1208">
      <formula>IF($AB64&lt;20,$L64,0)</formula>
    </cfRule>
    <cfRule type="expression" dxfId="544" priority="1209">
      <formula>IF($AB64&gt;20,$L64,0)</formula>
    </cfRule>
  </conditionalFormatting>
  <conditionalFormatting sqref="L9:L14">
    <cfRule type="cellIs" dxfId="543" priority="1165" operator="greaterThan">
      <formula>0</formula>
    </cfRule>
    <cfRule type="cellIs" dxfId="542" priority="1162" stopIfTrue="1" operator="equal">
      <formula>IF(SIGN($AG9)=1,$AJ9,0)</formula>
    </cfRule>
    <cfRule type="expression" dxfId="541" priority="1163" stopIfTrue="1">
      <formula>IF($AG9&gt;0,$AG9,0)</formula>
    </cfRule>
    <cfRule type="expression" dxfId="540" priority="1164" stopIfTrue="1">
      <formula>IF($AG9&lt;0,$AG9,0)</formula>
    </cfRule>
  </conditionalFormatting>
  <conditionalFormatting sqref="L20:L25">
    <cfRule type="cellIs" dxfId="539" priority="1" operator="equal">
      <formula>0</formula>
    </cfRule>
    <cfRule type="cellIs" dxfId="538" priority="2" stopIfTrue="1" operator="equal">
      <formula>IF(SIGN($AG20)=1,$AJ20,0)</formula>
    </cfRule>
    <cfRule type="expression" dxfId="537" priority="3" stopIfTrue="1">
      <formula>IF($AG20&gt;0,$AG20,0)</formula>
    </cfRule>
    <cfRule type="expression" dxfId="536" priority="4" stopIfTrue="1">
      <formula>IF($AG20&lt;0,$AG20,0)</formula>
    </cfRule>
    <cfRule type="cellIs" dxfId="535" priority="5" operator="greaterThan">
      <formula>0</formula>
    </cfRule>
  </conditionalFormatting>
  <conditionalFormatting sqref="L31">
    <cfRule type="cellIs" dxfId="534" priority="1009" operator="greaterThan">
      <formula>0</formula>
    </cfRule>
    <cfRule type="expression" dxfId="533" priority="1008" stopIfTrue="1">
      <formula>IF($AG31&lt;0,$AG31,0)</formula>
    </cfRule>
    <cfRule type="cellIs" dxfId="532" priority="1006" stopIfTrue="1" operator="equal">
      <formula>IF(SIGN($AG31)=1,$AJ31,0)</formula>
    </cfRule>
    <cfRule type="expression" dxfId="531" priority="1007" stopIfTrue="1">
      <formula>IF($AG31&gt;0,$AG31,0)</formula>
    </cfRule>
  </conditionalFormatting>
  <conditionalFormatting sqref="L32:L36">
    <cfRule type="cellIs" dxfId="530" priority="952" operator="greaterThan">
      <formula>0</formula>
    </cfRule>
    <cfRule type="cellIs" dxfId="529" priority="949" stopIfTrue="1" operator="equal">
      <formula>IF(SIGN($AG32)=1,$AJ32,0)</formula>
    </cfRule>
    <cfRule type="expression" dxfId="528" priority="950" stopIfTrue="1">
      <formula>IF($AG32&gt;0,$AG32,0)</formula>
    </cfRule>
    <cfRule type="expression" dxfId="527" priority="951" stopIfTrue="1">
      <formula>IF($AG32&lt;0,$AG32,0)</formula>
    </cfRule>
  </conditionalFormatting>
  <conditionalFormatting sqref="L42">
    <cfRule type="expression" dxfId="526" priority="893" stopIfTrue="1">
      <formula>IF($AG42&gt;0,$AG42,0)</formula>
    </cfRule>
    <cfRule type="cellIs" dxfId="525" priority="892" stopIfTrue="1" operator="equal">
      <formula>IF(SIGN($AG42)=1,$AJ42,0)</formula>
    </cfRule>
    <cfRule type="expression" dxfId="524" priority="894" stopIfTrue="1">
      <formula>IF($AG42&lt;0,$AG42,0)</formula>
    </cfRule>
    <cfRule type="cellIs" dxfId="523" priority="895" operator="greaterThan">
      <formula>0</formula>
    </cfRule>
  </conditionalFormatting>
  <conditionalFormatting sqref="L43:L47">
    <cfRule type="cellIs" dxfId="522" priority="838" operator="greaterThan">
      <formula>0</formula>
    </cfRule>
    <cfRule type="expression" dxfId="521" priority="837" stopIfTrue="1">
      <formula>IF($AG43&lt;0,$AG43,0)</formula>
    </cfRule>
    <cfRule type="expression" dxfId="520" priority="836" stopIfTrue="1">
      <formula>IF($AG43&gt;0,$AG43,0)</formula>
    </cfRule>
    <cfRule type="cellIs" dxfId="519" priority="835" stopIfTrue="1" operator="equal">
      <formula>IF(SIGN($AG43)=1,$AJ43,0)</formula>
    </cfRule>
  </conditionalFormatting>
  <conditionalFormatting sqref="L53">
    <cfRule type="expression" dxfId="518" priority="780" stopIfTrue="1">
      <formula>IF($AG53&lt;0,$AG53,0)</formula>
    </cfRule>
    <cfRule type="cellIs" dxfId="517" priority="778" stopIfTrue="1" operator="equal">
      <formula>IF(SIGN($AG53)=1,$AJ53,0)</formula>
    </cfRule>
    <cfRule type="expression" dxfId="516" priority="779" stopIfTrue="1">
      <formula>IF($AG53&gt;0,$AG53,0)</formula>
    </cfRule>
    <cfRule type="cellIs" dxfId="515" priority="781" operator="greaterThan">
      <formula>0</formula>
    </cfRule>
  </conditionalFormatting>
  <conditionalFormatting sqref="L54:L58">
    <cfRule type="expression" dxfId="514" priority="722" stopIfTrue="1">
      <formula>IF($AG54&gt;0,$AG54,0)</formula>
    </cfRule>
    <cfRule type="expression" dxfId="513" priority="723" stopIfTrue="1">
      <formula>IF($AG54&lt;0,$AG54,0)</formula>
    </cfRule>
    <cfRule type="cellIs" dxfId="512" priority="724" operator="greaterThan">
      <formula>0</formula>
    </cfRule>
    <cfRule type="cellIs" dxfId="511" priority="721" stopIfTrue="1" operator="equal">
      <formula>IF(SIGN($AG54)=1,$AJ54,0)</formula>
    </cfRule>
  </conditionalFormatting>
  <conditionalFormatting sqref="L64">
    <cfRule type="cellIs" dxfId="510" priority="664" stopIfTrue="1" operator="equal">
      <formula>IF(SIGN($AG64)=1,$AJ64,0)</formula>
    </cfRule>
    <cfRule type="expression" dxfId="509" priority="665" stopIfTrue="1">
      <formula>IF($AG64&gt;0,$AG64,0)</formula>
    </cfRule>
    <cfRule type="expression" dxfId="508" priority="666" stopIfTrue="1">
      <formula>IF($AG64&lt;0,$AG64,0)</formula>
    </cfRule>
    <cfRule type="cellIs" dxfId="507" priority="667" operator="greaterThan">
      <formula>0</formula>
    </cfRule>
  </conditionalFormatting>
  <conditionalFormatting sqref="L65:L69">
    <cfRule type="expression" dxfId="506" priority="608" stopIfTrue="1">
      <formula>IF($AG65&gt;0,$AG65,0)</formula>
    </cfRule>
    <cfRule type="cellIs" dxfId="505" priority="610" operator="greaterThan">
      <formula>0</formula>
    </cfRule>
    <cfRule type="expression" dxfId="504" priority="609" stopIfTrue="1">
      <formula>IF($AG65&lt;0,$AG65,0)</formula>
    </cfRule>
    <cfRule type="cellIs" dxfId="503" priority="607" stopIfTrue="1" operator="equal">
      <formula>IF(SIGN($AG65)=1,$AJ65,0)</formula>
    </cfRule>
  </conditionalFormatting>
  <conditionalFormatting sqref="L9:M14">
    <cfRule type="cellIs" dxfId="502" priority="1138" operator="equal">
      <formula>0</formula>
    </cfRule>
  </conditionalFormatting>
  <conditionalFormatting sqref="L32:M36">
    <cfRule type="cellIs" dxfId="501" priority="920" operator="equal">
      <formula>0</formula>
    </cfRule>
  </conditionalFormatting>
  <conditionalFormatting sqref="L43:M47">
    <cfRule type="cellIs" dxfId="500" priority="806" operator="equal">
      <formula>0</formula>
    </cfRule>
  </conditionalFormatting>
  <conditionalFormatting sqref="L54:M58">
    <cfRule type="cellIs" dxfId="499" priority="692" operator="equal">
      <formula>0</formula>
    </cfRule>
  </conditionalFormatting>
  <conditionalFormatting sqref="L65:M69">
    <cfRule type="cellIs" dxfId="498" priority="578" operator="equal">
      <formula>0</formula>
    </cfRule>
  </conditionalFormatting>
  <conditionalFormatting sqref="L31:Q31">
    <cfRule type="cellIs" dxfId="497" priority="977" operator="equal">
      <formula>0</formula>
    </cfRule>
  </conditionalFormatting>
  <conditionalFormatting sqref="L42:Q42">
    <cfRule type="cellIs" dxfId="496" priority="863" operator="equal">
      <formula>0</formula>
    </cfRule>
  </conditionalFormatting>
  <conditionalFormatting sqref="L53:Q53">
    <cfRule type="cellIs" dxfId="495" priority="749" operator="equal">
      <formula>0</formula>
    </cfRule>
  </conditionalFormatting>
  <conditionalFormatting sqref="L64:Q64">
    <cfRule type="cellIs" dxfId="494" priority="635" operator="equal">
      <formula>0</formula>
    </cfRule>
  </conditionalFormatting>
  <conditionalFormatting sqref="M9:M14">
    <cfRule type="cellIs" dxfId="493" priority="1136" operator="equal">
      <formula>"x"</formula>
    </cfRule>
    <cfRule type="cellIs" dxfId="492" priority="1137" operator="equal">
      <formula>"z"</formula>
    </cfRule>
  </conditionalFormatting>
  <conditionalFormatting sqref="M20:M25">
    <cfRule type="cellIs" dxfId="491" priority="1032" operator="equal">
      <formula>"x"</formula>
    </cfRule>
    <cfRule type="cellIs" dxfId="490" priority="1033" operator="equal">
      <formula>"z"</formula>
    </cfRule>
  </conditionalFormatting>
  <conditionalFormatting sqref="M21:M25">
    <cfRule type="cellIs" dxfId="489" priority="1034" operator="equal">
      <formula>0</formula>
    </cfRule>
  </conditionalFormatting>
  <conditionalFormatting sqref="M31:M36">
    <cfRule type="cellIs" dxfId="488" priority="919" operator="equal">
      <formula>"z"</formula>
    </cfRule>
    <cfRule type="cellIs" dxfId="487" priority="918" operator="equal">
      <formula>"x"</formula>
    </cfRule>
  </conditionalFormatting>
  <conditionalFormatting sqref="M42:M47">
    <cfRule type="cellIs" dxfId="486" priority="805" operator="equal">
      <formula>"z"</formula>
    </cfRule>
    <cfRule type="cellIs" dxfId="485" priority="804" operator="equal">
      <formula>"x"</formula>
    </cfRule>
  </conditionalFormatting>
  <conditionalFormatting sqref="M53:M58">
    <cfRule type="cellIs" dxfId="484" priority="690" operator="equal">
      <formula>"x"</formula>
    </cfRule>
    <cfRule type="cellIs" dxfId="483" priority="691" operator="equal">
      <formula>"z"</formula>
    </cfRule>
  </conditionalFormatting>
  <conditionalFormatting sqref="M64:M69">
    <cfRule type="cellIs" dxfId="482" priority="577" operator="equal">
      <formula>"z"</formula>
    </cfRule>
    <cfRule type="cellIs" dxfId="481" priority="576" operator="equal">
      <formula>"x"</formula>
    </cfRule>
  </conditionalFormatting>
  <conditionalFormatting sqref="M20:Q20">
    <cfRule type="cellIs" dxfId="480" priority="1086" operator="equal">
      <formula>0</formula>
    </cfRule>
  </conditionalFormatting>
  <conditionalFormatting sqref="N9:N14">
    <cfRule type="expression" dxfId="479" priority="1194" stopIfTrue="1">
      <formula>IF($AH9&lt;0,$AH9,0)</formula>
    </cfRule>
    <cfRule type="cellIs" dxfId="478" priority="1195" operator="greaterThan">
      <formula>0</formula>
    </cfRule>
    <cfRule type="expression" dxfId="477" priority="1193" stopIfTrue="1">
      <formula>IF($AH9&gt;0,$AH9,0)</formula>
    </cfRule>
    <cfRule type="cellIs" dxfId="476" priority="1192" stopIfTrue="1" operator="equal">
      <formula>IF(SIGN($AH9)=1,$AJ9,0)</formula>
    </cfRule>
  </conditionalFormatting>
  <conditionalFormatting sqref="N20">
    <cfRule type="expression" dxfId="475" priority="1112" stopIfTrue="1">
      <formula>IF($AH20&lt;0,$AH20,0)</formula>
    </cfRule>
    <cfRule type="expression" dxfId="474" priority="1111" stopIfTrue="1">
      <formula>IF($AH20&gt;0,$AH20,0)</formula>
    </cfRule>
    <cfRule type="cellIs" dxfId="473" priority="1110" stopIfTrue="1" operator="equal">
      <formula>IF(SIGN($AH20)=1,$AJ20,0)</formula>
    </cfRule>
    <cfRule type="cellIs" dxfId="472" priority="1113" operator="greaterThan">
      <formula>0</formula>
    </cfRule>
  </conditionalFormatting>
  <conditionalFormatting sqref="N21:N25">
    <cfRule type="expression" dxfId="471" priority="1060" stopIfTrue="1">
      <formula>IF($AH21&lt;0,$AH21,0)</formula>
    </cfRule>
    <cfRule type="expression" dxfId="470" priority="1059" stopIfTrue="1">
      <formula>IF($AH21&gt;0,$AH21,0)</formula>
    </cfRule>
    <cfRule type="cellIs" dxfId="469" priority="1061" operator="greaterThan">
      <formula>0</formula>
    </cfRule>
    <cfRule type="cellIs" dxfId="468" priority="1058" stopIfTrue="1" operator="equal">
      <formula>IF(SIGN($AH21)=1,$AJ21,0)</formula>
    </cfRule>
  </conditionalFormatting>
  <conditionalFormatting sqref="N31">
    <cfRule type="cellIs" dxfId="467" priority="1001" stopIfTrue="1" operator="equal">
      <formula>IF(SIGN($AH31)=1,$AJ31,0)</formula>
    </cfRule>
    <cfRule type="expression" dxfId="466" priority="1002" stopIfTrue="1">
      <formula>IF($AH31&gt;0,$AH31,0)</formula>
    </cfRule>
    <cfRule type="cellIs" dxfId="465" priority="1004" operator="greaterThan">
      <formula>0</formula>
    </cfRule>
    <cfRule type="expression" dxfId="464" priority="1003" stopIfTrue="1">
      <formula>IF($AH31&lt;0,$AH31,0)</formula>
    </cfRule>
  </conditionalFormatting>
  <conditionalFormatting sqref="N32:N36">
    <cfRule type="cellIs" dxfId="463" priority="947" operator="greaterThan">
      <formula>0</formula>
    </cfRule>
    <cfRule type="cellIs" dxfId="462" priority="944" stopIfTrue="1" operator="equal">
      <formula>IF(SIGN($AH32)=1,$AJ32,0)</formula>
    </cfRule>
    <cfRule type="expression" dxfId="461" priority="945" stopIfTrue="1">
      <formula>IF($AH32&gt;0,$AH32,0)</formula>
    </cfRule>
    <cfRule type="expression" dxfId="460" priority="946" stopIfTrue="1">
      <formula>IF($AH32&lt;0,$AH32,0)</formula>
    </cfRule>
  </conditionalFormatting>
  <conditionalFormatting sqref="N42">
    <cfRule type="cellIs" dxfId="459" priority="890" operator="greaterThan">
      <formula>0</formula>
    </cfRule>
    <cfRule type="cellIs" dxfId="458" priority="887" stopIfTrue="1" operator="equal">
      <formula>IF(SIGN($AH42)=1,$AJ42,0)</formula>
    </cfRule>
    <cfRule type="expression" dxfId="457" priority="888" stopIfTrue="1">
      <formula>IF($AH42&gt;0,$AH42,0)</formula>
    </cfRule>
    <cfRule type="expression" dxfId="456" priority="889" stopIfTrue="1">
      <formula>IF($AH42&lt;0,$AH42,0)</formula>
    </cfRule>
  </conditionalFormatting>
  <conditionalFormatting sqref="N43:N47">
    <cfRule type="cellIs" dxfId="455" priority="830" stopIfTrue="1" operator="equal">
      <formula>IF(SIGN($AH43)=1,$AJ43,0)</formula>
    </cfRule>
    <cfRule type="expression" dxfId="454" priority="831" stopIfTrue="1">
      <formula>IF($AH43&gt;0,$AH43,0)</formula>
    </cfRule>
    <cfRule type="expression" dxfId="453" priority="832" stopIfTrue="1">
      <formula>IF($AH43&lt;0,$AH43,0)</formula>
    </cfRule>
    <cfRule type="cellIs" dxfId="452" priority="833" operator="greaterThan">
      <formula>0</formula>
    </cfRule>
  </conditionalFormatting>
  <conditionalFormatting sqref="N53">
    <cfRule type="expression" dxfId="451" priority="775" stopIfTrue="1">
      <formula>IF($AH53&lt;0,$AH53,0)</formula>
    </cfRule>
    <cfRule type="cellIs" dxfId="450" priority="776" operator="greaterThan">
      <formula>0</formula>
    </cfRule>
    <cfRule type="expression" dxfId="449" priority="774" stopIfTrue="1">
      <formula>IF($AH53&gt;0,$AH53,0)</formula>
    </cfRule>
    <cfRule type="cellIs" dxfId="448" priority="773" stopIfTrue="1" operator="equal">
      <formula>IF(SIGN($AH53)=1,$AJ53,0)</formula>
    </cfRule>
  </conditionalFormatting>
  <conditionalFormatting sqref="N54:N58">
    <cfRule type="cellIs" dxfId="447" priority="716" stopIfTrue="1" operator="equal">
      <formula>IF(SIGN($AH54)=1,$AJ54,0)</formula>
    </cfRule>
    <cfRule type="cellIs" dxfId="446" priority="719" operator="greaterThan">
      <formula>0</formula>
    </cfRule>
    <cfRule type="expression" dxfId="445" priority="717" stopIfTrue="1">
      <formula>IF($AH54&gt;0,$AH54,0)</formula>
    </cfRule>
    <cfRule type="expression" dxfId="444" priority="718" stopIfTrue="1">
      <formula>IF($AH54&lt;0,$AH54,0)</formula>
    </cfRule>
  </conditionalFormatting>
  <conditionalFormatting sqref="N64">
    <cfRule type="cellIs" dxfId="443" priority="662" operator="greaterThan">
      <formula>0</formula>
    </cfRule>
    <cfRule type="expression" dxfId="442" priority="661" stopIfTrue="1">
      <formula>IF($AH64&lt;0,$AH64,0)</formula>
    </cfRule>
    <cfRule type="expression" dxfId="441" priority="660" stopIfTrue="1">
      <formula>IF($AH64&gt;0,$AH64,0)</formula>
    </cfRule>
    <cfRule type="cellIs" dxfId="440" priority="659" stopIfTrue="1" operator="equal">
      <formula>IF(SIGN($AH64)=1,$AJ64,0)</formula>
    </cfRule>
  </conditionalFormatting>
  <conditionalFormatting sqref="N65:N69">
    <cfRule type="cellIs" dxfId="439" priority="605" operator="greaterThan">
      <formula>0</formula>
    </cfRule>
    <cfRule type="cellIs" dxfId="438" priority="602" stopIfTrue="1" operator="equal">
      <formula>IF(SIGN($AH65)=1,$AJ65,0)</formula>
    </cfRule>
    <cfRule type="expression" dxfId="437" priority="603" stopIfTrue="1">
      <formula>IF($AH65&gt;0,$AH65,0)</formula>
    </cfRule>
    <cfRule type="expression" dxfId="436" priority="604" stopIfTrue="1">
      <formula>IF($AH65&lt;0,$AH65,0)</formula>
    </cfRule>
  </conditionalFormatting>
  <conditionalFormatting sqref="N9:P14">
    <cfRule type="cellIs" dxfId="435" priority="1155" operator="equal">
      <formula>0</formula>
    </cfRule>
  </conditionalFormatting>
  <conditionalFormatting sqref="N21:P25">
    <cfRule type="cellIs" dxfId="434" priority="1051" operator="equal">
      <formula>0</formula>
    </cfRule>
  </conditionalFormatting>
  <conditionalFormatting sqref="N32:P36">
    <cfRule type="cellIs" dxfId="433" priority="937" operator="equal">
      <formula>0</formula>
    </cfRule>
  </conditionalFormatting>
  <conditionalFormatting sqref="N43:P47">
    <cfRule type="cellIs" dxfId="432" priority="823" operator="equal">
      <formula>0</formula>
    </cfRule>
  </conditionalFormatting>
  <conditionalFormatting sqref="N54:P58">
    <cfRule type="cellIs" dxfId="431" priority="709" operator="equal">
      <formula>0</formula>
    </cfRule>
  </conditionalFormatting>
  <conditionalFormatting sqref="N65:P69">
    <cfRule type="cellIs" dxfId="430" priority="595" operator="equal">
      <formula>0</formula>
    </cfRule>
  </conditionalFormatting>
  <conditionalFormatting sqref="O9:O14">
    <cfRule type="cellIs" dxfId="429" priority="1154" operator="equal">
      <formula>"z"</formula>
    </cfRule>
    <cfRule type="cellIs" dxfId="428" priority="1153" operator="equal">
      <formula>"x"</formula>
    </cfRule>
  </conditionalFormatting>
  <conditionalFormatting sqref="O20">
    <cfRule type="cellIs" dxfId="427" priority="1134" operator="equal">
      <formula>"z"</formula>
    </cfRule>
    <cfRule type="cellIs" dxfId="426" priority="1133" operator="equal">
      <formula>"x"</formula>
    </cfRule>
    <cfRule type="cellIs" dxfId="425" priority="1135" operator="equal">
      <formula>0</formula>
    </cfRule>
  </conditionalFormatting>
  <conditionalFormatting sqref="O20:O25">
    <cfRule type="cellIs" dxfId="424" priority="1082" operator="equal">
      <formula>"z"</formula>
    </cfRule>
    <cfRule type="cellIs" dxfId="423" priority="1081" operator="equal">
      <formula>"x"</formula>
    </cfRule>
  </conditionalFormatting>
  <conditionalFormatting sqref="O21:O25">
    <cfRule type="cellIs" dxfId="422" priority="1083" operator="equal">
      <formula>0</formula>
    </cfRule>
    <cfRule type="cellIs" dxfId="421" priority="1050" operator="equal">
      <formula>"z"</formula>
    </cfRule>
    <cfRule type="cellIs" dxfId="420" priority="1049" operator="equal">
      <formula>"x"</formula>
    </cfRule>
  </conditionalFormatting>
  <conditionalFormatting sqref="O31">
    <cfRule type="cellIs" dxfId="419" priority="1030" operator="equal">
      <formula>"z"</formula>
    </cfRule>
    <cfRule type="cellIs" dxfId="418" priority="1031" operator="equal">
      <formula>0</formula>
    </cfRule>
    <cfRule type="cellIs" dxfId="417" priority="1029" operator="equal">
      <formula>"x"</formula>
    </cfRule>
  </conditionalFormatting>
  <conditionalFormatting sqref="O31:O36">
    <cfRule type="cellIs" dxfId="416" priority="972" operator="equal">
      <formula>"x"</formula>
    </cfRule>
    <cfRule type="cellIs" dxfId="415" priority="973" operator="equal">
      <formula>"z"</formula>
    </cfRule>
  </conditionalFormatting>
  <conditionalFormatting sqref="O32:O36">
    <cfRule type="cellIs" dxfId="414" priority="936" operator="equal">
      <formula>"z"</formula>
    </cfRule>
    <cfRule type="cellIs" dxfId="413" priority="974" operator="equal">
      <formula>0</formula>
    </cfRule>
    <cfRule type="cellIs" dxfId="412" priority="935" operator="equal">
      <formula>"x"</formula>
    </cfRule>
  </conditionalFormatting>
  <conditionalFormatting sqref="O42">
    <cfRule type="cellIs" dxfId="411" priority="916" operator="equal">
      <formula>"z"</formula>
    </cfRule>
    <cfRule type="cellIs" dxfId="410" priority="915" operator="equal">
      <formula>"x"</formula>
    </cfRule>
    <cfRule type="cellIs" dxfId="409" priority="917" operator="equal">
      <formula>0</formula>
    </cfRule>
  </conditionalFormatting>
  <conditionalFormatting sqref="O42:O47">
    <cfRule type="cellIs" dxfId="408" priority="859" operator="equal">
      <formula>"z"</formula>
    </cfRule>
    <cfRule type="cellIs" dxfId="407" priority="858" operator="equal">
      <formula>"x"</formula>
    </cfRule>
  </conditionalFormatting>
  <conditionalFormatting sqref="O43:O47">
    <cfRule type="cellIs" dxfId="406" priority="860" operator="equal">
      <formula>0</formula>
    </cfRule>
    <cfRule type="cellIs" dxfId="405" priority="822" operator="equal">
      <formula>"z"</formula>
    </cfRule>
    <cfRule type="cellIs" dxfId="404" priority="821" operator="equal">
      <formula>"x"</formula>
    </cfRule>
  </conditionalFormatting>
  <conditionalFormatting sqref="O53">
    <cfRule type="cellIs" dxfId="403" priority="802" operator="equal">
      <formula>"z"</formula>
    </cfRule>
    <cfRule type="cellIs" dxfId="402" priority="803" operator="equal">
      <formula>0</formula>
    </cfRule>
    <cfRule type="cellIs" dxfId="401" priority="801" operator="equal">
      <formula>"x"</formula>
    </cfRule>
  </conditionalFormatting>
  <conditionalFormatting sqref="O53:O58">
    <cfRule type="cellIs" dxfId="400" priority="745" operator="equal">
      <formula>"z"</formula>
    </cfRule>
    <cfRule type="cellIs" dxfId="399" priority="744" operator="equal">
      <formula>"x"</formula>
    </cfRule>
  </conditionalFormatting>
  <conditionalFormatting sqref="O54:O58">
    <cfRule type="cellIs" dxfId="398" priority="746" operator="equal">
      <formula>0</formula>
    </cfRule>
    <cfRule type="cellIs" dxfId="397" priority="708" operator="equal">
      <formula>"z"</formula>
    </cfRule>
    <cfRule type="cellIs" dxfId="396" priority="707" operator="equal">
      <formula>"x"</formula>
    </cfRule>
  </conditionalFormatting>
  <conditionalFormatting sqref="O64">
    <cfRule type="cellIs" dxfId="395" priority="688" operator="equal">
      <formula>"z"</formula>
    </cfRule>
    <cfRule type="cellIs" dxfId="394" priority="687" operator="equal">
      <formula>"x"</formula>
    </cfRule>
    <cfRule type="cellIs" dxfId="393" priority="689" operator="equal">
      <formula>0</formula>
    </cfRule>
  </conditionalFormatting>
  <conditionalFormatting sqref="O64:O69">
    <cfRule type="cellIs" dxfId="392" priority="631" operator="equal">
      <formula>"z"</formula>
    </cfRule>
    <cfRule type="cellIs" dxfId="391" priority="630" operator="equal">
      <formula>"x"</formula>
    </cfRule>
  </conditionalFormatting>
  <conditionalFormatting sqref="O65:O69">
    <cfRule type="cellIs" dxfId="390" priority="632" operator="equal">
      <formula>0</formula>
    </cfRule>
    <cfRule type="cellIs" dxfId="389" priority="593" operator="equal">
      <formula>"x"</formula>
    </cfRule>
    <cfRule type="cellIs" dxfId="388" priority="594" operator="equal">
      <formula>"z"</formula>
    </cfRule>
  </conditionalFormatting>
  <conditionalFormatting sqref="P9:P14">
    <cfRule type="cellIs" dxfId="387" priority="1160" operator="greaterThan">
      <formula>0</formula>
    </cfRule>
    <cfRule type="cellIs" dxfId="386" priority="1157" stopIfTrue="1" operator="equal">
      <formula>IF(SIGN($AI9)=1,$AJ9,0)</formula>
    </cfRule>
    <cfRule type="expression" dxfId="385" priority="1158" stopIfTrue="1">
      <formula>IF($AI9&gt;0,$AI9,0)</formula>
    </cfRule>
    <cfRule type="expression" dxfId="384" priority="1159" stopIfTrue="1">
      <formula>IF($AI9&lt;0,$AI9,0)</formula>
    </cfRule>
  </conditionalFormatting>
  <conditionalFormatting sqref="P20">
    <cfRule type="cellIs" dxfId="383" priority="1105" stopIfTrue="1" operator="equal">
      <formula>IF(SIGN($AI20)=1,$AJ20,0)</formula>
    </cfRule>
    <cfRule type="cellIs" dxfId="382" priority="1108" operator="greaterThan">
      <formula>0</formula>
    </cfRule>
    <cfRule type="expression" dxfId="381" priority="1107" stopIfTrue="1">
      <formula>IF($AI20&lt;0,$AI20,0)</formula>
    </cfRule>
    <cfRule type="expression" dxfId="380" priority="1106" stopIfTrue="1">
      <formula>IF($AI20&gt;0,$AI20,0)</formula>
    </cfRule>
  </conditionalFormatting>
  <conditionalFormatting sqref="P21:P25">
    <cfRule type="cellIs" dxfId="379" priority="1053" stopIfTrue="1" operator="equal">
      <formula>IF(SIGN($AI21)=1,$AJ21,0)</formula>
    </cfRule>
    <cfRule type="expression" dxfId="378" priority="1054" stopIfTrue="1">
      <formula>IF($AI21&gt;0,$AI21,0)</formula>
    </cfRule>
    <cfRule type="expression" dxfId="377" priority="1055" stopIfTrue="1">
      <formula>IF($AI21&lt;0,$AI21,0)</formula>
    </cfRule>
    <cfRule type="cellIs" dxfId="376" priority="1056" operator="greaterThan">
      <formula>0</formula>
    </cfRule>
  </conditionalFormatting>
  <conditionalFormatting sqref="P31">
    <cfRule type="cellIs" dxfId="375" priority="999" operator="greaterThan">
      <formula>0</formula>
    </cfRule>
    <cfRule type="expression" dxfId="374" priority="998" stopIfTrue="1">
      <formula>IF($AI31&lt;0,$AI31,0)</formula>
    </cfRule>
    <cfRule type="expression" dxfId="373" priority="997" stopIfTrue="1">
      <formula>IF($AI31&gt;0,$AI31,0)</formula>
    </cfRule>
    <cfRule type="cellIs" dxfId="372" priority="996" stopIfTrue="1" operator="equal">
      <formula>IF(SIGN($AI31)=1,$AJ31,0)</formula>
    </cfRule>
  </conditionalFormatting>
  <conditionalFormatting sqref="P32:P36">
    <cfRule type="expression" dxfId="371" priority="941" stopIfTrue="1">
      <formula>IF($AI32&lt;0,$AI32,0)</formula>
    </cfRule>
    <cfRule type="cellIs" dxfId="370" priority="939" stopIfTrue="1" operator="equal">
      <formula>IF(SIGN($AI32)=1,$AJ32,0)</formula>
    </cfRule>
    <cfRule type="expression" dxfId="369" priority="940" stopIfTrue="1">
      <formula>IF($AI32&gt;0,$AI32,0)</formula>
    </cfRule>
    <cfRule type="cellIs" dxfId="368" priority="942" operator="greaterThan">
      <formula>0</formula>
    </cfRule>
  </conditionalFormatting>
  <conditionalFormatting sqref="P42">
    <cfRule type="cellIs" dxfId="367" priority="885" operator="greaterThan">
      <formula>0</formula>
    </cfRule>
    <cfRule type="expression" dxfId="366" priority="884" stopIfTrue="1">
      <formula>IF($AI42&lt;0,$AI42,0)</formula>
    </cfRule>
    <cfRule type="cellIs" dxfId="365" priority="882" stopIfTrue="1" operator="equal">
      <formula>IF(SIGN($AI42)=1,$AJ42,0)</formula>
    </cfRule>
    <cfRule type="expression" dxfId="364" priority="883" stopIfTrue="1">
      <formula>IF($AI42&gt;0,$AI42,0)</formula>
    </cfRule>
  </conditionalFormatting>
  <conditionalFormatting sqref="P43:P47">
    <cfRule type="cellIs" dxfId="363" priority="828" operator="greaterThan">
      <formula>0</formula>
    </cfRule>
    <cfRule type="cellIs" dxfId="362" priority="825" stopIfTrue="1" operator="equal">
      <formula>IF(SIGN($AI43)=1,$AJ43,0)</formula>
    </cfRule>
    <cfRule type="expression" dxfId="361" priority="826" stopIfTrue="1">
      <formula>IF($AI43&gt;0,$AI43,0)</formula>
    </cfRule>
    <cfRule type="expression" dxfId="360" priority="827" stopIfTrue="1">
      <formula>IF($AI43&lt;0,$AI43,0)</formula>
    </cfRule>
  </conditionalFormatting>
  <conditionalFormatting sqref="P53">
    <cfRule type="expression" dxfId="359" priority="770" stopIfTrue="1">
      <formula>IF($AI53&lt;0,$AI53,0)</formula>
    </cfRule>
    <cfRule type="cellIs" dxfId="358" priority="768" stopIfTrue="1" operator="equal">
      <formula>IF(SIGN($AI53)=1,$AJ53,0)</formula>
    </cfRule>
    <cfRule type="cellIs" dxfId="357" priority="771" operator="greaterThan">
      <formula>0</formula>
    </cfRule>
    <cfRule type="expression" dxfId="356" priority="769" stopIfTrue="1">
      <formula>IF($AI53&gt;0,$AI53,0)</formula>
    </cfRule>
  </conditionalFormatting>
  <conditionalFormatting sqref="P54:P58">
    <cfRule type="cellIs" dxfId="355" priority="711" stopIfTrue="1" operator="equal">
      <formula>IF(SIGN($AI54)=1,$AJ54,0)</formula>
    </cfRule>
    <cfRule type="expression" dxfId="354" priority="712" stopIfTrue="1">
      <formula>IF($AI54&gt;0,$AI54,0)</formula>
    </cfRule>
    <cfRule type="expression" dxfId="353" priority="713" stopIfTrue="1">
      <formula>IF($AI54&lt;0,$AI54,0)</formula>
    </cfRule>
    <cfRule type="cellIs" dxfId="352" priority="714" operator="greaterThan">
      <formula>0</formula>
    </cfRule>
  </conditionalFormatting>
  <conditionalFormatting sqref="P64">
    <cfRule type="cellIs" dxfId="351" priority="654" stopIfTrue="1" operator="equal">
      <formula>IF(SIGN($AI64)=1,$AJ64,0)</formula>
    </cfRule>
    <cfRule type="expression" dxfId="350" priority="656" stopIfTrue="1">
      <formula>IF($AI64&lt;0,$AI64,0)</formula>
    </cfRule>
    <cfRule type="expression" dxfId="349" priority="655" stopIfTrue="1">
      <formula>IF($AI64&gt;0,$AI64,0)</formula>
    </cfRule>
    <cfRule type="cellIs" dxfId="348" priority="657" operator="greaterThan">
      <formula>0</formula>
    </cfRule>
  </conditionalFormatting>
  <conditionalFormatting sqref="P65:P69">
    <cfRule type="cellIs" dxfId="347" priority="600" operator="greaterThan">
      <formula>0</formula>
    </cfRule>
    <cfRule type="expression" dxfId="346" priority="599" stopIfTrue="1">
      <formula>IF($AI65&lt;0,$AI65,0)</formula>
    </cfRule>
    <cfRule type="expression" dxfId="345" priority="598" stopIfTrue="1">
      <formula>IF($AI65&gt;0,$AI65,0)</formula>
    </cfRule>
    <cfRule type="cellIs" dxfId="344" priority="597" stopIfTrue="1" operator="equal">
      <formula>IF(SIGN($AI65)=1,$AJ65,0)</formula>
    </cfRule>
  </conditionalFormatting>
  <conditionalFormatting sqref="Q9">
    <cfRule type="cellIs" dxfId="343" priority="1190" operator="equal">
      <formula>0</formula>
    </cfRule>
    <cfRule type="cellIs" dxfId="342" priority="1189" operator="equal">
      <formula>"z"</formula>
    </cfRule>
    <cfRule type="cellIs" dxfId="341" priority="1188" operator="equal">
      <formula>"x"</formula>
    </cfRule>
  </conditionalFormatting>
  <conditionalFormatting sqref="Q9:Q14">
    <cfRule type="cellIs" dxfId="340" priority="1152" operator="equal">
      <formula>0</formula>
    </cfRule>
    <cfRule type="cellIs" dxfId="339" priority="1151" operator="equal">
      <formula>"z"</formula>
    </cfRule>
    <cfRule type="cellIs" dxfId="338" priority="1150" operator="equal">
      <formula>"x"</formula>
    </cfRule>
  </conditionalFormatting>
  <conditionalFormatting sqref="Q20">
    <cfRule type="cellIs" dxfId="337" priority="1132" operator="equal">
      <formula>0</formula>
    </cfRule>
    <cfRule type="cellIs" dxfId="336" priority="1130" operator="equal">
      <formula>"x"</formula>
    </cfRule>
    <cfRule type="cellIs" dxfId="335" priority="1131" operator="equal">
      <formula>"z"</formula>
    </cfRule>
  </conditionalFormatting>
  <conditionalFormatting sqref="Q20:Q25">
    <cfRule type="cellIs" dxfId="334" priority="1079" operator="equal">
      <formula>"z"</formula>
    </cfRule>
    <cfRule type="cellIs" dxfId="333" priority="1078" operator="equal">
      <formula>"x"</formula>
    </cfRule>
  </conditionalFormatting>
  <conditionalFormatting sqref="Q21:Q25">
    <cfRule type="cellIs" dxfId="332" priority="1080" operator="equal">
      <formula>0</formula>
    </cfRule>
    <cfRule type="cellIs" dxfId="331" priority="1046" operator="equal">
      <formula>"x"</formula>
    </cfRule>
    <cfRule type="cellIs" dxfId="330" priority="1047" operator="equal">
      <formula>"z"</formula>
    </cfRule>
  </conditionalFormatting>
  <conditionalFormatting sqref="Q31">
    <cfRule type="cellIs" dxfId="329" priority="1026" operator="equal">
      <formula>"x"</formula>
    </cfRule>
    <cfRule type="cellIs" dxfId="328" priority="1027" operator="equal">
      <formula>"z"</formula>
    </cfRule>
    <cfRule type="cellIs" dxfId="327" priority="1028" operator="equal">
      <formula>0</formula>
    </cfRule>
  </conditionalFormatting>
  <conditionalFormatting sqref="Q31:Q36">
    <cfRule type="cellIs" dxfId="326" priority="969" operator="equal">
      <formula>"x"</formula>
    </cfRule>
    <cfRule type="cellIs" dxfId="325" priority="970" operator="equal">
      <formula>"z"</formula>
    </cfRule>
  </conditionalFormatting>
  <conditionalFormatting sqref="Q32:Q36">
    <cfRule type="cellIs" dxfId="324" priority="933" operator="equal">
      <formula>"z"</formula>
    </cfRule>
    <cfRule type="cellIs" dxfId="323" priority="932" operator="equal">
      <formula>"x"</formula>
    </cfRule>
    <cfRule type="cellIs" dxfId="322" priority="971" operator="equal">
      <formula>0</formula>
    </cfRule>
  </conditionalFormatting>
  <conditionalFormatting sqref="Q42">
    <cfRule type="cellIs" dxfId="321" priority="912" operator="equal">
      <formula>"x"</formula>
    </cfRule>
    <cfRule type="cellIs" dxfId="320" priority="913" operator="equal">
      <formula>"z"</formula>
    </cfRule>
    <cfRule type="cellIs" dxfId="319" priority="914" operator="equal">
      <formula>0</formula>
    </cfRule>
  </conditionalFormatting>
  <conditionalFormatting sqref="Q42:Q47">
    <cfRule type="cellIs" dxfId="318" priority="855" operator="equal">
      <formula>"x"</formula>
    </cfRule>
    <cfRule type="cellIs" dxfId="317" priority="856" operator="equal">
      <formula>"z"</formula>
    </cfRule>
  </conditionalFormatting>
  <conditionalFormatting sqref="Q43:Q47">
    <cfRule type="cellIs" dxfId="316" priority="818" operator="equal">
      <formula>"x"</formula>
    </cfRule>
    <cfRule type="cellIs" dxfId="315" priority="819" operator="equal">
      <formula>"z"</formula>
    </cfRule>
    <cfRule type="cellIs" dxfId="314" priority="857" operator="equal">
      <formula>0</formula>
    </cfRule>
  </conditionalFormatting>
  <conditionalFormatting sqref="Q53">
    <cfRule type="cellIs" dxfId="313" priority="798" operator="equal">
      <formula>"x"</formula>
    </cfRule>
    <cfRule type="cellIs" dxfId="312" priority="800" operator="equal">
      <formula>0</formula>
    </cfRule>
    <cfRule type="cellIs" dxfId="311" priority="799" operator="equal">
      <formula>"z"</formula>
    </cfRule>
  </conditionalFormatting>
  <conditionalFormatting sqref="Q53:Q58">
    <cfRule type="cellIs" dxfId="310" priority="741" operator="equal">
      <formula>"x"</formula>
    </cfRule>
    <cfRule type="cellIs" dxfId="309" priority="742" operator="equal">
      <formula>"z"</formula>
    </cfRule>
  </conditionalFormatting>
  <conditionalFormatting sqref="Q54:Q58">
    <cfRule type="cellIs" dxfId="308" priority="705" operator="equal">
      <formula>"z"</formula>
    </cfRule>
    <cfRule type="cellIs" dxfId="307" priority="743" operator="equal">
      <formula>0</formula>
    </cfRule>
    <cfRule type="cellIs" dxfId="306" priority="704" operator="equal">
      <formula>"x"</formula>
    </cfRule>
  </conditionalFormatting>
  <conditionalFormatting sqref="Q64">
    <cfRule type="cellIs" dxfId="305" priority="685" operator="equal">
      <formula>"z"</formula>
    </cfRule>
    <cfRule type="cellIs" dxfId="304" priority="684" operator="equal">
      <formula>"x"</formula>
    </cfRule>
    <cfRule type="cellIs" dxfId="303" priority="686" operator="equal">
      <formula>0</formula>
    </cfRule>
  </conditionalFormatting>
  <conditionalFormatting sqref="Q64:Q69">
    <cfRule type="cellIs" dxfId="302" priority="627" operator="equal">
      <formula>"x"</formula>
    </cfRule>
    <cfRule type="cellIs" dxfId="301" priority="628" operator="equal">
      <formula>"z"</formula>
    </cfRule>
  </conditionalFormatting>
  <conditionalFormatting sqref="Q65:Q69">
    <cfRule type="cellIs" dxfId="300" priority="591" operator="equal">
      <formula>"z"</formula>
    </cfRule>
    <cfRule type="cellIs" dxfId="299" priority="629" operator="equal">
      <formula>0</formula>
    </cfRule>
    <cfRule type="cellIs" dxfId="298" priority="590" operator="equal">
      <formula>"x"</formula>
    </cfRule>
  </conditionalFormatting>
  <conditionalFormatting sqref="Q21:R25">
    <cfRule type="cellIs" dxfId="297" priority="1048" operator="equal">
      <formula>0</formula>
    </cfRule>
  </conditionalFormatting>
  <conditionalFormatting sqref="Q32:R36">
    <cfRule type="cellIs" dxfId="296" priority="934" operator="equal">
      <formula>0</formula>
    </cfRule>
  </conditionalFormatting>
  <conditionalFormatting sqref="Q43:R47">
    <cfRule type="cellIs" dxfId="295" priority="820" operator="equal">
      <formula>0</formula>
    </cfRule>
  </conditionalFormatting>
  <conditionalFormatting sqref="Q54:R58">
    <cfRule type="cellIs" dxfId="294" priority="706" operator="equal">
      <formula>0</formula>
    </cfRule>
  </conditionalFormatting>
  <conditionalFormatting sqref="Q65:R69">
    <cfRule type="cellIs" dxfId="293" priority="592" operator="equal">
      <formula>0</formula>
    </cfRule>
  </conditionalFormatting>
  <conditionalFormatting sqref="R9:R14">
    <cfRule type="cellIs" dxfId="292" priority="1178" stopIfTrue="1" operator="equal">
      <formula>IF(SIGN($AK9)=1,$AN9,0)</formula>
    </cfRule>
    <cfRule type="cellIs" dxfId="291" priority="1181" operator="greaterThan">
      <formula>0</formula>
    </cfRule>
    <cfRule type="expression" dxfId="290" priority="1179" stopIfTrue="1">
      <formula>IF($AK9&gt;0,$AK9,0)</formula>
    </cfRule>
    <cfRule type="expression" dxfId="289" priority="1180" stopIfTrue="1">
      <formula>IF($AK9&lt;0,$AK9,0)</formula>
    </cfRule>
  </conditionalFormatting>
  <conditionalFormatting sqref="R20">
    <cfRule type="cellIs" dxfId="288" priority="1126" stopIfTrue="1" operator="equal">
      <formula>IF(SIGN($AK20)=1,$AN20,0)</formula>
    </cfRule>
    <cfRule type="cellIs" dxfId="287" priority="1129" operator="greaterThan">
      <formula>0</formula>
    </cfRule>
    <cfRule type="expression" dxfId="286" priority="1128" stopIfTrue="1">
      <formula>IF($AK20&lt;0,$AK20,0)</formula>
    </cfRule>
    <cfRule type="expression" dxfId="285" priority="1127" stopIfTrue="1">
      <formula>IF($AK20&gt;0,$AK20,0)</formula>
    </cfRule>
  </conditionalFormatting>
  <conditionalFormatting sqref="R21:R25">
    <cfRule type="cellIs" dxfId="284" priority="1074" stopIfTrue="1" operator="equal">
      <formula>IF(SIGN($AK21)=1,$AN21,0)</formula>
    </cfRule>
    <cfRule type="expression" dxfId="283" priority="1075" stopIfTrue="1">
      <formula>IF($AK21&gt;0,$AK21,0)</formula>
    </cfRule>
    <cfRule type="expression" dxfId="282" priority="1076" stopIfTrue="1">
      <formula>IF($AK21&lt;0,$AK21,0)</formula>
    </cfRule>
    <cfRule type="cellIs" dxfId="281" priority="1077" operator="greaterThan">
      <formula>0</formula>
    </cfRule>
  </conditionalFormatting>
  <conditionalFormatting sqref="R31">
    <cfRule type="expression" dxfId="280" priority="1023" stopIfTrue="1">
      <formula>IF($AK31&gt;0,$AK31,0)</formula>
    </cfRule>
    <cfRule type="cellIs" dxfId="279" priority="1022" stopIfTrue="1" operator="equal">
      <formula>IF(SIGN($AK31)=1,$AN31,0)</formula>
    </cfRule>
    <cfRule type="cellIs" dxfId="278" priority="1025" operator="greaterThan">
      <formula>0</formula>
    </cfRule>
    <cfRule type="expression" dxfId="277" priority="1024" stopIfTrue="1">
      <formula>IF($AK31&lt;0,$AK31,0)</formula>
    </cfRule>
  </conditionalFormatting>
  <conditionalFormatting sqref="R32:R36">
    <cfRule type="expression" dxfId="276" priority="966" stopIfTrue="1">
      <formula>IF($AK32&gt;0,$AK32,0)</formula>
    </cfRule>
    <cfRule type="cellIs" dxfId="275" priority="968" operator="greaterThan">
      <formula>0</formula>
    </cfRule>
    <cfRule type="expression" dxfId="274" priority="967" stopIfTrue="1">
      <formula>IF($AK32&lt;0,$AK32,0)</formula>
    </cfRule>
    <cfRule type="cellIs" dxfId="273" priority="965" stopIfTrue="1" operator="equal">
      <formula>IF(SIGN($AK32)=1,$AN32,0)</formula>
    </cfRule>
  </conditionalFormatting>
  <conditionalFormatting sqref="R42">
    <cfRule type="cellIs" dxfId="272" priority="911" operator="greaterThan">
      <formula>0</formula>
    </cfRule>
    <cfRule type="expression" dxfId="271" priority="910" stopIfTrue="1">
      <formula>IF($AK42&lt;0,$AK42,0)</formula>
    </cfRule>
    <cfRule type="cellIs" dxfId="270" priority="908" stopIfTrue="1" operator="equal">
      <formula>IF(SIGN($AK42)=1,$AN42,0)</formula>
    </cfRule>
    <cfRule type="expression" dxfId="269" priority="909" stopIfTrue="1">
      <formula>IF($AK42&gt;0,$AK42,0)</formula>
    </cfRule>
  </conditionalFormatting>
  <conditionalFormatting sqref="R43:R47">
    <cfRule type="cellIs" dxfId="268" priority="854" operator="greaterThan">
      <formula>0</formula>
    </cfRule>
    <cfRule type="expression" dxfId="267" priority="853" stopIfTrue="1">
      <formula>IF($AK43&lt;0,$AK43,0)</formula>
    </cfRule>
    <cfRule type="cellIs" dxfId="266" priority="851" stopIfTrue="1" operator="equal">
      <formula>IF(SIGN($AK43)=1,$AN43,0)</formula>
    </cfRule>
    <cfRule type="expression" dxfId="265" priority="852" stopIfTrue="1">
      <formula>IF($AK43&gt;0,$AK43,0)</formula>
    </cfRule>
  </conditionalFormatting>
  <conditionalFormatting sqref="R53">
    <cfRule type="expression" dxfId="264" priority="795" stopIfTrue="1">
      <formula>IF($AK53&gt;0,$AK53,0)</formula>
    </cfRule>
    <cfRule type="cellIs" dxfId="263" priority="794" stopIfTrue="1" operator="equal">
      <formula>IF(SIGN($AK53)=1,$AN53,0)</formula>
    </cfRule>
    <cfRule type="expression" dxfId="262" priority="796" stopIfTrue="1">
      <formula>IF($AK53&lt;0,$AK53,0)</formula>
    </cfRule>
    <cfRule type="cellIs" dxfId="261" priority="797" operator="greaterThan">
      <formula>0</formula>
    </cfRule>
  </conditionalFormatting>
  <conditionalFormatting sqref="R54:R58">
    <cfRule type="cellIs" dxfId="260" priority="737" stopIfTrue="1" operator="equal">
      <formula>IF(SIGN($AK54)=1,$AN54,0)</formula>
    </cfRule>
    <cfRule type="cellIs" dxfId="259" priority="740" operator="greaterThan">
      <formula>0</formula>
    </cfRule>
    <cfRule type="expression" dxfId="258" priority="739" stopIfTrue="1">
      <formula>IF($AK54&lt;0,$AK54,0)</formula>
    </cfRule>
    <cfRule type="expression" dxfId="257" priority="738" stopIfTrue="1">
      <formula>IF($AK54&gt;0,$AK54,0)</formula>
    </cfRule>
  </conditionalFormatting>
  <conditionalFormatting sqref="R64">
    <cfRule type="cellIs" dxfId="256" priority="683" operator="greaterThan">
      <formula>0</formula>
    </cfRule>
    <cfRule type="expression" dxfId="255" priority="682" stopIfTrue="1">
      <formula>IF($AK64&lt;0,$AK64,0)</formula>
    </cfRule>
    <cfRule type="cellIs" dxfId="254" priority="680" stopIfTrue="1" operator="equal">
      <formula>IF(SIGN($AK64)=1,$AN64,0)</formula>
    </cfRule>
    <cfRule type="expression" dxfId="253" priority="681" stopIfTrue="1">
      <formula>IF($AK64&gt;0,$AK64,0)</formula>
    </cfRule>
  </conditionalFormatting>
  <conditionalFormatting sqref="R65:R69">
    <cfRule type="expression" dxfId="252" priority="624" stopIfTrue="1">
      <formula>IF($AK65&gt;0,$AK65,0)</formula>
    </cfRule>
    <cfRule type="cellIs" dxfId="251" priority="623" stopIfTrue="1" operator="equal">
      <formula>IF(SIGN($AK65)=1,$AN65,0)</formula>
    </cfRule>
    <cfRule type="cellIs" dxfId="250" priority="626" operator="greaterThan">
      <formula>0</formula>
    </cfRule>
    <cfRule type="expression" dxfId="249" priority="625" stopIfTrue="1">
      <formula>IF($AK65&lt;0,$AK65,0)</formula>
    </cfRule>
  </conditionalFormatting>
  <conditionalFormatting sqref="R9:T14">
    <cfRule type="cellIs" dxfId="248" priority="1168" operator="equal">
      <formula>0</formula>
    </cfRule>
  </conditionalFormatting>
  <conditionalFormatting sqref="R20:T20">
    <cfRule type="cellIs" dxfId="247" priority="1116" operator="equal">
      <formula>0</formula>
    </cfRule>
  </conditionalFormatting>
  <conditionalFormatting sqref="R31:T31">
    <cfRule type="cellIs" dxfId="246" priority="1012" operator="equal">
      <formula>0</formula>
    </cfRule>
  </conditionalFormatting>
  <conditionalFormatting sqref="R42:T42">
    <cfRule type="cellIs" dxfId="245" priority="898" operator="equal">
      <formula>0</formula>
    </cfRule>
  </conditionalFormatting>
  <conditionalFormatting sqref="R53:T53">
    <cfRule type="cellIs" dxfId="244" priority="784" operator="equal">
      <formula>0</formula>
    </cfRule>
  </conditionalFormatting>
  <conditionalFormatting sqref="R64:T64">
    <cfRule type="cellIs" dxfId="243" priority="670" operator="equal">
      <formula>0</formula>
    </cfRule>
  </conditionalFormatting>
  <conditionalFormatting sqref="S9">
    <cfRule type="cellIs" dxfId="242" priority="1242" operator="equal">
      <formula>0</formula>
    </cfRule>
    <cfRule type="cellIs" dxfId="241" priority="1240" operator="equal">
      <formula>"x"</formula>
    </cfRule>
    <cfRule type="cellIs" dxfId="240" priority="1241" operator="equal">
      <formula>"z"</formula>
    </cfRule>
  </conditionalFormatting>
  <conditionalFormatting sqref="S9:S14">
    <cfRule type="cellIs" dxfId="239" priority="1166" operator="equal">
      <formula>"x"</formula>
    </cfRule>
    <cfRule type="cellIs" dxfId="238" priority="1167" operator="equal">
      <formula>"z"</formula>
    </cfRule>
  </conditionalFormatting>
  <conditionalFormatting sqref="S10:S14">
    <cfRule type="cellIs" dxfId="237" priority="1140" operator="equal">
      <formula>"z"</formula>
    </cfRule>
    <cfRule type="cellIs" dxfId="236" priority="1139" operator="equal">
      <formula>"x"</formula>
    </cfRule>
    <cfRule type="cellIs" dxfId="235" priority="1141" operator="equal">
      <formula>0</formula>
    </cfRule>
  </conditionalFormatting>
  <conditionalFormatting sqref="S20">
    <cfRule type="cellIs" dxfId="234" priority="1114" operator="equal">
      <formula>"x"</formula>
    </cfRule>
    <cfRule type="cellIs" dxfId="233" priority="1115" operator="equal">
      <formula>"z"</formula>
    </cfRule>
  </conditionalFormatting>
  <conditionalFormatting sqref="S20:S25">
    <cfRule type="cellIs" dxfId="232" priority="1064" operator="equal">
      <formula>0</formula>
    </cfRule>
    <cfRule type="cellIs" dxfId="231" priority="1063" operator="equal">
      <formula>"z"</formula>
    </cfRule>
    <cfRule type="cellIs" dxfId="230" priority="1062" operator="equal">
      <formula>"x"</formula>
    </cfRule>
  </conditionalFormatting>
  <conditionalFormatting sqref="S21:S25">
    <cfRule type="cellIs" dxfId="229" priority="1035" operator="equal">
      <formula>"x"</formula>
    </cfRule>
    <cfRule type="cellIs" dxfId="228" priority="1036" operator="equal">
      <formula>"z"</formula>
    </cfRule>
    <cfRule type="cellIs" dxfId="227" priority="1037" operator="equal">
      <formula>0</formula>
    </cfRule>
  </conditionalFormatting>
  <conditionalFormatting sqref="S31">
    <cfRule type="cellIs" dxfId="226" priority="1010" operator="equal">
      <formula>"x"</formula>
    </cfRule>
    <cfRule type="cellIs" dxfId="225" priority="1011" operator="equal">
      <formula>"z"</formula>
    </cfRule>
  </conditionalFormatting>
  <conditionalFormatting sqref="S31:S36">
    <cfRule type="cellIs" dxfId="224" priority="953" operator="equal">
      <formula>"x"</formula>
    </cfRule>
    <cfRule type="cellIs" dxfId="223" priority="954" operator="equal">
      <formula>"z"</formula>
    </cfRule>
    <cfRule type="cellIs" dxfId="222" priority="955" operator="equal">
      <formula>0</formula>
    </cfRule>
  </conditionalFormatting>
  <conditionalFormatting sqref="S32:S36">
    <cfRule type="cellIs" dxfId="221" priority="921" operator="equal">
      <formula>"x"</formula>
    </cfRule>
    <cfRule type="cellIs" dxfId="220" priority="923" operator="equal">
      <formula>0</formula>
    </cfRule>
    <cfRule type="cellIs" dxfId="219" priority="922" operator="equal">
      <formula>"z"</formula>
    </cfRule>
  </conditionalFormatting>
  <conditionalFormatting sqref="S42">
    <cfRule type="cellIs" dxfId="218" priority="896" operator="equal">
      <formula>"x"</formula>
    </cfRule>
    <cfRule type="cellIs" dxfId="217" priority="897" operator="equal">
      <formula>"z"</formula>
    </cfRule>
  </conditionalFormatting>
  <conditionalFormatting sqref="S42:S47">
    <cfRule type="cellIs" dxfId="216" priority="839" operator="equal">
      <formula>"x"</formula>
    </cfRule>
    <cfRule type="cellIs" dxfId="215" priority="841" operator="equal">
      <formula>0</formula>
    </cfRule>
    <cfRule type="cellIs" dxfId="214" priority="840" operator="equal">
      <formula>"z"</formula>
    </cfRule>
  </conditionalFormatting>
  <conditionalFormatting sqref="S43:S47">
    <cfRule type="cellIs" dxfId="213" priority="809" operator="equal">
      <formula>0</formula>
    </cfRule>
    <cfRule type="cellIs" dxfId="212" priority="808" operator="equal">
      <formula>"z"</formula>
    </cfRule>
    <cfRule type="cellIs" dxfId="211" priority="807" operator="equal">
      <formula>"x"</formula>
    </cfRule>
  </conditionalFormatting>
  <conditionalFormatting sqref="S53">
    <cfRule type="cellIs" dxfId="210" priority="783" operator="equal">
      <formula>"z"</formula>
    </cfRule>
    <cfRule type="cellIs" dxfId="209" priority="782" operator="equal">
      <formula>"x"</formula>
    </cfRule>
  </conditionalFormatting>
  <conditionalFormatting sqref="S53:S58">
    <cfRule type="cellIs" dxfId="208" priority="727" operator="equal">
      <formula>0</formula>
    </cfRule>
    <cfRule type="cellIs" dxfId="207" priority="726" operator="equal">
      <formula>"z"</formula>
    </cfRule>
    <cfRule type="cellIs" dxfId="206" priority="725" operator="equal">
      <formula>"x"</formula>
    </cfRule>
  </conditionalFormatting>
  <conditionalFormatting sqref="S54:S58">
    <cfRule type="cellIs" dxfId="205" priority="695" operator="equal">
      <formula>0</formula>
    </cfRule>
    <cfRule type="cellIs" dxfId="204" priority="693" operator="equal">
      <formula>"x"</formula>
    </cfRule>
    <cfRule type="cellIs" dxfId="203" priority="694" operator="equal">
      <formula>"z"</formula>
    </cfRule>
  </conditionalFormatting>
  <conditionalFormatting sqref="S64">
    <cfRule type="cellIs" dxfId="202" priority="669" operator="equal">
      <formula>"z"</formula>
    </cfRule>
    <cfRule type="cellIs" dxfId="201" priority="668" operator="equal">
      <formula>"x"</formula>
    </cfRule>
  </conditionalFormatting>
  <conditionalFormatting sqref="S64:S69">
    <cfRule type="cellIs" dxfId="200" priority="613" operator="equal">
      <formula>0</formula>
    </cfRule>
    <cfRule type="cellIs" dxfId="199" priority="611" operator="equal">
      <formula>"x"</formula>
    </cfRule>
    <cfRule type="cellIs" dxfId="198" priority="612" operator="equal">
      <formula>"z"</formula>
    </cfRule>
  </conditionalFormatting>
  <conditionalFormatting sqref="S65:S69">
    <cfRule type="cellIs" dxfId="197" priority="580" operator="equal">
      <formula>"z"</formula>
    </cfRule>
    <cfRule type="cellIs" dxfId="196" priority="579" operator="equal">
      <formula>"x"</formula>
    </cfRule>
    <cfRule type="cellIs" dxfId="195" priority="581" operator="equal">
      <formula>0</formula>
    </cfRule>
  </conditionalFormatting>
  <conditionalFormatting sqref="T9:T14">
    <cfRule type="expression" dxfId="194" priority="1175" stopIfTrue="1">
      <formula>IF($AL9&lt;0,$AL9,0)</formula>
    </cfRule>
    <cfRule type="expression" dxfId="193" priority="1174" stopIfTrue="1">
      <formula>IF($AL9&gt;0,$AL9,0)</formula>
    </cfRule>
    <cfRule type="cellIs" dxfId="192" priority="1173" stopIfTrue="1" operator="equal">
      <formula>IF(SIGN($AL9)=1,$AN9,0)</formula>
    </cfRule>
    <cfRule type="cellIs" dxfId="191" priority="1176" operator="greaterThan">
      <formula>0</formula>
    </cfRule>
  </conditionalFormatting>
  <conditionalFormatting sqref="T20">
    <cfRule type="cellIs" dxfId="190" priority="1124" operator="greaterThan">
      <formula>0</formula>
    </cfRule>
    <cfRule type="cellIs" dxfId="189" priority="1121" stopIfTrue="1" operator="equal">
      <formula>IF(SIGN($AL20)=1,$AN20,0)</formula>
    </cfRule>
    <cfRule type="expression" dxfId="188" priority="1122" stopIfTrue="1">
      <formula>IF($AL20&gt;0,$AL20,0)</formula>
    </cfRule>
    <cfRule type="expression" dxfId="187" priority="1123" stopIfTrue="1">
      <formula>IF($AL20&lt;0,$AL20,0)</formula>
    </cfRule>
  </conditionalFormatting>
  <conditionalFormatting sqref="T21:T25">
    <cfRule type="cellIs" dxfId="186" priority="1072" operator="greaterThan">
      <formula>0</formula>
    </cfRule>
    <cfRule type="expression" dxfId="185" priority="1070" stopIfTrue="1">
      <formula>IF($AL21&gt;0,$AL21,0)</formula>
    </cfRule>
    <cfRule type="expression" dxfId="184" priority="1071" stopIfTrue="1">
      <formula>IF($AL21&lt;0,$AL21,0)</formula>
    </cfRule>
    <cfRule type="cellIs" dxfId="183" priority="1069" stopIfTrue="1" operator="equal">
      <formula>IF(SIGN($AL21)=1,$AN21,0)</formula>
    </cfRule>
  </conditionalFormatting>
  <conditionalFormatting sqref="T31">
    <cfRule type="cellIs" dxfId="182" priority="1020" operator="greaterThan">
      <formula>0</formula>
    </cfRule>
    <cfRule type="cellIs" dxfId="181" priority="1017" stopIfTrue="1" operator="equal">
      <formula>IF(SIGN($AL31)=1,$AN31,0)</formula>
    </cfRule>
    <cfRule type="expression" dxfId="180" priority="1018" stopIfTrue="1">
      <formula>IF($AL31&gt;0,$AL31,0)</formula>
    </cfRule>
    <cfRule type="expression" dxfId="179" priority="1019" stopIfTrue="1">
      <formula>IF($AL31&lt;0,$AL31,0)</formula>
    </cfRule>
  </conditionalFormatting>
  <conditionalFormatting sqref="T32:T36">
    <cfRule type="cellIs" dxfId="178" priority="960" stopIfTrue="1" operator="equal">
      <formula>IF(SIGN($AL32)=1,$AN32,0)</formula>
    </cfRule>
    <cfRule type="expression" dxfId="177" priority="962" stopIfTrue="1">
      <formula>IF($AL32&lt;0,$AL32,0)</formula>
    </cfRule>
    <cfRule type="expression" dxfId="176" priority="961" stopIfTrue="1">
      <formula>IF($AL32&gt;0,$AL32,0)</formula>
    </cfRule>
    <cfRule type="cellIs" dxfId="175" priority="963" operator="greaterThan">
      <formula>0</formula>
    </cfRule>
  </conditionalFormatting>
  <conditionalFormatting sqref="T42">
    <cfRule type="cellIs" dxfId="174" priority="903" stopIfTrue="1" operator="equal">
      <formula>IF(SIGN($AL42)=1,$AN42,0)</formula>
    </cfRule>
    <cfRule type="expression" dxfId="173" priority="904" stopIfTrue="1">
      <formula>IF($AL42&gt;0,$AL42,0)</formula>
    </cfRule>
    <cfRule type="expression" dxfId="172" priority="905" stopIfTrue="1">
      <formula>IF($AL42&lt;0,$AL42,0)</formula>
    </cfRule>
    <cfRule type="cellIs" dxfId="171" priority="906" operator="greaterThan">
      <formula>0</formula>
    </cfRule>
  </conditionalFormatting>
  <conditionalFormatting sqref="T43:T47">
    <cfRule type="cellIs" dxfId="170" priority="849" operator="greaterThan">
      <formula>0</formula>
    </cfRule>
    <cfRule type="expression" dxfId="169" priority="848" stopIfTrue="1">
      <formula>IF($AL43&lt;0,$AL43,0)</formula>
    </cfRule>
    <cfRule type="expression" dxfId="168" priority="847" stopIfTrue="1">
      <formula>IF($AL43&gt;0,$AL43,0)</formula>
    </cfRule>
    <cfRule type="cellIs" dxfId="167" priority="846" stopIfTrue="1" operator="equal">
      <formula>IF(SIGN($AL43)=1,$AN43,0)</formula>
    </cfRule>
  </conditionalFormatting>
  <conditionalFormatting sqref="T53">
    <cfRule type="expression" dxfId="166" priority="790" stopIfTrue="1">
      <formula>IF($AL53&gt;0,$AL53,0)</formula>
    </cfRule>
    <cfRule type="cellIs" dxfId="165" priority="789" stopIfTrue="1" operator="equal">
      <formula>IF(SIGN($AL53)=1,$AN53,0)</formula>
    </cfRule>
    <cfRule type="expression" dxfId="164" priority="791" stopIfTrue="1">
      <formula>IF($AL53&lt;0,$AL53,0)</formula>
    </cfRule>
    <cfRule type="cellIs" dxfId="163" priority="792" operator="greaterThan">
      <formula>0</formula>
    </cfRule>
  </conditionalFormatting>
  <conditionalFormatting sqref="T54:T58">
    <cfRule type="expression" dxfId="162" priority="734" stopIfTrue="1">
      <formula>IF($AL54&lt;0,$AL54,0)</formula>
    </cfRule>
    <cfRule type="cellIs" dxfId="161" priority="732" stopIfTrue="1" operator="equal">
      <formula>IF(SIGN($AL54)=1,$AN54,0)</formula>
    </cfRule>
    <cfRule type="expression" dxfId="160" priority="733" stopIfTrue="1">
      <formula>IF($AL54&gt;0,$AL54,0)</formula>
    </cfRule>
    <cfRule type="cellIs" dxfId="159" priority="735" operator="greaterThan">
      <formula>0</formula>
    </cfRule>
  </conditionalFormatting>
  <conditionalFormatting sqref="T64">
    <cfRule type="cellIs" dxfId="158" priority="678" operator="greaterThan">
      <formula>0</formula>
    </cfRule>
    <cfRule type="expression" dxfId="157" priority="677" stopIfTrue="1">
      <formula>IF($AL64&lt;0,$AL64,0)</formula>
    </cfRule>
    <cfRule type="expression" dxfId="156" priority="676" stopIfTrue="1">
      <formula>IF($AL64&gt;0,$AL64,0)</formula>
    </cfRule>
    <cfRule type="cellIs" dxfId="155" priority="675" stopIfTrue="1" operator="equal">
      <formula>IF(SIGN($AL64)=1,$AN64,0)</formula>
    </cfRule>
  </conditionalFormatting>
  <conditionalFormatting sqref="T65:T69">
    <cfRule type="expression" dxfId="154" priority="620" stopIfTrue="1">
      <formula>IF($AL65&lt;0,$AL65,0)</formula>
    </cfRule>
    <cfRule type="cellIs" dxfId="153" priority="621" operator="greaterThan">
      <formula>0</formula>
    </cfRule>
    <cfRule type="expression" dxfId="152" priority="619" stopIfTrue="1">
      <formula>IF($AL65&gt;0,$AL65,0)</formula>
    </cfRule>
    <cfRule type="cellIs" dxfId="151" priority="618" stopIfTrue="1" operator="equal">
      <formula>IF(SIGN($AL65)=1,$AN65,0)</formula>
    </cfRule>
  </conditionalFormatting>
  <conditionalFormatting sqref="T21:V25">
    <cfRule type="cellIs" dxfId="150" priority="1040" operator="equal">
      <formula>0</formula>
    </cfRule>
  </conditionalFormatting>
  <conditionalFormatting sqref="T32:V36">
    <cfRule type="cellIs" dxfId="149" priority="926" operator="equal">
      <formula>0</formula>
    </cfRule>
  </conditionalFormatting>
  <conditionalFormatting sqref="T43:V47">
    <cfRule type="cellIs" dxfId="148" priority="812" operator="equal">
      <formula>0</formula>
    </cfRule>
  </conditionalFormatting>
  <conditionalFormatting sqref="T54:V58">
    <cfRule type="cellIs" dxfId="147" priority="698" operator="equal">
      <formula>0</formula>
    </cfRule>
  </conditionalFormatting>
  <conditionalFormatting sqref="T65:V69">
    <cfRule type="cellIs" dxfId="146" priority="584" operator="equal">
      <formula>0</formula>
    </cfRule>
  </conditionalFormatting>
  <conditionalFormatting sqref="U9:U14">
    <cfRule type="cellIs" dxfId="145" priority="1142" operator="equal">
      <formula>"x"</formula>
    </cfRule>
    <cfRule type="cellIs" dxfId="144" priority="1143" operator="equal">
      <formula>"z"</formula>
    </cfRule>
  </conditionalFormatting>
  <conditionalFormatting sqref="U20:U25">
    <cfRule type="cellIs" dxfId="143" priority="1039" operator="equal">
      <formula>"z"</formula>
    </cfRule>
    <cfRule type="cellIs" dxfId="142" priority="1038" operator="equal">
      <formula>"x"</formula>
    </cfRule>
  </conditionalFormatting>
  <conditionalFormatting sqref="U31:U36">
    <cfRule type="cellIs" dxfId="141" priority="924" operator="equal">
      <formula>"x"</formula>
    </cfRule>
    <cfRule type="cellIs" dxfId="140" priority="925" operator="equal">
      <formula>"z"</formula>
    </cfRule>
  </conditionalFormatting>
  <conditionalFormatting sqref="U42:U47">
    <cfRule type="cellIs" dxfId="139" priority="810" operator="equal">
      <formula>"x"</formula>
    </cfRule>
    <cfRule type="cellIs" dxfId="138" priority="811" operator="equal">
      <formula>"z"</formula>
    </cfRule>
  </conditionalFormatting>
  <conditionalFormatting sqref="U53:U58">
    <cfRule type="cellIs" dxfId="137" priority="697" operator="equal">
      <formula>"z"</formula>
    </cfRule>
    <cfRule type="cellIs" dxfId="136" priority="696" operator="equal">
      <formula>"x"</formula>
    </cfRule>
  </conditionalFormatting>
  <conditionalFormatting sqref="U64:U69">
    <cfRule type="cellIs" dxfId="135" priority="582" operator="equal">
      <formula>"x"</formula>
    </cfRule>
    <cfRule type="cellIs" dxfId="134" priority="583" operator="equal">
      <formula>"z"</formula>
    </cfRule>
  </conditionalFormatting>
  <conditionalFormatting sqref="U9:V14">
    <cfRule type="cellIs" dxfId="133" priority="1144" operator="equal">
      <formula>0</formula>
    </cfRule>
  </conditionalFormatting>
  <conditionalFormatting sqref="U20:W20">
    <cfRule type="cellIs" dxfId="132" priority="1092" operator="equal">
      <formula>0</formula>
    </cfRule>
  </conditionalFormatting>
  <conditionalFormatting sqref="U31:W31">
    <cfRule type="cellIs" dxfId="131" priority="983" operator="equal">
      <formula>0</formula>
    </cfRule>
  </conditionalFormatting>
  <conditionalFormatting sqref="U42:W42">
    <cfRule type="cellIs" dxfId="130" priority="869" operator="equal">
      <formula>0</formula>
    </cfRule>
  </conditionalFormatting>
  <conditionalFormatting sqref="U53:W53">
    <cfRule type="cellIs" dxfId="129" priority="755" operator="equal">
      <formula>0</formula>
    </cfRule>
  </conditionalFormatting>
  <conditionalFormatting sqref="U64:W64">
    <cfRule type="cellIs" dxfId="128" priority="641" operator="equal">
      <formula>0</formula>
    </cfRule>
  </conditionalFormatting>
  <conditionalFormatting sqref="V9:V14">
    <cfRule type="cellIs" dxfId="127" priority="1149" operator="greaterThan">
      <formula>0</formula>
    </cfRule>
    <cfRule type="cellIs" dxfId="126" priority="1146" stopIfTrue="1" operator="equal">
      <formula>IF(SIGN($AM9)=1,$AN9,0)</formula>
    </cfRule>
    <cfRule type="expression" dxfId="125" priority="1147" stopIfTrue="1">
      <formula>IF($AM9&gt;0,$AM9,0)</formula>
    </cfRule>
    <cfRule type="expression" dxfId="124" priority="1148" stopIfTrue="1">
      <formula>IF($AM9&lt;0,$AM9,0)</formula>
    </cfRule>
  </conditionalFormatting>
  <conditionalFormatting sqref="V20">
    <cfRule type="cellIs" dxfId="123" priority="1097" operator="greaterThan">
      <formula>0</formula>
    </cfRule>
    <cfRule type="expression" dxfId="122" priority="1096" stopIfTrue="1">
      <formula>IF($AM20&lt;0,$AM20,0)</formula>
    </cfRule>
    <cfRule type="cellIs" dxfId="121" priority="1094" stopIfTrue="1" operator="equal">
      <formula>IF(SIGN($AM20)=1,$AN20,0)</formula>
    </cfRule>
    <cfRule type="expression" dxfId="120" priority="1095" stopIfTrue="1">
      <formula>IF($AM20&gt;0,$AM20,0)</formula>
    </cfRule>
  </conditionalFormatting>
  <conditionalFormatting sqref="V21:V25">
    <cfRule type="cellIs" dxfId="119" priority="1042" stopIfTrue="1" operator="equal">
      <formula>IF(SIGN($AM21)=1,$AN21,0)</formula>
    </cfRule>
    <cfRule type="expression" dxfId="118" priority="1043" stopIfTrue="1">
      <formula>IF($AM21&gt;0,$AM21,0)</formula>
    </cfRule>
    <cfRule type="expression" dxfId="117" priority="1044" stopIfTrue="1">
      <formula>IF($AM21&lt;0,$AM21,0)</formula>
    </cfRule>
    <cfRule type="cellIs" dxfId="116" priority="1045" operator="greaterThan">
      <formula>0</formula>
    </cfRule>
  </conditionalFormatting>
  <conditionalFormatting sqref="V31">
    <cfRule type="expression" dxfId="115" priority="987" stopIfTrue="1">
      <formula>IF($AM31&lt;0,$AM31,0)</formula>
    </cfRule>
    <cfRule type="expression" dxfId="114" priority="986" stopIfTrue="1">
      <formula>IF($AM31&gt;0,$AM31,0)</formula>
    </cfRule>
    <cfRule type="cellIs" dxfId="113" priority="988" operator="greaterThan">
      <formula>0</formula>
    </cfRule>
    <cfRule type="cellIs" dxfId="112" priority="985" stopIfTrue="1" operator="equal">
      <formula>IF(SIGN($AM31)=1,$AN31,0)</formula>
    </cfRule>
  </conditionalFormatting>
  <conditionalFormatting sqref="V32:V36">
    <cfRule type="expression" dxfId="111" priority="929" stopIfTrue="1">
      <formula>IF($AM32&gt;0,$AM32,0)</formula>
    </cfRule>
    <cfRule type="cellIs" dxfId="110" priority="931" operator="greaterThan">
      <formula>0</formula>
    </cfRule>
    <cfRule type="expression" dxfId="109" priority="930" stopIfTrue="1">
      <formula>IF($AM32&lt;0,$AM32,0)</formula>
    </cfRule>
    <cfRule type="cellIs" dxfId="108" priority="928" stopIfTrue="1" operator="equal">
      <formula>IF(SIGN($AM32)=1,$AN32,0)</formula>
    </cfRule>
  </conditionalFormatting>
  <conditionalFormatting sqref="V42">
    <cfRule type="expression" dxfId="107" priority="872" stopIfTrue="1">
      <formula>IF($AM42&gt;0,$AM42,0)</formula>
    </cfRule>
    <cfRule type="cellIs" dxfId="106" priority="871" stopIfTrue="1" operator="equal">
      <formula>IF(SIGN($AM42)=1,$AN42,0)</formula>
    </cfRule>
    <cfRule type="cellIs" dxfId="105" priority="874" operator="greaterThan">
      <formula>0</formula>
    </cfRule>
    <cfRule type="expression" dxfId="104" priority="873" stopIfTrue="1">
      <formula>IF($AM42&lt;0,$AM42,0)</formula>
    </cfRule>
  </conditionalFormatting>
  <conditionalFormatting sqref="V43:V47">
    <cfRule type="cellIs" dxfId="103" priority="817" operator="greaterThan">
      <formula>0</formula>
    </cfRule>
    <cfRule type="cellIs" dxfId="102" priority="814" stopIfTrue="1" operator="equal">
      <formula>IF(SIGN($AM43)=1,$AN43,0)</formula>
    </cfRule>
    <cfRule type="expression" dxfId="101" priority="815" stopIfTrue="1">
      <formula>IF($AM43&gt;0,$AM43,0)</formula>
    </cfRule>
    <cfRule type="expression" dxfId="100" priority="816" stopIfTrue="1">
      <formula>IF($AM43&lt;0,$AM43,0)</formula>
    </cfRule>
  </conditionalFormatting>
  <conditionalFormatting sqref="V53">
    <cfRule type="expression" dxfId="99" priority="759" stopIfTrue="1">
      <formula>IF($AM53&lt;0,$AM53,0)</formula>
    </cfRule>
    <cfRule type="expression" dxfId="98" priority="758" stopIfTrue="1">
      <formula>IF($AM53&gt;0,$AM53,0)</formula>
    </cfRule>
    <cfRule type="cellIs" dxfId="97" priority="760" operator="greaterThan">
      <formula>0</formula>
    </cfRule>
    <cfRule type="cellIs" dxfId="96" priority="757" stopIfTrue="1" operator="equal">
      <formula>IF(SIGN($AM53)=1,$AN53,0)</formula>
    </cfRule>
  </conditionalFormatting>
  <conditionalFormatting sqref="V54:V58">
    <cfRule type="cellIs" dxfId="95" priority="700" stopIfTrue="1" operator="equal">
      <formula>IF(SIGN($AM54)=1,$AN54,0)</formula>
    </cfRule>
    <cfRule type="cellIs" dxfId="94" priority="703" operator="greaterThan">
      <formula>0</formula>
    </cfRule>
    <cfRule type="expression" dxfId="93" priority="701" stopIfTrue="1">
      <formula>IF($AM54&gt;0,$AM54,0)</formula>
    </cfRule>
    <cfRule type="expression" dxfId="92" priority="702" stopIfTrue="1">
      <formula>IF($AM54&lt;0,$AM54,0)</formula>
    </cfRule>
  </conditionalFormatting>
  <conditionalFormatting sqref="V64">
    <cfRule type="cellIs" dxfId="91" priority="643" stopIfTrue="1" operator="equal">
      <formula>IF(SIGN($AM64)=1,$AN64,0)</formula>
    </cfRule>
    <cfRule type="cellIs" dxfId="90" priority="646" operator="greaterThan">
      <formula>0</formula>
    </cfRule>
    <cfRule type="expression" dxfId="89" priority="645" stopIfTrue="1">
      <formula>IF($AM64&lt;0,$AM64,0)</formula>
    </cfRule>
    <cfRule type="expression" dxfId="88" priority="644" stopIfTrue="1">
      <formula>IF($AM64&gt;0,$AM64,0)</formula>
    </cfRule>
  </conditionalFormatting>
  <conditionalFormatting sqref="V65:V69">
    <cfRule type="expression" dxfId="87" priority="587" stopIfTrue="1">
      <formula>IF($AM65&gt;0,$AM65,0)</formula>
    </cfRule>
    <cfRule type="expression" dxfId="86" priority="588" stopIfTrue="1">
      <formula>IF($AM65&lt;0,$AM65,0)</formula>
    </cfRule>
    <cfRule type="cellIs" dxfId="85" priority="589" operator="greaterThan">
      <formula>0</formula>
    </cfRule>
    <cfRule type="cellIs" dxfId="84" priority="586" stopIfTrue="1" operator="equal">
      <formula>IF(SIGN($AM65)=1,$AN65,0)</formula>
    </cfRule>
  </conditionalFormatting>
  <conditionalFormatting sqref="W9:W14">
    <cfRule type="cellIs" dxfId="83" priority="1169" operator="equal">
      <formula>"x"</formula>
    </cfRule>
    <cfRule type="cellIs" dxfId="82" priority="1170" operator="equal">
      <formula>"z"</formula>
    </cfRule>
    <cfRule type="cellIs" dxfId="81" priority="1171" operator="equal">
      <formula>0</formula>
    </cfRule>
  </conditionalFormatting>
  <conditionalFormatting sqref="W20:W25">
    <cfRule type="cellIs" dxfId="80" priority="1065" operator="equal">
      <formula>"x"</formula>
    </cfRule>
    <cfRule type="cellIs" dxfId="79" priority="1066" operator="equal">
      <formula>"z"</formula>
    </cfRule>
  </conditionalFormatting>
  <conditionalFormatting sqref="W21:W25">
    <cfRule type="cellIs" dxfId="78" priority="1067" operator="equal">
      <formula>0</formula>
    </cfRule>
  </conditionalFormatting>
  <conditionalFormatting sqref="W31:W36">
    <cfRule type="cellIs" dxfId="77" priority="957" operator="equal">
      <formula>"z"</formula>
    </cfRule>
    <cfRule type="cellIs" dxfId="76" priority="956" operator="equal">
      <formula>"x"</formula>
    </cfRule>
  </conditionalFormatting>
  <conditionalFormatting sqref="W32:W36">
    <cfRule type="cellIs" dxfId="75" priority="958" operator="equal">
      <formula>0</formula>
    </cfRule>
  </conditionalFormatting>
  <conditionalFormatting sqref="W42:W47">
    <cfRule type="cellIs" dxfId="74" priority="843" operator="equal">
      <formula>"z"</formula>
    </cfRule>
    <cfRule type="cellIs" dxfId="73" priority="842" operator="equal">
      <formula>"x"</formula>
    </cfRule>
  </conditionalFormatting>
  <conditionalFormatting sqref="W43:W47">
    <cfRule type="cellIs" dxfId="72" priority="844" operator="equal">
      <formula>0</formula>
    </cfRule>
  </conditionalFormatting>
  <conditionalFormatting sqref="W53:W58">
    <cfRule type="cellIs" dxfId="71" priority="728" operator="equal">
      <formula>"x"</formula>
    </cfRule>
    <cfRule type="cellIs" dxfId="70" priority="729" operator="equal">
      <formula>"z"</formula>
    </cfRule>
  </conditionalFormatting>
  <conditionalFormatting sqref="W54:W58">
    <cfRule type="cellIs" dxfId="69" priority="730" operator="equal">
      <formula>0</formula>
    </cfRule>
  </conditionalFormatting>
  <conditionalFormatting sqref="W64:W69">
    <cfRule type="cellIs" dxfId="68" priority="614" operator="equal">
      <formula>"x"</formula>
    </cfRule>
    <cfRule type="cellIs" dxfId="67" priority="615" operator="equal">
      <formula>"z"</formula>
    </cfRule>
  </conditionalFormatting>
  <conditionalFormatting sqref="W65:W69">
    <cfRule type="cellIs" dxfId="66" priority="616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>
    <tabColor theme="5" tint="0.59999389629810485"/>
  </sheetPr>
  <dimension ref="A1:BK196"/>
  <sheetViews>
    <sheetView showGridLines="0" zoomScale="60" zoomScaleNormal="60" workbookViewId="0">
      <selection activeCell="AS1" sqref="AS1:AT1048576"/>
    </sheetView>
  </sheetViews>
  <sheetFormatPr defaultColWidth="8.83203125" defaultRowHeight="17.399999999999999"/>
  <cols>
    <col min="1" max="1" width="4.08203125" style="61" customWidth="1"/>
    <col min="2" max="2" width="4.9140625" style="61" hidden="1" customWidth="1"/>
    <col min="3" max="3" width="5.4140625" style="61" customWidth="1"/>
    <col min="4" max="4" width="4.58203125" style="61" customWidth="1"/>
    <col min="5" max="5" width="9.08203125" style="61" customWidth="1"/>
    <col min="6" max="6" width="4.58203125" style="61" customWidth="1"/>
    <col min="7" max="7" width="21.58203125" style="54" bestFit="1" customWidth="1"/>
    <col min="8" max="8" width="4.6640625" style="1" customWidth="1"/>
    <col min="9" max="9" width="22.1640625" style="36" customWidth="1"/>
    <col min="10" max="10" width="5" style="36" customWidth="1"/>
    <col min="11" max="11" width="5.5" style="36" bestFit="1" customWidth="1"/>
    <col min="12" max="12" width="3.58203125" style="1" bestFit="1" customWidth="1"/>
    <col min="13" max="13" width="0.58203125" style="1" customWidth="1"/>
    <col min="14" max="14" width="4.1640625" style="1" bestFit="1" customWidth="1"/>
    <col min="15" max="15" width="0.58203125" style="1" customWidth="1"/>
    <col min="16" max="16" width="3.58203125" style="1" bestFit="1" customWidth="1"/>
    <col min="17" max="17" width="0.58203125" style="1" customWidth="1"/>
    <col min="18" max="18" width="3.58203125" style="1" bestFit="1" customWidth="1"/>
    <col min="19" max="19" width="0.58203125" style="1" customWidth="1"/>
    <col min="20" max="20" width="3.33203125" style="1" customWidth="1"/>
    <col min="21" max="21" width="0.58203125" style="1" customWidth="1"/>
    <col min="22" max="22" width="3.58203125" style="1" bestFit="1" customWidth="1"/>
    <col min="23" max="23" width="0.58203125" style="1" customWidth="1"/>
    <col min="24" max="24" width="4.4140625" style="1" bestFit="1" customWidth="1"/>
    <col min="25" max="25" width="6.5" style="1" customWidth="1"/>
    <col min="26" max="26" width="6.1640625" style="1" bestFit="1" customWidth="1"/>
    <col min="27" max="27" width="2.1640625" style="1" customWidth="1"/>
    <col min="28" max="28" width="6.33203125" style="141" bestFit="1" customWidth="1"/>
    <col min="29" max="29" width="5.08203125" style="1" customWidth="1"/>
    <col min="30" max="30" width="5.08203125" style="1" hidden="1" customWidth="1"/>
    <col min="31" max="32" width="8" style="1" hidden="1" customWidth="1"/>
    <col min="33" max="34" width="3.9140625" style="61" hidden="1" customWidth="1"/>
    <col min="35" max="35" width="3.9140625" style="62" hidden="1" customWidth="1"/>
    <col min="36" max="36" width="3.9140625" style="63" hidden="1" customWidth="1"/>
    <col min="37" max="39" width="3.9140625" style="61" hidden="1" customWidth="1"/>
    <col min="40" max="40" width="3.9140625" style="63" hidden="1" customWidth="1"/>
    <col min="41" max="43" width="7.33203125" style="36" hidden="1" customWidth="1"/>
    <col min="44" max="44" width="4.33203125" style="1" customWidth="1"/>
    <col min="45" max="45" width="4.6640625" style="1" hidden="1" customWidth="1"/>
    <col min="46" max="46" width="3.4140625" style="1" hidden="1" customWidth="1"/>
    <col min="47" max="47" width="8.83203125" style="1" customWidth="1"/>
    <col min="48" max="48" width="8.83203125" customWidth="1"/>
    <col min="49" max="16384" width="8.83203125" style="1"/>
  </cols>
  <sheetData>
    <row r="1" spans="1:63" s="203" customFormat="1" ht="75.75" customHeight="1">
      <c r="A1" s="670" t="e">
        <f>#REF!</f>
        <v>#REF!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B1" s="214"/>
      <c r="AG1" s="204"/>
      <c r="AH1" s="204"/>
      <c r="AI1" s="205"/>
      <c r="AJ1" s="206"/>
      <c r="AK1" s="204"/>
      <c r="AL1" s="204"/>
      <c r="AM1" s="204"/>
      <c r="AN1" s="206"/>
      <c r="AO1" s="40"/>
      <c r="AP1" s="40"/>
      <c r="AQ1" s="40"/>
      <c r="AS1" s="207"/>
      <c r="AT1" s="207"/>
      <c r="AU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</row>
    <row r="2" spans="1:63" ht="23.4">
      <c r="A2" s="664" t="e">
        <f>#REF!</f>
        <v>#REF!</v>
      </c>
      <c r="B2" s="664"/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664"/>
      <c r="S2" s="664"/>
      <c r="T2" s="664"/>
      <c r="U2" s="664"/>
      <c r="V2" s="664"/>
      <c r="W2" s="664"/>
      <c r="X2" s="664"/>
      <c r="Y2" s="664"/>
      <c r="Z2" s="664"/>
      <c r="AB2" s="143"/>
      <c r="AS2" s="9"/>
      <c r="AT2" s="9"/>
      <c r="AU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</row>
    <row r="3" spans="1:63" ht="16.2">
      <c r="A3" s="665" t="e">
        <f>#REF!</f>
        <v>#REF!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5"/>
      <c r="AR3" s="64">
        <v>1</v>
      </c>
      <c r="AT3" s="10"/>
      <c r="AV3" s="212" t="s">
        <v>25</v>
      </c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</row>
    <row r="4" spans="1:63">
      <c r="A4" s="190"/>
      <c r="B4" s="190"/>
      <c r="C4" s="190"/>
      <c r="D4" s="190"/>
      <c r="E4" s="190"/>
      <c r="F4" s="190"/>
      <c r="G4" s="134"/>
      <c r="H4" s="190"/>
      <c r="I4" s="190"/>
      <c r="J4" s="65"/>
      <c r="K4" s="190"/>
      <c r="L4" s="190"/>
      <c r="M4" s="190"/>
      <c r="N4" s="190"/>
      <c r="O4" s="190"/>
      <c r="P4" s="190"/>
      <c r="Q4" s="190"/>
      <c r="R4" s="190"/>
      <c r="S4" s="190"/>
      <c r="T4" s="190"/>
      <c r="U4"/>
      <c r="V4" s="190"/>
      <c r="W4" s="190"/>
      <c r="X4" s="190"/>
      <c r="Y4" s="190"/>
      <c r="Z4" s="190"/>
      <c r="AU4" s="185">
        <v>2024</v>
      </c>
    </row>
    <row r="5" spans="1:63">
      <c r="A5" s="66"/>
      <c r="B5" s="67"/>
      <c r="C5" s="33" t="s">
        <v>9</v>
      </c>
      <c r="D5" s="67"/>
      <c r="E5" s="67"/>
      <c r="F5" s="67"/>
      <c r="G5" s="179"/>
      <c r="H5" s="13"/>
      <c r="I5" s="13"/>
      <c r="J5" s="13"/>
      <c r="L5" s="68"/>
      <c r="M5" s="69"/>
      <c r="N5" s="70"/>
      <c r="O5" s="69"/>
      <c r="P5" s="70"/>
      <c r="Q5" s="69"/>
      <c r="R5" s="71"/>
      <c r="S5" s="69"/>
      <c r="U5" s="72"/>
      <c r="V5" s="70"/>
      <c r="W5" s="72"/>
      <c r="X5" s="14"/>
      <c r="Y5" s="14"/>
      <c r="Z5" s="73"/>
      <c r="AE5" s="74"/>
      <c r="AF5" s="74"/>
      <c r="AI5" s="61"/>
    </row>
    <row r="6" spans="1:63" s="21" customFormat="1" ht="21">
      <c r="A6" s="274"/>
      <c r="B6" s="274">
        <v>1</v>
      </c>
      <c r="C6" s="274">
        <v>2</v>
      </c>
      <c r="D6" s="274">
        <v>3</v>
      </c>
      <c r="E6" s="274">
        <v>4</v>
      </c>
      <c r="F6" s="274">
        <v>5</v>
      </c>
      <c r="G6" s="274">
        <v>6</v>
      </c>
      <c r="H6" s="274">
        <v>7</v>
      </c>
      <c r="I6" s="274">
        <v>8</v>
      </c>
      <c r="J6" s="274">
        <v>9</v>
      </c>
      <c r="K6" s="274">
        <v>10</v>
      </c>
      <c r="L6" s="274">
        <v>11</v>
      </c>
      <c r="M6" s="274">
        <v>12</v>
      </c>
      <c r="N6" s="274">
        <v>13</v>
      </c>
      <c r="O6" s="274">
        <v>14</v>
      </c>
      <c r="P6" s="274">
        <v>15</v>
      </c>
      <c r="Q6" s="274">
        <v>16</v>
      </c>
      <c r="R6" s="274">
        <v>17</v>
      </c>
      <c r="S6" s="274">
        <v>18</v>
      </c>
      <c r="T6" s="274">
        <v>19</v>
      </c>
      <c r="U6" s="274">
        <v>20</v>
      </c>
      <c r="V6" s="274">
        <v>21</v>
      </c>
      <c r="W6" s="274">
        <v>22</v>
      </c>
      <c r="X6" s="274">
        <v>23</v>
      </c>
      <c r="Y6" s="274">
        <v>24</v>
      </c>
      <c r="Z6" s="274">
        <v>25</v>
      </c>
      <c r="AA6" s="274">
        <v>26</v>
      </c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8"/>
    </row>
    <row r="7" spans="1:63" s="81" customFormat="1" ht="15.75" customHeight="1">
      <c r="A7" s="630" t="s">
        <v>63</v>
      </c>
      <c r="B7" s="646" t="s">
        <v>26</v>
      </c>
      <c r="C7" s="629" t="s">
        <v>27</v>
      </c>
      <c r="D7" s="668" t="s">
        <v>12</v>
      </c>
      <c r="E7" s="668" t="s">
        <v>48</v>
      </c>
      <c r="F7" s="668" t="s">
        <v>28</v>
      </c>
      <c r="G7" s="647" t="s">
        <v>29</v>
      </c>
      <c r="H7" s="631" t="s">
        <v>30</v>
      </c>
      <c r="I7" s="623" t="s">
        <v>31</v>
      </c>
      <c r="J7" s="80" t="s">
        <v>32</v>
      </c>
      <c r="K7" s="623" t="s">
        <v>33</v>
      </c>
      <c r="L7" s="623" t="s">
        <v>34</v>
      </c>
      <c r="M7" s="623"/>
      <c r="N7" s="623"/>
      <c r="O7" s="623"/>
      <c r="P7" s="623"/>
      <c r="Q7" s="623"/>
      <c r="R7" s="623" t="s">
        <v>35</v>
      </c>
      <c r="S7" s="623"/>
      <c r="T7" s="623"/>
      <c r="U7" s="623"/>
      <c r="V7" s="623"/>
      <c r="W7" s="623"/>
      <c r="X7" s="623" t="s">
        <v>36</v>
      </c>
      <c r="Y7" s="631" t="s">
        <v>37</v>
      </c>
      <c r="Z7" s="623" t="s">
        <v>38</v>
      </c>
      <c r="AB7" s="215" t="s">
        <v>69</v>
      </c>
      <c r="AE7" s="82"/>
      <c r="AF7" s="82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</row>
    <row r="8" spans="1:63" s="81" customFormat="1" ht="15.6">
      <c r="A8" s="645"/>
      <c r="B8" s="646"/>
      <c r="C8" s="629"/>
      <c r="D8" s="669"/>
      <c r="E8" s="669"/>
      <c r="F8" s="669"/>
      <c r="G8" s="624"/>
      <c r="H8" s="626"/>
      <c r="I8" s="624"/>
      <c r="J8" s="189" t="s">
        <v>39</v>
      </c>
      <c r="K8" s="623"/>
      <c r="L8" s="625">
        <v>1</v>
      </c>
      <c r="M8" s="625"/>
      <c r="N8" s="625">
        <v>2</v>
      </c>
      <c r="O8" s="625"/>
      <c r="P8" s="625">
        <v>3</v>
      </c>
      <c r="Q8" s="625"/>
      <c r="R8" s="625">
        <v>1</v>
      </c>
      <c r="S8" s="625"/>
      <c r="T8" s="625">
        <v>2</v>
      </c>
      <c r="U8" s="625"/>
      <c r="V8" s="625">
        <v>3</v>
      </c>
      <c r="W8" s="625"/>
      <c r="X8" s="623"/>
      <c r="Y8" s="623"/>
      <c r="Z8" s="624"/>
      <c r="AB8" s="216" t="s">
        <v>70</v>
      </c>
      <c r="AC8" s="81">
        <v>20</v>
      </c>
      <c r="AE8" s="82" t="s">
        <v>40</v>
      </c>
      <c r="AF8" s="82" t="s">
        <v>41</v>
      </c>
      <c r="AG8" s="63"/>
      <c r="AH8" s="63"/>
      <c r="AI8" s="63"/>
      <c r="AJ8" s="63"/>
      <c r="AK8" s="63"/>
      <c r="AL8" s="63"/>
      <c r="AM8" s="63"/>
      <c r="AN8" s="63"/>
      <c r="AO8" s="83" t="s">
        <v>42</v>
      </c>
      <c r="AP8" s="83" t="s">
        <v>43</v>
      </c>
      <c r="AQ8" s="83" t="s">
        <v>44</v>
      </c>
    </row>
    <row r="9" spans="1:63" s="35" customFormat="1" ht="18">
      <c r="A9" s="84">
        <v>1</v>
      </c>
      <c r="B9" s="85" t="str">
        <f>IF(ISBLANK($E9),"",INDEX(#REF!,$AS9,2))</f>
        <v/>
      </c>
      <c r="C9" s="85" t="str">
        <f>IF(ISBLANK($E9),"",INDEX(#REF!,$AS9,3))</f>
        <v/>
      </c>
      <c r="D9" s="85" t="str">
        <f>IF(ISBLANK($E9),"",INDEX(#REF!,$AS9,4))</f>
        <v/>
      </c>
      <c r="E9" s="46"/>
      <c r="F9" s="85" t="str">
        <f>IF(ISBLANK($E9),"",INDEX(#REF!,$AS9,6))</f>
        <v/>
      </c>
      <c r="G9" s="180" t="str">
        <f>IF(ISBLANK($E9),"",INDEX(#REF!,$AS9,7))</f>
        <v/>
      </c>
      <c r="H9" s="154" t="str">
        <f>IF(ISBLANK($E9),"",INDEX(#REF!,$AS9,8))</f>
        <v/>
      </c>
      <c r="I9" s="86" t="str">
        <f>IF(ISBLANK($E9),"",INDEX(#REF!,$AS9,9))</f>
        <v/>
      </c>
      <c r="J9" s="94" t="str">
        <f>IF(ISBLANK($E9),"",INDEX(#REF!,$AS9,10))</f>
        <v/>
      </c>
      <c r="K9" s="88" t="str">
        <f>IF(ISBLANK($E9),"",INDEX(#REF!,$AS9,11))</f>
        <v/>
      </c>
      <c r="L9" s="131" t="str">
        <f>IF(ISBLANK($E9),"",INDEX(#REF!,$AS9,12))</f>
        <v/>
      </c>
      <c r="M9" s="132"/>
      <c r="N9" s="131" t="str">
        <f t="shared" ref="N9:N49" si="0">IF(ISBLANK(M9),"",IF(M9="x",L9,L9+1))</f>
        <v/>
      </c>
      <c r="O9" s="132"/>
      <c r="P9" s="133" t="str">
        <f t="shared" ref="P9:P49" si="1">IF(ISBLANK(O9),"",IF(O9="x",N9,N9+1))</f>
        <v/>
      </c>
      <c r="Q9" s="132"/>
      <c r="R9" s="133" t="str">
        <f>IF(ISBLANK($E9),"",INDEX(#REF!,$AS9,13))</f>
        <v/>
      </c>
      <c r="S9" s="132"/>
      <c r="T9" s="133" t="str">
        <f t="shared" ref="T9:T49" si="2">IF(ISBLANK(S9),"",IF(S9="x",R9,R9+1))</f>
        <v/>
      </c>
      <c r="U9" s="132"/>
      <c r="V9" s="133" t="str">
        <f t="shared" ref="V9:V49" si="3">IF(ISBLANK(U9),"",IF(U9="x",T9,T9+1))</f>
        <v/>
      </c>
      <c r="W9" s="132"/>
      <c r="X9" s="262" t="str">
        <f t="shared" ref="X9:X72" si="4">IF(ISBLANK(E9)," ",(AJ9+AN9))</f>
        <v xml:space="preserve"> </v>
      </c>
      <c r="Y9" s="211" t="str">
        <f t="shared" ref="Y9:Y72" si="5">IF(K9="","",IF(F9="k",ROUND(AE9*AQ9*AD9,2),ROUND(AF9*AQ9*AD9,2)))</f>
        <v/>
      </c>
      <c r="Z9" s="200" t="str">
        <f t="shared" ref="Z9:Z72" si="6">IF(K9="","",IF(F9="k",ROUND(AE9*X9*AD9,2),ROUND(AF9*X9*AD9,2)))</f>
        <v/>
      </c>
      <c r="AB9" s="213" t="str">
        <f t="shared" ref="AB9:AB72" si="7">IF(E9="","",IF(F9="k",ROUND(AF9*X9*1.4,2),ROUND(X9*AF9,2))+AU9)</f>
        <v/>
      </c>
      <c r="AC9" s="90" t="str">
        <f>IF(E9="","",J9-L9-R9)</f>
        <v/>
      </c>
      <c r="AD9" s="91">
        <f t="shared" ref="AD9:AD18" si="8">IF(ISBLANK($AR$3),1,IF(F9="K",$AR$3,1))</f>
        <v>1</v>
      </c>
      <c r="AE9" s="208">
        <f t="shared" ref="AE9:AE18" si="9">IF(K9&lt;153.757,10^(0.787004341*((LOG10(K9/153.757))^2)),1)</f>
        <v>1</v>
      </c>
      <c r="AF9" s="93">
        <f t="shared" ref="AF9:AF18" si="10">IF(K9&lt;193.609,10^(0.722762521*((LOG10(K9/193.609))^2)),1)</f>
        <v>1</v>
      </c>
      <c r="AG9" s="94">
        <f t="shared" ref="AG9:AG18" si="11">IF(M9="z",L9,IF(M9="x",L9*(-1),0))</f>
        <v>0</v>
      </c>
      <c r="AH9" s="94">
        <f t="shared" ref="AH9:AH18" si="12">IF(O9="z",N9,IF(O9="x",N9*(-1),0))</f>
        <v>0</v>
      </c>
      <c r="AI9" s="94">
        <f t="shared" ref="AI9:AI18" si="13">IF(Q9="z",P9,IF(Q9="x",P9*(-1),0))</f>
        <v>0</v>
      </c>
      <c r="AJ9" s="95">
        <f t="shared" ref="AJ9:AJ18" si="14">IF(AND(AG9&lt;0,AH9&lt;0,AI9&lt;0),0,MAX(AG9:AI9))</f>
        <v>0</v>
      </c>
      <c r="AK9" s="94">
        <f t="shared" ref="AK9:AK18" si="15">IF(S9="z",R9,IF(S9="x",R9*(-1),0))</f>
        <v>0</v>
      </c>
      <c r="AL9" s="94">
        <f t="shared" ref="AL9:AL18" si="16">IF(U9="z",T9,IF(U9="x",T9*(-1),0))</f>
        <v>0</v>
      </c>
      <c r="AM9" s="94">
        <f t="shared" ref="AM9:AM18" si="17">IF(W9="z",V9,IF(W9="x",V9*(-1),0))</f>
        <v>0</v>
      </c>
      <c r="AN9" s="96">
        <f t="shared" ref="AN9:AN18" si="18">IF(AND(AK9&lt;0,AL9&lt;0,AM9&lt;0),0,MAX(AK9:AM9))</f>
        <v>0</v>
      </c>
      <c r="AO9" s="94" t="str">
        <f>IF(E9="","",IF(ISTEXT(Q9),AJ9,LARGE(L9:P9,1)))</f>
        <v/>
      </c>
      <c r="AP9" s="94" t="str">
        <f>IF(E9="","",IF(ISTEXT(W9),AN9,LARGE(R9:V9,1)))</f>
        <v/>
      </c>
      <c r="AQ9" s="94" t="str">
        <f>IF(E9="","",AO9+AP9)</f>
        <v/>
      </c>
      <c r="AS9" s="35" t="e">
        <f>MATCH(E9,#REF!,0)</f>
        <v>#REF!</v>
      </c>
      <c r="AU9" s="198">
        <f>IF(ISBLANK(E9),0,IF(($AU$4-H9)=19,10,IF(($AU$4-H9)=18,20,IF(($AU$4-H9)=17,30,IF(($AU$4-H9)=16,40,IF(($AU$4-H9)=15,50,IF(($AU$4-H9)=14,60,IF(($AU$4-H9)=13,70,0))))))))</f>
        <v>0</v>
      </c>
    </row>
    <row r="10" spans="1:63" s="35" customFormat="1" ht="18">
      <c r="A10" s="84">
        <v>2</v>
      </c>
      <c r="B10" s="85" t="str">
        <f>IF(ISBLANK($E10),"",INDEX(#REF!,$AS10,2))</f>
        <v/>
      </c>
      <c r="C10" s="85" t="str">
        <f>IF(ISBLANK($E10),"",INDEX(#REF!,$AS10,3))</f>
        <v/>
      </c>
      <c r="D10" s="85" t="str">
        <f>IF(ISBLANK($E10),"",INDEX(#REF!,$AS10,4))</f>
        <v/>
      </c>
      <c r="E10" s="46"/>
      <c r="F10" s="85" t="str">
        <f>IF(ISBLANK($E10),"",INDEX(#REF!,$AS10,6))</f>
        <v/>
      </c>
      <c r="G10" s="180" t="str">
        <f>IF(ISBLANK($E10),"",INDEX(#REF!,$AS10,7))</f>
        <v/>
      </c>
      <c r="H10" s="154" t="str">
        <f>IF(ISBLANK($E10),"",INDEX(#REF!,$AS10,8))</f>
        <v/>
      </c>
      <c r="I10" s="86" t="str">
        <f>IF(ISBLANK($E10),"",INDEX(#REF!,$AS10,9))</f>
        <v/>
      </c>
      <c r="J10" s="94" t="str">
        <f>IF(ISBLANK($E10),"",INDEX(#REF!,$AS10,10))</f>
        <v/>
      </c>
      <c r="K10" s="88" t="str">
        <f>IF(ISBLANK($E10),"",INDEX(#REF!,$AS10,11))</f>
        <v/>
      </c>
      <c r="L10" s="131" t="str">
        <f>IF(ISBLANK($E10),"",INDEX(#REF!,$AS10,12))</f>
        <v/>
      </c>
      <c r="M10" s="132"/>
      <c r="N10" s="131" t="str">
        <f t="shared" si="0"/>
        <v/>
      </c>
      <c r="O10" s="132"/>
      <c r="P10" s="133" t="str">
        <f t="shared" si="1"/>
        <v/>
      </c>
      <c r="Q10" s="132"/>
      <c r="R10" s="133" t="str">
        <f>IF(ISBLANK($E10),"",INDEX(#REF!,$AS10,13))</f>
        <v/>
      </c>
      <c r="S10" s="132"/>
      <c r="T10" s="133" t="str">
        <f t="shared" si="2"/>
        <v/>
      </c>
      <c r="U10" s="132"/>
      <c r="V10" s="133" t="str">
        <f t="shared" si="3"/>
        <v/>
      </c>
      <c r="W10" s="132"/>
      <c r="X10" s="262" t="str">
        <f t="shared" si="4"/>
        <v xml:space="preserve"> </v>
      </c>
      <c r="Y10" s="211" t="str">
        <f t="shared" si="5"/>
        <v/>
      </c>
      <c r="Z10" s="200" t="str">
        <f t="shared" si="6"/>
        <v/>
      </c>
      <c r="AB10" s="213" t="str">
        <f t="shared" si="7"/>
        <v/>
      </c>
      <c r="AC10" s="90" t="str">
        <f t="shared" ref="AC10:AC73" si="19">IF(E10="","",J10-L10-R10)</f>
        <v/>
      </c>
      <c r="AD10" s="91">
        <f t="shared" si="8"/>
        <v>1</v>
      </c>
      <c r="AE10" s="208">
        <f t="shared" si="9"/>
        <v>1</v>
      </c>
      <c r="AF10" s="93">
        <f t="shared" si="10"/>
        <v>1</v>
      </c>
      <c r="AG10" s="94">
        <f t="shared" si="11"/>
        <v>0</v>
      </c>
      <c r="AH10" s="94">
        <f t="shared" si="12"/>
        <v>0</v>
      </c>
      <c r="AI10" s="94">
        <f t="shared" si="13"/>
        <v>0</v>
      </c>
      <c r="AJ10" s="95">
        <f t="shared" si="14"/>
        <v>0</v>
      </c>
      <c r="AK10" s="94">
        <f t="shared" si="15"/>
        <v>0</v>
      </c>
      <c r="AL10" s="94">
        <f t="shared" si="16"/>
        <v>0</v>
      </c>
      <c r="AM10" s="94">
        <f t="shared" si="17"/>
        <v>0</v>
      </c>
      <c r="AN10" s="96">
        <f t="shared" si="18"/>
        <v>0</v>
      </c>
      <c r="AO10" s="94" t="str">
        <f t="shared" ref="AO10:AO73" si="20">IF(E10="","",IF(ISTEXT(Q10),AJ10,LARGE(L10:P10,1)))</f>
        <v/>
      </c>
      <c r="AP10" s="94" t="str">
        <f t="shared" ref="AP10:AP73" si="21">IF(E10="","",IF(ISTEXT(W10),AN10,LARGE(R10:V10,1)))</f>
        <v/>
      </c>
      <c r="AQ10" s="94" t="str">
        <f t="shared" ref="AQ10:AQ73" si="22">IF(E10="","",AO10+AP10)</f>
        <v/>
      </c>
      <c r="AS10" s="35" t="e">
        <f>MATCH(E10,#REF!,0)</f>
        <v>#REF!</v>
      </c>
      <c r="AU10" s="198">
        <f t="shared" ref="AU10:AU18" si="23">IF(ISBLANK(E10),0,IF(($AU$4-H10)=19,10,IF(($AU$4-H10)=18,20,IF(($AU$4-H10)=17,30,IF(($AU$4-H10)=16,40,IF(($AU$4-H10)=15,50,IF(($AU$4-H10)=14,60,IF(($AU$4-H10)=13,70,0))))))))</f>
        <v>0</v>
      </c>
    </row>
    <row r="11" spans="1:63" s="35" customFormat="1" ht="18">
      <c r="A11" s="84">
        <v>3</v>
      </c>
      <c r="B11" s="85" t="str">
        <f>IF(ISBLANK($E11),"",INDEX(#REF!,$AS11,2))</f>
        <v/>
      </c>
      <c r="C11" s="85" t="str">
        <f>IF(ISBLANK($E11),"",INDEX(#REF!,$AS11,3))</f>
        <v/>
      </c>
      <c r="D11" s="85" t="str">
        <f>IF(ISBLANK($E11),"",INDEX(#REF!,$AS11,4))</f>
        <v/>
      </c>
      <c r="E11" s="46"/>
      <c r="F11" s="85" t="str">
        <f>IF(ISBLANK($E11),"",INDEX(#REF!,$AS11,6))</f>
        <v/>
      </c>
      <c r="G11" s="180" t="str">
        <f>IF(ISBLANK($E11),"",INDEX(#REF!,$AS11,7))</f>
        <v/>
      </c>
      <c r="H11" s="154" t="str">
        <f>IF(ISBLANK($E11),"",INDEX(#REF!,$AS11,8))</f>
        <v/>
      </c>
      <c r="I11" s="86" t="str">
        <f>IF(ISBLANK($E11),"",INDEX(#REF!,$AS11,9))</f>
        <v/>
      </c>
      <c r="J11" s="94" t="str">
        <f>IF(ISBLANK($E11),"",INDEX(#REF!,$AS11,10))</f>
        <v/>
      </c>
      <c r="K11" s="88" t="str">
        <f>IF(ISBLANK($E11),"",INDEX(#REF!,$AS11,11))</f>
        <v/>
      </c>
      <c r="L11" s="131" t="str">
        <f>IF(ISBLANK($E11),"",INDEX(#REF!,$AS11,12))</f>
        <v/>
      </c>
      <c r="M11" s="132"/>
      <c r="N11" s="131" t="str">
        <f t="shared" si="0"/>
        <v/>
      </c>
      <c r="O11" s="132"/>
      <c r="P11" s="133" t="str">
        <f t="shared" si="1"/>
        <v/>
      </c>
      <c r="Q11" s="132"/>
      <c r="R11" s="133" t="str">
        <f>IF(ISBLANK($E11),"",INDEX(#REF!,$AS11,13))</f>
        <v/>
      </c>
      <c r="S11" s="132"/>
      <c r="T11" s="133" t="str">
        <f t="shared" si="2"/>
        <v/>
      </c>
      <c r="U11" s="132"/>
      <c r="V11" s="133" t="str">
        <f t="shared" si="3"/>
        <v/>
      </c>
      <c r="W11" s="132"/>
      <c r="X11" s="262" t="str">
        <f t="shared" si="4"/>
        <v xml:space="preserve"> </v>
      </c>
      <c r="Y11" s="211" t="str">
        <f t="shared" si="5"/>
        <v/>
      </c>
      <c r="Z11" s="200" t="str">
        <f t="shared" si="6"/>
        <v/>
      </c>
      <c r="AB11" s="213" t="str">
        <f t="shared" si="7"/>
        <v/>
      </c>
      <c r="AC11" s="90" t="str">
        <f t="shared" si="19"/>
        <v/>
      </c>
      <c r="AD11" s="91">
        <f t="shared" si="8"/>
        <v>1</v>
      </c>
      <c r="AE11" s="208">
        <f t="shared" si="9"/>
        <v>1</v>
      </c>
      <c r="AF11" s="93">
        <f t="shared" si="10"/>
        <v>1</v>
      </c>
      <c r="AG11" s="94">
        <f t="shared" si="11"/>
        <v>0</v>
      </c>
      <c r="AH11" s="94">
        <f t="shared" si="12"/>
        <v>0</v>
      </c>
      <c r="AI11" s="94">
        <f t="shared" si="13"/>
        <v>0</v>
      </c>
      <c r="AJ11" s="95">
        <f t="shared" si="14"/>
        <v>0</v>
      </c>
      <c r="AK11" s="94">
        <f t="shared" si="15"/>
        <v>0</v>
      </c>
      <c r="AL11" s="94">
        <f t="shared" si="16"/>
        <v>0</v>
      </c>
      <c r="AM11" s="94">
        <f t="shared" si="17"/>
        <v>0</v>
      </c>
      <c r="AN11" s="96">
        <f t="shared" si="18"/>
        <v>0</v>
      </c>
      <c r="AO11" s="94" t="str">
        <f t="shared" si="20"/>
        <v/>
      </c>
      <c r="AP11" s="94" t="str">
        <f t="shared" si="21"/>
        <v/>
      </c>
      <c r="AQ11" s="94" t="str">
        <f t="shared" si="22"/>
        <v/>
      </c>
      <c r="AS11" s="35" t="e">
        <f>MATCH(E11,#REF!,0)</f>
        <v>#REF!</v>
      </c>
      <c r="AU11" s="198">
        <f t="shared" si="23"/>
        <v>0</v>
      </c>
    </row>
    <row r="12" spans="1:63" s="35" customFormat="1" ht="18">
      <c r="A12" s="84">
        <v>4</v>
      </c>
      <c r="B12" s="85" t="str">
        <f>IF(ISBLANK($E12),"",INDEX(#REF!,$AS12,2))</f>
        <v/>
      </c>
      <c r="C12" s="85" t="str">
        <f>IF(ISBLANK($E12),"",INDEX(#REF!,$AS12,3))</f>
        <v/>
      </c>
      <c r="D12" s="85" t="str">
        <f>IF(ISBLANK($E12),"",INDEX(#REF!,$AS12,4))</f>
        <v/>
      </c>
      <c r="E12" s="59"/>
      <c r="F12" s="85" t="str">
        <f>IF(ISBLANK($E12),"",INDEX(#REF!,$AS12,6))</f>
        <v/>
      </c>
      <c r="G12" s="180" t="str">
        <f>IF(ISBLANK($E12),"",INDEX(#REF!,$AS12,7))</f>
        <v/>
      </c>
      <c r="H12" s="154" t="str">
        <f>IF(ISBLANK($E12),"",INDEX(#REF!,$AS12,8))</f>
        <v/>
      </c>
      <c r="I12" s="86" t="str">
        <f>IF(ISBLANK($E12),"",INDEX(#REF!,$AS12,9))</f>
        <v/>
      </c>
      <c r="J12" s="94" t="str">
        <f>IF(ISBLANK($E12),"",INDEX(#REF!,$AS12,10))</f>
        <v/>
      </c>
      <c r="K12" s="88" t="str">
        <f>IF(ISBLANK($E12),"",INDEX(#REF!,$AS12,11))</f>
        <v/>
      </c>
      <c r="L12" s="131" t="str">
        <f>IF(ISBLANK($E12),"",INDEX(#REF!,$AS12,12))</f>
        <v/>
      </c>
      <c r="M12" s="132"/>
      <c r="N12" s="131" t="str">
        <f t="shared" si="0"/>
        <v/>
      </c>
      <c r="O12" s="132"/>
      <c r="P12" s="133" t="str">
        <f t="shared" si="1"/>
        <v/>
      </c>
      <c r="Q12" s="132"/>
      <c r="R12" s="133" t="str">
        <f>IF(ISBLANK($E12),"",INDEX(#REF!,$AS12,13))</f>
        <v/>
      </c>
      <c r="S12" s="132"/>
      <c r="T12" s="133" t="str">
        <f t="shared" si="2"/>
        <v/>
      </c>
      <c r="U12" s="132"/>
      <c r="V12" s="133" t="str">
        <f t="shared" si="3"/>
        <v/>
      </c>
      <c r="W12" s="132"/>
      <c r="X12" s="262" t="str">
        <f t="shared" si="4"/>
        <v xml:space="preserve"> </v>
      </c>
      <c r="Y12" s="211" t="str">
        <f t="shared" si="5"/>
        <v/>
      </c>
      <c r="Z12" s="200" t="str">
        <f t="shared" si="6"/>
        <v/>
      </c>
      <c r="AB12" s="213" t="str">
        <f t="shared" si="7"/>
        <v/>
      </c>
      <c r="AC12" s="90" t="str">
        <f t="shared" si="19"/>
        <v/>
      </c>
      <c r="AD12" s="91">
        <f t="shared" si="8"/>
        <v>1</v>
      </c>
      <c r="AE12" s="208">
        <f>IF(K12&lt;153.757,10^(0.787004341*((LOG10(K12/153.757))^2)),1)</f>
        <v>1</v>
      </c>
      <c r="AF12" s="93">
        <f>IF(K12&lt;193.609,10^(0.722762521*((LOG10(K12/193.609))^2)),1)</f>
        <v>1</v>
      </c>
      <c r="AG12" s="94">
        <f>IF(M12="z",L12,IF(M12="x",L12*(-1),0))</f>
        <v>0</v>
      </c>
      <c r="AH12" s="94">
        <f>IF(O12="z",N12,IF(O12="x",N12*(-1),0))</f>
        <v>0</v>
      </c>
      <c r="AI12" s="94">
        <f>IF(Q12="z",P12,IF(Q12="x",P12*(-1),0))</f>
        <v>0</v>
      </c>
      <c r="AJ12" s="95">
        <f>IF(AND(AG12&lt;0,AH12&lt;0,AI12&lt;0),0,MAX(AG12:AI12))</f>
        <v>0</v>
      </c>
      <c r="AK12" s="94">
        <f>IF(S12="z",R12,IF(S12="x",R12*(-1),0))</f>
        <v>0</v>
      </c>
      <c r="AL12" s="94">
        <f>IF(U12="z",T12,IF(U12="x",T12*(-1),0))</f>
        <v>0</v>
      </c>
      <c r="AM12" s="94">
        <f>IF(W12="z",V12,IF(W12="x",V12*(-1),0))</f>
        <v>0</v>
      </c>
      <c r="AN12" s="96">
        <f>IF(AND(AK12&lt;0,AL12&lt;0,AM12&lt;0),0,MAX(AK12:AM12))</f>
        <v>0</v>
      </c>
      <c r="AO12" s="94" t="str">
        <f t="shared" si="20"/>
        <v/>
      </c>
      <c r="AP12" s="94" t="str">
        <f t="shared" si="21"/>
        <v/>
      </c>
      <c r="AQ12" s="94" t="str">
        <f t="shared" si="22"/>
        <v/>
      </c>
      <c r="AS12" s="35" t="e">
        <f>MATCH(E12,#REF!,0)</f>
        <v>#REF!</v>
      </c>
      <c r="AU12" s="198">
        <f t="shared" si="23"/>
        <v>0</v>
      </c>
    </row>
    <row r="13" spans="1:63" s="35" customFormat="1" ht="18">
      <c r="A13" s="84">
        <v>5</v>
      </c>
      <c r="B13" s="85" t="str">
        <f>IF(ISBLANK($E13),"",INDEX(#REF!,$AS13,2))</f>
        <v/>
      </c>
      <c r="C13" s="85" t="str">
        <f>IF(ISBLANK($E13),"",INDEX(#REF!,$AS13,3))</f>
        <v/>
      </c>
      <c r="D13" s="85" t="str">
        <f>IF(ISBLANK($E13),"",INDEX(#REF!,$AS13,4))</f>
        <v/>
      </c>
      <c r="E13" s="59"/>
      <c r="F13" s="85" t="str">
        <f>IF(ISBLANK($E13),"",INDEX(#REF!,$AS13,6))</f>
        <v/>
      </c>
      <c r="G13" s="180" t="str">
        <f>IF(ISBLANK($E13),"",INDEX(#REF!,$AS13,7))</f>
        <v/>
      </c>
      <c r="H13" s="154" t="str">
        <f>IF(ISBLANK($E13),"",INDEX(#REF!,$AS13,8))</f>
        <v/>
      </c>
      <c r="I13" s="86" t="str">
        <f>IF(ISBLANK($E13),"",INDEX(#REF!,$AS13,9))</f>
        <v/>
      </c>
      <c r="J13" s="94" t="str">
        <f>IF(ISBLANK($E13),"",INDEX(#REF!,$AS13,10))</f>
        <v/>
      </c>
      <c r="K13" s="88" t="str">
        <f>IF(ISBLANK($E13),"",INDEX(#REF!,$AS13,11))</f>
        <v/>
      </c>
      <c r="L13" s="131" t="str">
        <f>IF(ISBLANK($E13),"",INDEX(#REF!,$AS13,12))</f>
        <v/>
      </c>
      <c r="M13" s="132"/>
      <c r="N13" s="131" t="str">
        <f t="shared" si="0"/>
        <v/>
      </c>
      <c r="O13" s="132"/>
      <c r="P13" s="133" t="str">
        <f t="shared" si="1"/>
        <v/>
      </c>
      <c r="Q13" s="132"/>
      <c r="R13" s="133" t="str">
        <f>IF(ISBLANK($E13),"",INDEX(#REF!,$AS13,13))</f>
        <v/>
      </c>
      <c r="S13" s="132"/>
      <c r="T13" s="133" t="str">
        <f t="shared" si="2"/>
        <v/>
      </c>
      <c r="U13" s="132"/>
      <c r="V13" s="133" t="str">
        <f t="shared" si="3"/>
        <v/>
      </c>
      <c r="W13" s="132"/>
      <c r="X13" s="262" t="str">
        <f t="shared" si="4"/>
        <v xml:space="preserve"> </v>
      </c>
      <c r="Y13" s="211" t="str">
        <f t="shared" si="5"/>
        <v/>
      </c>
      <c r="Z13" s="200" t="str">
        <f t="shared" si="6"/>
        <v/>
      </c>
      <c r="AB13" s="213" t="str">
        <f t="shared" si="7"/>
        <v/>
      </c>
      <c r="AC13" s="90" t="str">
        <f t="shared" si="19"/>
        <v/>
      </c>
      <c r="AD13" s="91">
        <f t="shared" si="8"/>
        <v>1</v>
      </c>
      <c r="AE13" s="208">
        <f>IF(K13&lt;153.757,10^(0.787004341*((LOG10(K13/153.757))^2)),1)</f>
        <v>1</v>
      </c>
      <c r="AF13" s="93">
        <f>IF(K13&lt;193.609,10^(0.722762521*((LOG10(K13/193.609))^2)),1)</f>
        <v>1</v>
      </c>
      <c r="AG13" s="94">
        <f>IF(M13="z",L13,IF(M13="x",L13*(-1),0))</f>
        <v>0</v>
      </c>
      <c r="AH13" s="94">
        <f>IF(O13="z",N13,IF(O13="x",N13*(-1),0))</f>
        <v>0</v>
      </c>
      <c r="AI13" s="94">
        <f>IF(Q13="z",P13,IF(Q13="x",P13*(-1),0))</f>
        <v>0</v>
      </c>
      <c r="AJ13" s="95">
        <f>IF(AND(AG13&lt;0,AH13&lt;0,AI13&lt;0),0,MAX(AG13:AI13))</f>
        <v>0</v>
      </c>
      <c r="AK13" s="94">
        <f>IF(S13="z",R13,IF(S13="x",R13*(-1),0))</f>
        <v>0</v>
      </c>
      <c r="AL13" s="94">
        <f>IF(U13="z",T13,IF(U13="x",T13*(-1),0))</f>
        <v>0</v>
      </c>
      <c r="AM13" s="94">
        <f>IF(W13="z",V13,IF(W13="x",V13*(-1),0))</f>
        <v>0</v>
      </c>
      <c r="AN13" s="96">
        <f>IF(AND(AK13&lt;0,AL13&lt;0,AM13&lt;0),0,MAX(AK13:AM13))</f>
        <v>0</v>
      </c>
      <c r="AO13" s="94" t="str">
        <f t="shared" si="20"/>
        <v/>
      </c>
      <c r="AP13" s="94" t="str">
        <f t="shared" si="21"/>
        <v/>
      </c>
      <c r="AQ13" s="94" t="str">
        <f t="shared" si="22"/>
        <v/>
      </c>
      <c r="AS13" s="35" t="e">
        <f>MATCH(E13,#REF!,0)</f>
        <v>#REF!</v>
      </c>
      <c r="AU13" s="198">
        <f t="shared" si="23"/>
        <v>0</v>
      </c>
    </row>
    <row r="14" spans="1:63" s="35" customFormat="1" ht="18">
      <c r="A14" s="84">
        <v>6</v>
      </c>
      <c r="B14" s="85" t="str">
        <f>IF(ISBLANK($E14),"",INDEX(#REF!,$AS14,2))</f>
        <v/>
      </c>
      <c r="C14" s="85" t="str">
        <f>IF(ISBLANK($E14),"",INDEX(#REF!,$AS14,3))</f>
        <v/>
      </c>
      <c r="D14" s="85" t="str">
        <f>IF(ISBLANK($E14),"",INDEX(#REF!,$AS14,4))</f>
        <v/>
      </c>
      <c r="E14" s="46"/>
      <c r="F14" s="85" t="str">
        <f>IF(ISBLANK($E14),"",INDEX(#REF!,$AS14,6))</f>
        <v/>
      </c>
      <c r="G14" s="180" t="str">
        <f>IF(ISBLANK($E14),"",INDEX(#REF!,$AS14,7))</f>
        <v/>
      </c>
      <c r="H14" s="154" t="str">
        <f>IF(ISBLANK($E14),"",INDEX(#REF!,$AS14,8))</f>
        <v/>
      </c>
      <c r="I14" s="86" t="str">
        <f>IF(ISBLANK($E14),"",INDEX(#REF!,$AS14,9))</f>
        <v/>
      </c>
      <c r="J14" s="94" t="str">
        <f>IF(ISBLANK($E14),"",INDEX(#REF!,$AS14,10))</f>
        <v/>
      </c>
      <c r="K14" s="88" t="str">
        <f>IF(ISBLANK($E14),"",INDEX(#REF!,$AS14,11))</f>
        <v/>
      </c>
      <c r="L14" s="131" t="str">
        <f>IF(ISBLANK($E14),"",INDEX(#REF!,$AS14,12))</f>
        <v/>
      </c>
      <c r="M14" s="132"/>
      <c r="N14" s="131" t="str">
        <f t="shared" si="0"/>
        <v/>
      </c>
      <c r="O14" s="132"/>
      <c r="P14" s="133" t="str">
        <f t="shared" si="1"/>
        <v/>
      </c>
      <c r="Q14" s="132"/>
      <c r="R14" s="133" t="str">
        <f>IF(ISBLANK($E14),"",INDEX(#REF!,$AS14,13))</f>
        <v/>
      </c>
      <c r="S14" s="132"/>
      <c r="T14" s="133" t="str">
        <f t="shared" si="2"/>
        <v/>
      </c>
      <c r="U14" s="132"/>
      <c r="V14" s="133" t="str">
        <f t="shared" si="3"/>
        <v/>
      </c>
      <c r="W14" s="132"/>
      <c r="X14" s="262" t="str">
        <f t="shared" si="4"/>
        <v xml:space="preserve"> </v>
      </c>
      <c r="Y14" s="211" t="str">
        <f t="shared" si="5"/>
        <v/>
      </c>
      <c r="Z14" s="200" t="str">
        <f t="shared" si="6"/>
        <v/>
      </c>
      <c r="AB14" s="213" t="str">
        <f t="shared" si="7"/>
        <v/>
      </c>
      <c r="AC14" s="90" t="str">
        <f t="shared" si="19"/>
        <v/>
      </c>
      <c r="AD14" s="91">
        <f t="shared" si="8"/>
        <v>1</v>
      </c>
      <c r="AE14" s="208">
        <f>IF(K14&lt;153.757,10^(0.787004341*((LOG10(K14/153.757))^2)),1)</f>
        <v>1</v>
      </c>
      <c r="AF14" s="93">
        <f>IF(K14&lt;193.609,10^(0.722762521*((LOG10(K14/193.609))^2)),1)</f>
        <v>1</v>
      </c>
      <c r="AG14" s="94">
        <f>IF(M14="z",L14,IF(M14="x",L14*(-1),0))</f>
        <v>0</v>
      </c>
      <c r="AH14" s="94">
        <f>IF(O14="z",N14,IF(O14="x",N14*(-1),0))</f>
        <v>0</v>
      </c>
      <c r="AI14" s="94">
        <f>IF(Q14="z",P14,IF(Q14="x",P14*(-1),0))</f>
        <v>0</v>
      </c>
      <c r="AJ14" s="95">
        <f>IF(AND(AG14&lt;0,AH14&lt;0,AI14&lt;0),0,MAX(AG14:AI14))</f>
        <v>0</v>
      </c>
      <c r="AK14" s="94">
        <f>IF(S14="z",R14,IF(S14="x",R14*(-1),0))</f>
        <v>0</v>
      </c>
      <c r="AL14" s="94">
        <f>IF(U14="z",T14,IF(U14="x",T14*(-1),0))</f>
        <v>0</v>
      </c>
      <c r="AM14" s="94">
        <f>IF(W14="z",V14,IF(W14="x",V14*(-1),0))</f>
        <v>0</v>
      </c>
      <c r="AN14" s="96">
        <f>IF(AND(AK14&lt;0,AL14&lt;0,AM14&lt;0),0,MAX(AK14:AM14))</f>
        <v>0</v>
      </c>
      <c r="AO14" s="94" t="str">
        <f t="shared" si="20"/>
        <v/>
      </c>
      <c r="AP14" s="94" t="str">
        <f t="shared" si="21"/>
        <v/>
      </c>
      <c r="AQ14" s="94" t="str">
        <f t="shared" si="22"/>
        <v/>
      </c>
      <c r="AS14" s="35" t="e">
        <f>MATCH(E14,#REF!,0)</f>
        <v>#REF!</v>
      </c>
      <c r="AU14" s="198">
        <f t="shared" si="23"/>
        <v>0</v>
      </c>
    </row>
    <row r="15" spans="1:63" s="35" customFormat="1" ht="18">
      <c r="A15" s="84">
        <v>7</v>
      </c>
      <c r="B15" s="85" t="str">
        <f>IF(ISBLANK($E15),"",INDEX(#REF!,$AS15,2))</f>
        <v/>
      </c>
      <c r="C15" s="85" t="str">
        <f>IF(ISBLANK($E15),"",INDEX(#REF!,$AS15,3))</f>
        <v/>
      </c>
      <c r="D15" s="85" t="str">
        <f>IF(ISBLANK($E15),"",INDEX(#REF!,$AS15,4))</f>
        <v/>
      </c>
      <c r="E15" s="59"/>
      <c r="F15" s="85" t="str">
        <f>IF(ISBLANK($E15),"",INDEX(#REF!,$AS15,6))</f>
        <v/>
      </c>
      <c r="G15" s="180" t="str">
        <f>IF(ISBLANK($E15),"",INDEX(#REF!,$AS15,7))</f>
        <v/>
      </c>
      <c r="H15" s="154" t="str">
        <f>IF(ISBLANK($E15),"",INDEX(#REF!,$AS15,8))</f>
        <v/>
      </c>
      <c r="I15" s="86" t="str">
        <f>IF(ISBLANK($E15),"",INDEX(#REF!,$AS15,9))</f>
        <v/>
      </c>
      <c r="J15" s="94" t="str">
        <f>IF(ISBLANK($E15),"",INDEX(#REF!,$AS15,10))</f>
        <v/>
      </c>
      <c r="K15" s="88" t="str">
        <f>IF(ISBLANK($E15),"",INDEX(#REF!,$AS15,11))</f>
        <v/>
      </c>
      <c r="L15" s="131" t="str">
        <f>IF(ISBLANK($E15),"",INDEX(#REF!,$AS15,12))</f>
        <v/>
      </c>
      <c r="M15" s="132"/>
      <c r="N15" s="131" t="str">
        <f t="shared" si="0"/>
        <v/>
      </c>
      <c r="O15" s="132"/>
      <c r="P15" s="133" t="str">
        <f t="shared" si="1"/>
        <v/>
      </c>
      <c r="Q15" s="132"/>
      <c r="R15" s="133" t="str">
        <f>IF(ISBLANK($E15),"",INDEX(#REF!,$AS15,13))</f>
        <v/>
      </c>
      <c r="S15" s="132"/>
      <c r="T15" s="133" t="str">
        <f t="shared" si="2"/>
        <v/>
      </c>
      <c r="U15" s="132"/>
      <c r="V15" s="133" t="str">
        <f t="shared" si="3"/>
        <v/>
      </c>
      <c r="W15" s="132"/>
      <c r="X15" s="262" t="str">
        <f t="shared" si="4"/>
        <v xml:space="preserve"> </v>
      </c>
      <c r="Y15" s="211" t="str">
        <f t="shared" si="5"/>
        <v/>
      </c>
      <c r="Z15" s="200" t="str">
        <f t="shared" si="6"/>
        <v/>
      </c>
      <c r="AB15" s="213" t="str">
        <f t="shared" si="7"/>
        <v/>
      </c>
      <c r="AC15" s="90" t="str">
        <f t="shared" si="19"/>
        <v/>
      </c>
      <c r="AD15" s="91">
        <f t="shared" si="8"/>
        <v>1</v>
      </c>
      <c r="AE15" s="208">
        <f>IF(K15&lt;153.757,10^(0.787004341*((LOG10(K15/153.757))^2)),1)</f>
        <v>1</v>
      </c>
      <c r="AF15" s="93">
        <f>IF(K15&lt;193.609,10^(0.722762521*((LOG10(K15/193.609))^2)),1)</f>
        <v>1</v>
      </c>
      <c r="AG15" s="94">
        <f>IF(M15="z",L15,IF(M15="x",L15*(-1),0))</f>
        <v>0</v>
      </c>
      <c r="AH15" s="94">
        <f>IF(O15="z",N15,IF(O15="x",N15*(-1),0))</f>
        <v>0</v>
      </c>
      <c r="AI15" s="94">
        <f>IF(Q15="z",P15,IF(Q15="x",P15*(-1),0))</f>
        <v>0</v>
      </c>
      <c r="AJ15" s="95">
        <f>IF(AND(AG15&lt;0,AH15&lt;0,AI15&lt;0),0,MAX(AG15:AI15))</f>
        <v>0</v>
      </c>
      <c r="AK15" s="94">
        <f>IF(S15="z",R15,IF(S15="x",R15*(-1),0))</f>
        <v>0</v>
      </c>
      <c r="AL15" s="94">
        <f>IF(U15="z",T15,IF(U15="x",T15*(-1),0))</f>
        <v>0</v>
      </c>
      <c r="AM15" s="94">
        <f>IF(W15="z",V15,IF(W15="x",V15*(-1),0))</f>
        <v>0</v>
      </c>
      <c r="AN15" s="96">
        <f>IF(AND(AK15&lt;0,AL15&lt;0,AM15&lt;0),0,MAX(AK15:AM15))</f>
        <v>0</v>
      </c>
      <c r="AO15" s="94" t="str">
        <f t="shared" si="20"/>
        <v/>
      </c>
      <c r="AP15" s="94" t="str">
        <f t="shared" si="21"/>
        <v/>
      </c>
      <c r="AQ15" s="94" t="str">
        <f t="shared" si="22"/>
        <v/>
      </c>
      <c r="AS15" s="35" t="e">
        <f>MATCH(E15,#REF!,0)</f>
        <v>#REF!</v>
      </c>
      <c r="AU15" s="198">
        <f t="shared" si="23"/>
        <v>0</v>
      </c>
    </row>
    <row r="16" spans="1:63" s="35" customFormat="1" ht="18">
      <c r="A16" s="84">
        <v>8</v>
      </c>
      <c r="B16" s="85" t="str">
        <f>IF(ISBLANK($E16),"",INDEX(#REF!,$AS16,2))</f>
        <v/>
      </c>
      <c r="C16" s="85" t="str">
        <f>IF(ISBLANK($E16),"",INDEX(#REF!,$AS16,3))</f>
        <v/>
      </c>
      <c r="D16" s="85" t="str">
        <f>IF(ISBLANK($E16),"",INDEX(#REF!,$AS16,4))</f>
        <v/>
      </c>
      <c r="E16" s="46"/>
      <c r="F16" s="85" t="str">
        <f>IF(ISBLANK($E16),"",INDEX(#REF!,$AS16,6))</f>
        <v/>
      </c>
      <c r="G16" s="180" t="str">
        <f>IF(ISBLANK($E16),"",INDEX(#REF!,$AS16,7))</f>
        <v/>
      </c>
      <c r="H16" s="154" t="str">
        <f>IF(ISBLANK($E16),"",INDEX(#REF!,$AS16,8))</f>
        <v/>
      </c>
      <c r="I16" s="86" t="str">
        <f>IF(ISBLANK($E16),"",INDEX(#REF!,$AS16,9))</f>
        <v/>
      </c>
      <c r="J16" s="94" t="str">
        <f>IF(ISBLANK($E16),"",INDEX(#REF!,$AS16,10))</f>
        <v/>
      </c>
      <c r="K16" s="88" t="str">
        <f>IF(ISBLANK($E16),"",INDEX(#REF!,$AS16,11))</f>
        <v/>
      </c>
      <c r="L16" s="131" t="str">
        <f>IF(ISBLANK($E16),"",INDEX(#REF!,$AS16,12))</f>
        <v/>
      </c>
      <c r="M16" s="132"/>
      <c r="N16" s="131" t="str">
        <f t="shared" si="0"/>
        <v/>
      </c>
      <c r="O16" s="132"/>
      <c r="P16" s="133" t="str">
        <f t="shared" si="1"/>
        <v/>
      </c>
      <c r="Q16" s="132"/>
      <c r="R16" s="133" t="str">
        <f>IF(ISBLANK($E16),"",INDEX(#REF!,$AS16,13))</f>
        <v/>
      </c>
      <c r="S16" s="132"/>
      <c r="T16" s="133" t="str">
        <f t="shared" si="2"/>
        <v/>
      </c>
      <c r="U16" s="132"/>
      <c r="V16" s="133" t="str">
        <f t="shared" si="3"/>
        <v/>
      </c>
      <c r="W16" s="132"/>
      <c r="X16" s="262" t="str">
        <f t="shared" si="4"/>
        <v xml:space="preserve"> </v>
      </c>
      <c r="Y16" s="211" t="str">
        <f t="shared" si="5"/>
        <v/>
      </c>
      <c r="Z16" s="200" t="str">
        <f t="shared" si="6"/>
        <v/>
      </c>
      <c r="AB16" s="213" t="str">
        <f t="shared" si="7"/>
        <v/>
      </c>
      <c r="AC16" s="90" t="str">
        <f t="shared" si="19"/>
        <v/>
      </c>
      <c r="AD16" s="91">
        <f t="shared" si="8"/>
        <v>1</v>
      </c>
      <c r="AE16" s="208">
        <f t="shared" si="9"/>
        <v>1</v>
      </c>
      <c r="AF16" s="93">
        <f t="shared" si="10"/>
        <v>1</v>
      </c>
      <c r="AG16" s="94">
        <f t="shared" si="11"/>
        <v>0</v>
      </c>
      <c r="AH16" s="94">
        <f t="shared" si="12"/>
        <v>0</v>
      </c>
      <c r="AI16" s="94">
        <f t="shared" si="13"/>
        <v>0</v>
      </c>
      <c r="AJ16" s="95">
        <f t="shared" si="14"/>
        <v>0</v>
      </c>
      <c r="AK16" s="94">
        <f t="shared" si="15"/>
        <v>0</v>
      </c>
      <c r="AL16" s="94">
        <f t="shared" si="16"/>
        <v>0</v>
      </c>
      <c r="AM16" s="94">
        <f t="shared" si="17"/>
        <v>0</v>
      </c>
      <c r="AN16" s="96">
        <f t="shared" si="18"/>
        <v>0</v>
      </c>
      <c r="AO16" s="94" t="str">
        <f t="shared" si="20"/>
        <v/>
      </c>
      <c r="AP16" s="94" t="str">
        <f t="shared" si="21"/>
        <v/>
      </c>
      <c r="AQ16" s="94" t="str">
        <f t="shared" si="22"/>
        <v/>
      </c>
      <c r="AS16" s="35" t="e">
        <f>MATCH(E16,#REF!,0)</f>
        <v>#REF!</v>
      </c>
      <c r="AU16" s="198">
        <f t="shared" si="23"/>
        <v>0</v>
      </c>
    </row>
    <row r="17" spans="1:47" s="35" customFormat="1" ht="18">
      <c r="A17" s="84">
        <v>9</v>
      </c>
      <c r="B17" s="85" t="str">
        <f>IF(ISBLANK($E17),"",INDEX(#REF!,$AS17,2))</f>
        <v/>
      </c>
      <c r="C17" s="85" t="str">
        <f>IF(ISBLANK($E17),"",INDEX(#REF!,$AS17,3))</f>
        <v/>
      </c>
      <c r="D17" s="85" t="str">
        <f>IF(ISBLANK($E17),"",INDEX(#REF!,$AS17,4))</f>
        <v/>
      </c>
      <c r="E17" s="46"/>
      <c r="F17" s="85" t="str">
        <f>IF(ISBLANK($E17),"",INDEX(#REF!,$AS17,6))</f>
        <v/>
      </c>
      <c r="G17" s="180" t="str">
        <f>IF(ISBLANK($E17),"",INDEX(#REF!,$AS17,7))</f>
        <v/>
      </c>
      <c r="H17" s="154" t="str">
        <f>IF(ISBLANK($E17),"",INDEX(#REF!,$AS17,8))</f>
        <v/>
      </c>
      <c r="I17" s="86" t="str">
        <f>IF(ISBLANK($E17),"",INDEX(#REF!,$AS17,9))</f>
        <v/>
      </c>
      <c r="J17" s="94" t="str">
        <f>IF(ISBLANK($E17),"",INDEX(#REF!,$AS17,10))</f>
        <v/>
      </c>
      <c r="K17" s="88" t="str">
        <f>IF(ISBLANK($E17),"",INDEX(#REF!,$AS17,11))</f>
        <v/>
      </c>
      <c r="L17" s="131" t="str">
        <f>IF(ISBLANK($E17),"",INDEX(#REF!,$AS17,12))</f>
        <v/>
      </c>
      <c r="M17" s="132"/>
      <c r="N17" s="131" t="str">
        <f t="shared" si="0"/>
        <v/>
      </c>
      <c r="O17" s="132"/>
      <c r="P17" s="133" t="str">
        <f t="shared" si="1"/>
        <v/>
      </c>
      <c r="Q17" s="132"/>
      <c r="R17" s="133" t="str">
        <f>IF(ISBLANK($E17),"",INDEX(#REF!,$AS17,13))</f>
        <v/>
      </c>
      <c r="S17" s="132"/>
      <c r="T17" s="133" t="str">
        <f t="shared" si="2"/>
        <v/>
      </c>
      <c r="U17" s="132"/>
      <c r="V17" s="133" t="str">
        <f t="shared" si="3"/>
        <v/>
      </c>
      <c r="W17" s="132"/>
      <c r="X17" s="262" t="str">
        <f t="shared" si="4"/>
        <v xml:space="preserve"> </v>
      </c>
      <c r="Y17" s="211" t="str">
        <f t="shared" si="5"/>
        <v/>
      </c>
      <c r="Z17" s="200" t="str">
        <f t="shared" si="6"/>
        <v/>
      </c>
      <c r="AB17" s="213" t="str">
        <f t="shared" si="7"/>
        <v/>
      </c>
      <c r="AC17" s="90" t="str">
        <f t="shared" si="19"/>
        <v/>
      </c>
      <c r="AD17" s="91">
        <f t="shared" si="8"/>
        <v>1</v>
      </c>
      <c r="AE17" s="208">
        <f t="shared" si="9"/>
        <v>1</v>
      </c>
      <c r="AF17" s="93">
        <f t="shared" si="10"/>
        <v>1</v>
      </c>
      <c r="AG17" s="94">
        <f t="shared" si="11"/>
        <v>0</v>
      </c>
      <c r="AH17" s="94">
        <f t="shared" si="12"/>
        <v>0</v>
      </c>
      <c r="AI17" s="94">
        <f t="shared" si="13"/>
        <v>0</v>
      </c>
      <c r="AJ17" s="95">
        <f t="shared" si="14"/>
        <v>0</v>
      </c>
      <c r="AK17" s="94">
        <f t="shared" si="15"/>
        <v>0</v>
      </c>
      <c r="AL17" s="94">
        <f t="shared" si="16"/>
        <v>0</v>
      </c>
      <c r="AM17" s="94">
        <f t="shared" si="17"/>
        <v>0</v>
      </c>
      <c r="AN17" s="96">
        <f t="shared" si="18"/>
        <v>0</v>
      </c>
      <c r="AO17" s="94" t="str">
        <f t="shared" si="20"/>
        <v/>
      </c>
      <c r="AP17" s="94" t="str">
        <f t="shared" si="21"/>
        <v/>
      </c>
      <c r="AQ17" s="94" t="str">
        <f t="shared" si="22"/>
        <v/>
      </c>
      <c r="AS17" s="35" t="e">
        <f>MATCH(E17,#REF!,0)</f>
        <v>#REF!</v>
      </c>
      <c r="AU17" s="198">
        <f t="shared" si="23"/>
        <v>0</v>
      </c>
    </row>
    <row r="18" spans="1:47" s="35" customFormat="1" ht="18">
      <c r="A18" s="84">
        <v>10</v>
      </c>
      <c r="B18" s="85" t="str">
        <f>IF(ISBLANK($E18),"",INDEX(#REF!,$AS18,2))</f>
        <v/>
      </c>
      <c r="C18" s="85" t="str">
        <f>IF(ISBLANK($E18),"",INDEX(#REF!,$AS18,3))</f>
        <v/>
      </c>
      <c r="D18" s="85" t="str">
        <f>IF(ISBLANK($E18),"",INDEX(#REF!,$AS18,4))</f>
        <v/>
      </c>
      <c r="E18" s="46"/>
      <c r="F18" s="85" t="str">
        <f>IF(ISBLANK($E18),"",INDEX(#REF!,$AS18,6))</f>
        <v/>
      </c>
      <c r="G18" s="180" t="str">
        <f>IF(ISBLANK($E18),"",INDEX(#REF!,$AS18,7))</f>
        <v/>
      </c>
      <c r="H18" s="154" t="str">
        <f>IF(ISBLANK($E18),"",INDEX(#REF!,$AS18,8))</f>
        <v/>
      </c>
      <c r="I18" s="86" t="str">
        <f>IF(ISBLANK($E18),"",INDEX(#REF!,$AS18,9))</f>
        <v/>
      </c>
      <c r="J18" s="94" t="str">
        <f>IF(ISBLANK($E18),"",INDEX(#REF!,$AS18,10))</f>
        <v/>
      </c>
      <c r="K18" s="88" t="str">
        <f>IF(ISBLANK($E18),"",INDEX(#REF!,$AS18,11))</f>
        <v/>
      </c>
      <c r="L18" s="131" t="str">
        <f>IF(ISBLANK($E18),"",INDEX(#REF!,$AS18,12))</f>
        <v/>
      </c>
      <c r="M18" s="132"/>
      <c r="N18" s="131" t="str">
        <f t="shared" si="0"/>
        <v/>
      </c>
      <c r="O18" s="132"/>
      <c r="P18" s="133" t="str">
        <f t="shared" si="1"/>
        <v/>
      </c>
      <c r="Q18" s="132"/>
      <c r="R18" s="133" t="str">
        <f>IF(ISBLANK($E18),"",INDEX(#REF!,$AS18,13))</f>
        <v/>
      </c>
      <c r="S18" s="132"/>
      <c r="T18" s="133" t="str">
        <f t="shared" si="2"/>
        <v/>
      </c>
      <c r="U18" s="132"/>
      <c r="V18" s="133" t="str">
        <f t="shared" si="3"/>
        <v/>
      </c>
      <c r="W18" s="132"/>
      <c r="X18" s="262" t="str">
        <f t="shared" si="4"/>
        <v xml:space="preserve"> </v>
      </c>
      <c r="Y18" s="211" t="str">
        <f t="shared" si="5"/>
        <v/>
      </c>
      <c r="Z18" s="200" t="str">
        <f t="shared" si="6"/>
        <v/>
      </c>
      <c r="AB18" s="213" t="str">
        <f t="shared" si="7"/>
        <v/>
      </c>
      <c r="AC18" s="90" t="str">
        <f t="shared" si="19"/>
        <v/>
      </c>
      <c r="AD18" s="91">
        <f t="shared" si="8"/>
        <v>1</v>
      </c>
      <c r="AE18" s="208">
        <f t="shared" si="9"/>
        <v>1</v>
      </c>
      <c r="AF18" s="93">
        <f t="shared" si="10"/>
        <v>1</v>
      </c>
      <c r="AG18" s="94">
        <f t="shared" si="11"/>
        <v>0</v>
      </c>
      <c r="AH18" s="94">
        <f t="shared" si="12"/>
        <v>0</v>
      </c>
      <c r="AI18" s="94">
        <f t="shared" si="13"/>
        <v>0</v>
      </c>
      <c r="AJ18" s="95">
        <f t="shared" si="14"/>
        <v>0</v>
      </c>
      <c r="AK18" s="94">
        <f t="shared" si="15"/>
        <v>0</v>
      </c>
      <c r="AL18" s="94">
        <f t="shared" si="16"/>
        <v>0</v>
      </c>
      <c r="AM18" s="94">
        <f t="shared" si="17"/>
        <v>0</v>
      </c>
      <c r="AN18" s="96">
        <f t="shared" si="18"/>
        <v>0</v>
      </c>
      <c r="AO18" s="94" t="str">
        <f t="shared" si="20"/>
        <v/>
      </c>
      <c r="AP18" s="94" t="str">
        <f t="shared" si="21"/>
        <v/>
      </c>
      <c r="AQ18" s="94" t="str">
        <f t="shared" si="22"/>
        <v/>
      </c>
      <c r="AS18" s="35" t="e">
        <f>MATCH(E18,#REF!,0)</f>
        <v>#REF!</v>
      </c>
      <c r="AU18" s="198">
        <f t="shared" si="23"/>
        <v>0</v>
      </c>
    </row>
    <row r="19" spans="1:47" s="35" customFormat="1" ht="18">
      <c r="A19" s="84">
        <v>11</v>
      </c>
      <c r="B19" s="85" t="str">
        <f>IF(ISBLANK($E19),"",INDEX(#REF!,$AS19,2))</f>
        <v/>
      </c>
      <c r="C19" s="85" t="str">
        <f>IF(ISBLANK($E19),"",INDEX(#REF!,$AS19,3))</f>
        <v/>
      </c>
      <c r="D19" s="85" t="str">
        <f>IF(ISBLANK($E19),"",INDEX(#REF!,$AS19,4))</f>
        <v/>
      </c>
      <c r="E19" s="59"/>
      <c r="F19" s="85" t="str">
        <f>IF(ISBLANK($E19),"",INDEX(#REF!,$AS19,6))</f>
        <v/>
      </c>
      <c r="G19" s="180" t="str">
        <f>IF(ISBLANK($E19),"",INDEX(#REF!,$AS19,7))</f>
        <v/>
      </c>
      <c r="H19" s="154" t="str">
        <f>IF(ISBLANK($E19),"",INDEX(#REF!,$AS19,8))</f>
        <v/>
      </c>
      <c r="I19" s="86" t="str">
        <f>IF(ISBLANK($E19),"",INDEX(#REF!,$AS19,9))</f>
        <v/>
      </c>
      <c r="J19" s="94" t="str">
        <f>IF(ISBLANK($E19),"",INDEX(#REF!,$AS19,10))</f>
        <v/>
      </c>
      <c r="K19" s="88" t="str">
        <f>IF(ISBLANK($E19),"",INDEX(#REF!,$AS19,11))</f>
        <v/>
      </c>
      <c r="L19" s="131" t="str">
        <f>IF(ISBLANK($E19),"",INDEX(#REF!,$AS19,12))</f>
        <v/>
      </c>
      <c r="M19" s="132"/>
      <c r="N19" s="131" t="str">
        <f t="shared" si="0"/>
        <v/>
      </c>
      <c r="O19" s="132"/>
      <c r="P19" s="133" t="str">
        <f t="shared" si="1"/>
        <v/>
      </c>
      <c r="Q19" s="132"/>
      <c r="R19" s="133" t="str">
        <f>IF(ISBLANK($E19),"",INDEX(#REF!,$AS19,13))</f>
        <v/>
      </c>
      <c r="S19" s="132"/>
      <c r="T19" s="133" t="str">
        <f t="shared" si="2"/>
        <v/>
      </c>
      <c r="U19" s="132"/>
      <c r="V19" s="133" t="str">
        <f t="shared" si="3"/>
        <v/>
      </c>
      <c r="W19" s="132"/>
      <c r="X19" s="262" t="str">
        <f t="shared" si="4"/>
        <v xml:space="preserve"> </v>
      </c>
      <c r="Y19" s="211" t="str">
        <f t="shared" si="5"/>
        <v/>
      </c>
      <c r="Z19" s="200" t="str">
        <f t="shared" si="6"/>
        <v/>
      </c>
      <c r="AB19" s="213" t="str">
        <f t="shared" si="7"/>
        <v/>
      </c>
      <c r="AC19" s="90" t="str">
        <f t="shared" si="19"/>
        <v/>
      </c>
      <c r="AD19" s="91">
        <f t="shared" ref="AD19:AD33" si="24">IF(ISBLANK($AR$3),1,IF(F19="K",$AR$3,1))</f>
        <v>1</v>
      </c>
      <c r="AE19" s="208">
        <f t="shared" ref="AE19:AE33" si="25">IF(K19&lt;153.757,10^(0.787004341*((LOG10(K19/153.757))^2)),1)</f>
        <v>1</v>
      </c>
      <c r="AF19" s="93">
        <f t="shared" ref="AF19:AF33" si="26">IF(K19&lt;193.609,10^(0.722762521*((LOG10(K19/193.609))^2)),1)</f>
        <v>1</v>
      </c>
      <c r="AG19" s="94">
        <f t="shared" ref="AG19:AG33" si="27">IF(M19="z",L19,IF(M19="x",L19*(-1),0))</f>
        <v>0</v>
      </c>
      <c r="AH19" s="94">
        <f t="shared" ref="AH19:AH33" si="28">IF(O19="z",N19,IF(O19="x",N19*(-1),0))</f>
        <v>0</v>
      </c>
      <c r="AI19" s="94">
        <f t="shared" ref="AI19:AI33" si="29">IF(Q19="z",P19,IF(Q19="x",P19*(-1),0))</f>
        <v>0</v>
      </c>
      <c r="AJ19" s="95">
        <f t="shared" ref="AJ19:AJ33" si="30">IF(AND(AG19&lt;0,AH19&lt;0,AI19&lt;0),0,MAX(AG19:AI19))</f>
        <v>0</v>
      </c>
      <c r="AK19" s="94">
        <f t="shared" ref="AK19:AK33" si="31">IF(S19="z",R19,IF(S19="x",R19*(-1),0))</f>
        <v>0</v>
      </c>
      <c r="AL19" s="94">
        <f t="shared" ref="AL19:AL33" si="32">IF(U19="z",T19,IF(U19="x",T19*(-1),0))</f>
        <v>0</v>
      </c>
      <c r="AM19" s="94">
        <f t="shared" ref="AM19:AM33" si="33">IF(W19="z",V19,IF(W19="x",V19*(-1),0))</f>
        <v>0</v>
      </c>
      <c r="AN19" s="96">
        <f t="shared" ref="AN19:AN33" si="34">IF(AND(AK19&lt;0,AL19&lt;0,AM19&lt;0),0,MAX(AK19:AM19))</f>
        <v>0</v>
      </c>
      <c r="AO19" s="94" t="str">
        <f t="shared" si="20"/>
        <v/>
      </c>
      <c r="AP19" s="94" t="str">
        <f t="shared" si="21"/>
        <v/>
      </c>
      <c r="AQ19" s="94" t="str">
        <f t="shared" si="22"/>
        <v/>
      </c>
      <c r="AS19" s="35" t="e">
        <f>MATCH(E19,#REF!,0)</f>
        <v>#REF!</v>
      </c>
      <c r="AU19" s="198">
        <f t="shared" ref="AU19:AU33" si="35">IF(ISBLANK(E19),0,IF(($AU$4-H19)=19,10,IF(($AU$4-H19)=18,20,IF(($AU$4-H19)=17,30,IF(($AU$4-H19)=16,40,IF(($AU$4-H19)=15,50,IF(($AU$4-H19)=14,60,IF(($AU$4-H19)=13,70,0))))))))</f>
        <v>0</v>
      </c>
    </row>
    <row r="20" spans="1:47" s="35" customFormat="1" ht="18">
      <c r="A20" s="84">
        <v>12</v>
      </c>
      <c r="B20" s="85" t="str">
        <f>IF(ISBLANK($E20),"",INDEX(#REF!,$AS20,2))</f>
        <v/>
      </c>
      <c r="C20" s="85" t="str">
        <f>IF(ISBLANK($E20),"",INDEX(#REF!,$AS20,3))</f>
        <v/>
      </c>
      <c r="D20" s="85" t="str">
        <f>IF(ISBLANK($E20),"",INDEX(#REF!,$AS20,4))</f>
        <v/>
      </c>
      <c r="E20" s="59"/>
      <c r="F20" s="85" t="str">
        <f>IF(ISBLANK($E20),"",INDEX(#REF!,$AS20,6))</f>
        <v/>
      </c>
      <c r="G20" s="180" t="str">
        <f>IF(ISBLANK($E20),"",INDEX(#REF!,$AS20,7))</f>
        <v/>
      </c>
      <c r="H20" s="154" t="str">
        <f>IF(ISBLANK($E20),"",INDEX(#REF!,$AS20,8))</f>
        <v/>
      </c>
      <c r="I20" s="86" t="str">
        <f>IF(ISBLANK($E20),"",INDEX(#REF!,$AS20,9))</f>
        <v/>
      </c>
      <c r="J20" s="94" t="str">
        <f>IF(ISBLANK($E20),"",INDEX(#REF!,$AS20,10))</f>
        <v/>
      </c>
      <c r="K20" s="88" t="str">
        <f>IF(ISBLANK($E20),"",INDEX(#REF!,$AS20,11))</f>
        <v/>
      </c>
      <c r="L20" s="131" t="str">
        <f>IF(ISBLANK($E20),"",INDEX(#REF!,$AS20,12))</f>
        <v/>
      </c>
      <c r="M20" s="132"/>
      <c r="N20" s="131" t="str">
        <f t="shared" si="0"/>
        <v/>
      </c>
      <c r="O20" s="132"/>
      <c r="P20" s="133" t="str">
        <f t="shared" si="1"/>
        <v/>
      </c>
      <c r="Q20" s="132"/>
      <c r="R20" s="133" t="str">
        <f>IF(ISBLANK($E20),"",INDEX(#REF!,$AS20,13))</f>
        <v/>
      </c>
      <c r="S20" s="132"/>
      <c r="T20" s="133" t="str">
        <f t="shared" si="2"/>
        <v/>
      </c>
      <c r="U20" s="132"/>
      <c r="V20" s="133" t="str">
        <f t="shared" si="3"/>
        <v/>
      </c>
      <c r="W20" s="132"/>
      <c r="X20" s="262" t="str">
        <f t="shared" si="4"/>
        <v xml:space="preserve"> </v>
      </c>
      <c r="Y20" s="211" t="str">
        <f t="shared" si="5"/>
        <v/>
      </c>
      <c r="Z20" s="200" t="str">
        <f t="shared" si="6"/>
        <v/>
      </c>
      <c r="AB20" s="213" t="str">
        <f t="shared" si="7"/>
        <v/>
      </c>
      <c r="AC20" s="90" t="str">
        <f t="shared" si="19"/>
        <v/>
      </c>
      <c r="AD20" s="91">
        <f t="shared" si="24"/>
        <v>1</v>
      </c>
      <c r="AE20" s="208">
        <f t="shared" si="25"/>
        <v>1</v>
      </c>
      <c r="AF20" s="93">
        <f t="shared" si="26"/>
        <v>1</v>
      </c>
      <c r="AG20" s="94">
        <f t="shared" si="27"/>
        <v>0</v>
      </c>
      <c r="AH20" s="94">
        <f t="shared" si="28"/>
        <v>0</v>
      </c>
      <c r="AI20" s="94">
        <f t="shared" si="29"/>
        <v>0</v>
      </c>
      <c r="AJ20" s="95">
        <f t="shared" si="30"/>
        <v>0</v>
      </c>
      <c r="AK20" s="94">
        <f t="shared" si="31"/>
        <v>0</v>
      </c>
      <c r="AL20" s="94">
        <f t="shared" si="32"/>
        <v>0</v>
      </c>
      <c r="AM20" s="94">
        <f t="shared" si="33"/>
        <v>0</v>
      </c>
      <c r="AN20" s="96">
        <f t="shared" si="34"/>
        <v>0</v>
      </c>
      <c r="AO20" s="94" t="str">
        <f t="shared" si="20"/>
        <v/>
      </c>
      <c r="AP20" s="94" t="str">
        <f t="shared" si="21"/>
        <v/>
      </c>
      <c r="AQ20" s="94" t="str">
        <f t="shared" si="22"/>
        <v/>
      </c>
      <c r="AS20" s="35" t="e">
        <f>MATCH(E20,#REF!,0)</f>
        <v>#REF!</v>
      </c>
      <c r="AU20" s="198">
        <f t="shared" si="35"/>
        <v>0</v>
      </c>
    </row>
    <row r="21" spans="1:47" s="35" customFormat="1" ht="18">
      <c r="A21" s="84">
        <v>13</v>
      </c>
      <c r="B21" s="85" t="str">
        <f>IF(ISBLANK($E21),"",INDEX(#REF!,$AS21,2))</f>
        <v/>
      </c>
      <c r="C21" s="85" t="str">
        <f>IF(ISBLANK($E21),"",INDEX(#REF!,$AS21,3))</f>
        <v/>
      </c>
      <c r="D21" s="85" t="str">
        <f>IF(ISBLANK($E21),"",INDEX(#REF!,$AS21,4))</f>
        <v/>
      </c>
      <c r="E21" s="59"/>
      <c r="F21" s="85" t="str">
        <f>IF(ISBLANK($E21),"",INDEX(#REF!,$AS21,6))</f>
        <v/>
      </c>
      <c r="G21" s="180" t="str">
        <f>IF(ISBLANK($E21),"",INDEX(#REF!,$AS21,7))</f>
        <v/>
      </c>
      <c r="H21" s="154" t="str">
        <f>IF(ISBLANK($E21),"",INDEX(#REF!,$AS21,8))</f>
        <v/>
      </c>
      <c r="I21" s="86" t="str">
        <f>IF(ISBLANK($E21),"",INDEX(#REF!,$AS21,9))</f>
        <v/>
      </c>
      <c r="J21" s="94" t="str">
        <f>IF(ISBLANK($E21),"",INDEX(#REF!,$AS21,10))</f>
        <v/>
      </c>
      <c r="K21" s="88" t="str">
        <f>IF(ISBLANK($E21),"",INDEX(#REF!,$AS21,11))</f>
        <v/>
      </c>
      <c r="L21" s="131" t="str">
        <f>IF(ISBLANK($E21),"",INDEX(#REF!,$AS21,12))</f>
        <v/>
      </c>
      <c r="M21" s="132"/>
      <c r="N21" s="131" t="str">
        <f t="shared" si="0"/>
        <v/>
      </c>
      <c r="O21" s="132"/>
      <c r="P21" s="133" t="str">
        <f t="shared" si="1"/>
        <v/>
      </c>
      <c r="Q21" s="132"/>
      <c r="R21" s="133" t="str">
        <f>IF(ISBLANK($E21),"",INDEX(#REF!,$AS21,13))</f>
        <v/>
      </c>
      <c r="S21" s="132"/>
      <c r="T21" s="133" t="str">
        <f t="shared" si="2"/>
        <v/>
      </c>
      <c r="U21" s="132"/>
      <c r="V21" s="133" t="str">
        <f t="shared" si="3"/>
        <v/>
      </c>
      <c r="W21" s="132"/>
      <c r="X21" s="262" t="str">
        <f t="shared" si="4"/>
        <v xml:space="preserve"> </v>
      </c>
      <c r="Y21" s="211" t="str">
        <f t="shared" si="5"/>
        <v/>
      </c>
      <c r="Z21" s="200" t="str">
        <f t="shared" si="6"/>
        <v/>
      </c>
      <c r="AB21" s="213" t="str">
        <f t="shared" si="7"/>
        <v/>
      </c>
      <c r="AC21" s="90" t="str">
        <f t="shared" si="19"/>
        <v/>
      </c>
      <c r="AD21" s="91">
        <f t="shared" si="24"/>
        <v>1</v>
      </c>
      <c r="AE21" s="208">
        <f t="shared" si="25"/>
        <v>1</v>
      </c>
      <c r="AF21" s="93">
        <f t="shared" si="26"/>
        <v>1</v>
      </c>
      <c r="AG21" s="94">
        <f t="shared" si="27"/>
        <v>0</v>
      </c>
      <c r="AH21" s="94">
        <f t="shared" si="28"/>
        <v>0</v>
      </c>
      <c r="AI21" s="94">
        <f t="shared" si="29"/>
        <v>0</v>
      </c>
      <c r="AJ21" s="95">
        <f t="shared" si="30"/>
        <v>0</v>
      </c>
      <c r="AK21" s="94">
        <f t="shared" si="31"/>
        <v>0</v>
      </c>
      <c r="AL21" s="94">
        <f t="shared" si="32"/>
        <v>0</v>
      </c>
      <c r="AM21" s="94">
        <f t="shared" si="33"/>
        <v>0</v>
      </c>
      <c r="AN21" s="96">
        <f t="shared" si="34"/>
        <v>0</v>
      </c>
      <c r="AO21" s="94" t="str">
        <f t="shared" si="20"/>
        <v/>
      </c>
      <c r="AP21" s="94" t="str">
        <f t="shared" si="21"/>
        <v/>
      </c>
      <c r="AQ21" s="94" t="str">
        <f t="shared" si="22"/>
        <v/>
      </c>
      <c r="AS21" s="35" t="e">
        <f>MATCH(E21,#REF!,0)</f>
        <v>#REF!</v>
      </c>
      <c r="AU21" s="198">
        <f t="shared" si="35"/>
        <v>0</v>
      </c>
    </row>
    <row r="22" spans="1:47" s="35" customFormat="1" ht="18">
      <c r="A22" s="84">
        <v>14</v>
      </c>
      <c r="B22" s="85" t="str">
        <f>IF(ISBLANK($E22),"",INDEX(#REF!,$AS22,2))</f>
        <v/>
      </c>
      <c r="C22" s="85" t="str">
        <f>IF(ISBLANK($E22),"",INDEX(#REF!,$AS22,3))</f>
        <v/>
      </c>
      <c r="D22" s="85" t="str">
        <f>IF(ISBLANK($E22),"",INDEX(#REF!,$AS22,4))</f>
        <v/>
      </c>
      <c r="E22" s="59"/>
      <c r="F22" s="85" t="str">
        <f>IF(ISBLANK($E22),"",INDEX(#REF!,$AS22,6))</f>
        <v/>
      </c>
      <c r="G22" s="180" t="str">
        <f>IF(ISBLANK($E22),"",INDEX(#REF!,$AS22,7))</f>
        <v/>
      </c>
      <c r="H22" s="154" t="str">
        <f>IF(ISBLANK($E22),"",INDEX(#REF!,$AS22,8))</f>
        <v/>
      </c>
      <c r="I22" s="86" t="str">
        <f>IF(ISBLANK($E22),"",INDEX(#REF!,$AS22,9))</f>
        <v/>
      </c>
      <c r="J22" s="94" t="str">
        <f>IF(ISBLANK($E22),"",INDEX(#REF!,$AS22,10))</f>
        <v/>
      </c>
      <c r="K22" s="88" t="str">
        <f>IF(ISBLANK($E22),"",INDEX(#REF!,$AS22,11))</f>
        <v/>
      </c>
      <c r="L22" s="131" t="str">
        <f>IF(ISBLANK($E22),"",INDEX(#REF!,$AS22,12))</f>
        <v/>
      </c>
      <c r="M22" s="132"/>
      <c r="N22" s="131" t="str">
        <f t="shared" si="0"/>
        <v/>
      </c>
      <c r="O22" s="132"/>
      <c r="P22" s="133" t="str">
        <f t="shared" si="1"/>
        <v/>
      </c>
      <c r="Q22" s="132"/>
      <c r="R22" s="133" t="str">
        <f>IF(ISBLANK($E22),"",INDEX(#REF!,$AS22,13))</f>
        <v/>
      </c>
      <c r="S22" s="132"/>
      <c r="T22" s="133" t="str">
        <f t="shared" si="2"/>
        <v/>
      </c>
      <c r="U22" s="132"/>
      <c r="V22" s="133" t="str">
        <f t="shared" si="3"/>
        <v/>
      </c>
      <c r="W22" s="132"/>
      <c r="X22" s="262" t="str">
        <f t="shared" si="4"/>
        <v xml:space="preserve"> </v>
      </c>
      <c r="Y22" s="211" t="str">
        <f t="shared" si="5"/>
        <v/>
      </c>
      <c r="Z22" s="200" t="str">
        <f t="shared" si="6"/>
        <v/>
      </c>
      <c r="AB22" s="213" t="str">
        <f t="shared" si="7"/>
        <v/>
      </c>
      <c r="AC22" s="90" t="str">
        <f t="shared" si="19"/>
        <v/>
      </c>
      <c r="AD22" s="91">
        <f t="shared" si="24"/>
        <v>1</v>
      </c>
      <c r="AE22" s="208">
        <f t="shared" si="25"/>
        <v>1</v>
      </c>
      <c r="AF22" s="93">
        <f t="shared" si="26"/>
        <v>1</v>
      </c>
      <c r="AG22" s="94">
        <f t="shared" si="27"/>
        <v>0</v>
      </c>
      <c r="AH22" s="94">
        <f t="shared" si="28"/>
        <v>0</v>
      </c>
      <c r="AI22" s="94">
        <f t="shared" si="29"/>
        <v>0</v>
      </c>
      <c r="AJ22" s="95">
        <f t="shared" si="30"/>
        <v>0</v>
      </c>
      <c r="AK22" s="94">
        <f t="shared" si="31"/>
        <v>0</v>
      </c>
      <c r="AL22" s="94">
        <f t="shared" si="32"/>
        <v>0</v>
      </c>
      <c r="AM22" s="94">
        <f t="shared" si="33"/>
        <v>0</v>
      </c>
      <c r="AN22" s="96">
        <f t="shared" si="34"/>
        <v>0</v>
      </c>
      <c r="AO22" s="94" t="str">
        <f t="shared" si="20"/>
        <v/>
      </c>
      <c r="AP22" s="94" t="str">
        <f t="shared" si="21"/>
        <v/>
      </c>
      <c r="AQ22" s="94" t="str">
        <f t="shared" si="22"/>
        <v/>
      </c>
      <c r="AS22" s="35" t="e">
        <f>MATCH(E22,#REF!,0)</f>
        <v>#REF!</v>
      </c>
      <c r="AU22" s="198">
        <f t="shared" si="35"/>
        <v>0</v>
      </c>
    </row>
    <row r="23" spans="1:47" s="35" customFormat="1" ht="18">
      <c r="A23" s="84">
        <v>15</v>
      </c>
      <c r="B23" s="85" t="str">
        <f>IF(ISBLANK($E23),"",INDEX(#REF!,$AS23,2))</f>
        <v/>
      </c>
      <c r="C23" s="85" t="str">
        <f>IF(ISBLANK($E23),"",INDEX(#REF!,$AS23,3))</f>
        <v/>
      </c>
      <c r="D23" s="85" t="str">
        <f>IF(ISBLANK($E23),"",INDEX(#REF!,$AS23,4))</f>
        <v/>
      </c>
      <c r="E23" s="46"/>
      <c r="F23" s="85" t="str">
        <f>IF(ISBLANK($E23),"",INDEX(#REF!,$AS23,6))</f>
        <v/>
      </c>
      <c r="G23" s="180" t="str">
        <f>IF(ISBLANK($E23),"",INDEX(#REF!,$AS23,7))</f>
        <v/>
      </c>
      <c r="H23" s="154" t="str">
        <f>IF(ISBLANK($E23),"",INDEX(#REF!,$AS23,8))</f>
        <v/>
      </c>
      <c r="I23" s="86" t="str">
        <f>IF(ISBLANK($E23),"",INDEX(#REF!,$AS23,9))</f>
        <v/>
      </c>
      <c r="J23" s="94" t="str">
        <f>IF(ISBLANK($E23),"",INDEX(#REF!,$AS23,10))</f>
        <v/>
      </c>
      <c r="K23" s="88" t="str">
        <f>IF(ISBLANK($E23),"",INDEX(#REF!,$AS23,11))</f>
        <v/>
      </c>
      <c r="L23" s="131" t="str">
        <f>IF(ISBLANK($E23),"",INDEX(#REF!,$AS23,12))</f>
        <v/>
      </c>
      <c r="M23" s="132"/>
      <c r="N23" s="131" t="str">
        <f t="shared" si="0"/>
        <v/>
      </c>
      <c r="O23" s="132"/>
      <c r="P23" s="133" t="str">
        <f t="shared" si="1"/>
        <v/>
      </c>
      <c r="Q23" s="132"/>
      <c r="R23" s="133" t="str">
        <f>IF(ISBLANK($E23),"",INDEX(#REF!,$AS23,13))</f>
        <v/>
      </c>
      <c r="S23" s="132"/>
      <c r="T23" s="133" t="str">
        <f t="shared" si="2"/>
        <v/>
      </c>
      <c r="U23" s="132"/>
      <c r="V23" s="133" t="str">
        <f t="shared" si="3"/>
        <v/>
      </c>
      <c r="W23" s="132"/>
      <c r="X23" s="262" t="str">
        <f t="shared" si="4"/>
        <v xml:space="preserve"> </v>
      </c>
      <c r="Y23" s="211" t="str">
        <f t="shared" si="5"/>
        <v/>
      </c>
      <c r="Z23" s="200" t="str">
        <f t="shared" si="6"/>
        <v/>
      </c>
      <c r="AB23" s="213" t="str">
        <f t="shared" si="7"/>
        <v/>
      </c>
      <c r="AC23" s="90" t="str">
        <f t="shared" si="19"/>
        <v/>
      </c>
      <c r="AD23" s="91">
        <f t="shared" si="24"/>
        <v>1</v>
      </c>
      <c r="AE23" s="208">
        <f t="shared" si="25"/>
        <v>1</v>
      </c>
      <c r="AF23" s="93">
        <f t="shared" si="26"/>
        <v>1</v>
      </c>
      <c r="AG23" s="94">
        <f t="shared" si="27"/>
        <v>0</v>
      </c>
      <c r="AH23" s="94">
        <f t="shared" si="28"/>
        <v>0</v>
      </c>
      <c r="AI23" s="94">
        <f t="shared" si="29"/>
        <v>0</v>
      </c>
      <c r="AJ23" s="95">
        <f t="shared" si="30"/>
        <v>0</v>
      </c>
      <c r="AK23" s="94">
        <f t="shared" si="31"/>
        <v>0</v>
      </c>
      <c r="AL23" s="94">
        <f t="shared" si="32"/>
        <v>0</v>
      </c>
      <c r="AM23" s="94">
        <f t="shared" si="33"/>
        <v>0</v>
      </c>
      <c r="AN23" s="96">
        <f t="shared" si="34"/>
        <v>0</v>
      </c>
      <c r="AO23" s="94" t="str">
        <f t="shared" si="20"/>
        <v/>
      </c>
      <c r="AP23" s="94" t="str">
        <f t="shared" si="21"/>
        <v/>
      </c>
      <c r="AQ23" s="94" t="str">
        <f t="shared" si="22"/>
        <v/>
      </c>
      <c r="AS23" s="35" t="e">
        <f>MATCH(E23,#REF!,0)</f>
        <v>#REF!</v>
      </c>
      <c r="AU23" s="198">
        <f t="shared" si="35"/>
        <v>0</v>
      </c>
    </row>
    <row r="24" spans="1:47" s="35" customFormat="1" ht="18">
      <c r="A24" s="84">
        <v>16</v>
      </c>
      <c r="B24" s="85" t="str">
        <f>IF(ISBLANK($E24),"",INDEX(#REF!,$AS24,2))</f>
        <v/>
      </c>
      <c r="C24" s="85" t="str">
        <f>IF(ISBLANK($E24),"",INDEX(#REF!,$AS24,3))</f>
        <v/>
      </c>
      <c r="D24" s="85" t="str">
        <f>IF(ISBLANK($E24),"",INDEX(#REF!,$AS24,4))</f>
        <v/>
      </c>
      <c r="E24" s="46"/>
      <c r="F24" s="85" t="str">
        <f>IF(ISBLANK($E24),"",INDEX(#REF!,$AS24,6))</f>
        <v/>
      </c>
      <c r="G24" s="180" t="str">
        <f>IF(ISBLANK($E24),"",INDEX(#REF!,$AS24,7))</f>
        <v/>
      </c>
      <c r="H24" s="154" t="str">
        <f>IF(ISBLANK($E24),"",INDEX(#REF!,$AS24,8))</f>
        <v/>
      </c>
      <c r="I24" s="86" t="str">
        <f>IF(ISBLANK($E24),"",INDEX(#REF!,$AS24,9))</f>
        <v/>
      </c>
      <c r="J24" s="94" t="str">
        <f>IF(ISBLANK($E24),"",INDEX(#REF!,$AS24,10))</f>
        <v/>
      </c>
      <c r="K24" s="88" t="str">
        <f>IF(ISBLANK($E24),"",INDEX(#REF!,$AS24,11))</f>
        <v/>
      </c>
      <c r="L24" s="131" t="str">
        <f>IF(ISBLANK($E24),"",INDEX(#REF!,$AS24,12))</f>
        <v/>
      </c>
      <c r="M24" s="132"/>
      <c r="N24" s="131" t="str">
        <f t="shared" si="0"/>
        <v/>
      </c>
      <c r="O24" s="132"/>
      <c r="P24" s="133" t="str">
        <f t="shared" si="1"/>
        <v/>
      </c>
      <c r="Q24" s="132"/>
      <c r="R24" s="133" t="str">
        <f>IF(ISBLANK($E24),"",INDEX(#REF!,$AS24,13))</f>
        <v/>
      </c>
      <c r="S24" s="132"/>
      <c r="T24" s="133" t="str">
        <f t="shared" si="2"/>
        <v/>
      </c>
      <c r="U24" s="132"/>
      <c r="V24" s="133" t="str">
        <f t="shared" si="3"/>
        <v/>
      </c>
      <c r="W24" s="132"/>
      <c r="X24" s="262" t="str">
        <f t="shared" si="4"/>
        <v xml:space="preserve"> </v>
      </c>
      <c r="Y24" s="211" t="str">
        <f t="shared" si="5"/>
        <v/>
      </c>
      <c r="Z24" s="200" t="str">
        <f t="shared" si="6"/>
        <v/>
      </c>
      <c r="AB24" s="213" t="str">
        <f t="shared" si="7"/>
        <v/>
      </c>
      <c r="AC24" s="90" t="str">
        <f t="shared" si="19"/>
        <v/>
      </c>
      <c r="AD24" s="91">
        <f t="shared" si="24"/>
        <v>1</v>
      </c>
      <c r="AE24" s="208">
        <f t="shared" si="25"/>
        <v>1</v>
      </c>
      <c r="AF24" s="93">
        <f t="shared" si="26"/>
        <v>1</v>
      </c>
      <c r="AG24" s="94">
        <f t="shared" si="27"/>
        <v>0</v>
      </c>
      <c r="AH24" s="94">
        <f t="shared" si="28"/>
        <v>0</v>
      </c>
      <c r="AI24" s="94">
        <f t="shared" si="29"/>
        <v>0</v>
      </c>
      <c r="AJ24" s="95">
        <f t="shared" si="30"/>
        <v>0</v>
      </c>
      <c r="AK24" s="94">
        <f t="shared" si="31"/>
        <v>0</v>
      </c>
      <c r="AL24" s="94">
        <f t="shared" si="32"/>
        <v>0</v>
      </c>
      <c r="AM24" s="94">
        <f t="shared" si="33"/>
        <v>0</v>
      </c>
      <c r="AN24" s="96">
        <f t="shared" si="34"/>
        <v>0</v>
      </c>
      <c r="AO24" s="94" t="str">
        <f t="shared" si="20"/>
        <v/>
      </c>
      <c r="AP24" s="94" t="str">
        <f t="shared" si="21"/>
        <v/>
      </c>
      <c r="AQ24" s="94" t="str">
        <f t="shared" si="22"/>
        <v/>
      </c>
      <c r="AS24" s="35" t="e">
        <f>MATCH(E24,#REF!,0)</f>
        <v>#REF!</v>
      </c>
      <c r="AU24" s="198">
        <f t="shared" si="35"/>
        <v>0</v>
      </c>
    </row>
    <row r="25" spans="1:47" s="35" customFormat="1" ht="18">
      <c r="A25" s="84">
        <v>17</v>
      </c>
      <c r="B25" s="85" t="str">
        <f>IF(ISBLANK($E25),"",INDEX(#REF!,$AS25,2))</f>
        <v/>
      </c>
      <c r="C25" s="85" t="str">
        <f>IF(ISBLANK($E25),"",INDEX(#REF!,$AS25,3))</f>
        <v/>
      </c>
      <c r="D25" s="85" t="str">
        <f>IF(ISBLANK($E25),"",INDEX(#REF!,$AS25,4))</f>
        <v/>
      </c>
      <c r="E25" s="59"/>
      <c r="F25" s="85" t="str">
        <f>IF(ISBLANK($E25),"",INDEX(#REF!,$AS25,6))</f>
        <v/>
      </c>
      <c r="G25" s="180" t="str">
        <f>IF(ISBLANK($E25),"",INDEX(#REF!,$AS25,7))</f>
        <v/>
      </c>
      <c r="H25" s="154" t="str">
        <f>IF(ISBLANK($E25),"",INDEX(#REF!,$AS25,8))</f>
        <v/>
      </c>
      <c r="I25" s="86" t="str">
        <f>IF(ISBLANK($E25),"",INDEX(#REF!,$AS25,9))</f>
        <v/>
      </c>
      <c r="J25" s="94" t="str">
        <f>IF(ISBLANK($E25),"",INDEX(#REF!,$AS25,10))</f>
        <v/>
      </c>
      <c r="K25" s="88" t="str">
        <f>IF(ISBLANK($E25),"",INDEX(#REF!,$AS25,11))</f>
        <v/>
      </c>
      <c r="L25" s="131" t="str">
        <f>IF(ISBLANK($E25),"",INDEX(#REF!,$AS25,12))</f>
        <v/>
      </c>
      <c r="M25" s="132"/>
      <c r="N25" s="131" t="str">
        <f t="shared" si="0"/>
        <v/>
      </c>
      <c r="O25" s="132"/>
      <c r="P25" s="133" t="str">
        <f t="shared" si="1"/>
        <v/>
      </c>
      <c r="Q25" s="132"/>
      <c r="R25" s="133" t="str">
        <f>IF(ISBLANK($E25),"",INDEX(#REF!,$AS25,13))</f>
        <v/>
      </c>
      <c r="S25" s="132"/>
      <c r="T25" s="133" t="str">
        <f t="shared" si="2"/>
        <v/>
      </c>
      <c r="U25" s="132"/>
      <c r="V25" s="133" t="str">
        <f t="shared" si="3"/>
        <v/>
      </c>
      <c r="W25" s="132"/>
      <c r="X25" s="262" t="str">
        <f t="shared" si="4"/>
        <v xml:space="preserve"> </v>
      </c>
      <c r="Y25" s="211" t="str">
        <f t="shared" si="5"/>
        <v/>
      </c>
      <c r="Z25" s="200" t="str">
        <f t="shared" si="6"/>
        <v/>
      </c>
      <c r="AB25" s="213" t="str">
        <f t="shared" si="7"/>
        <v/>
      </c>
      <c r="AC25" s="90" t="str">
        <f t="shared" si="19"/>
        <v/>
      </c>
      <c r="AD25" s="91">
        <f t="shared" si="24"/>
        <v>1</v>
      </c>
      <c r="AE25" s="208">
        <f t="shared" si="25"/>
        <v>1</v>
      </c>
      <c r="AF25" s="93">
        <f t="shared" si="26"/>
        <v>1</v>
      </c>
      <c r="AG25" s="94">
        <f t="shared" si="27"/>
        <v>0</v>
      </c>
      <c r="AH25" s="94">
        <f t="shared" si="28"/>
        <v>0</v>
      </c>
      <c r="AI25" s="94">
        <f t="shared" si="29"/>
        <v>0</v>
      </c>
      <c r="AJ25" s="95">
        <f t="shared" si="30"/>
        <v>0</v>
      </c>
      <c r="AK25" s="94">
        <f t="shared" si="31"/>
        <v>0</v>
      </c>
      <c r="AL25" s="94">
        <f t="shared" si="32"/>
        <v>0</v>
      </c>
      <c r="AM25" s="94">
        <f t="shared" si="33"/>
        <v>0</v>
      </c>
      <c r="AN25" s="96">
        <f t="shared" si="34"/>
        <v>0</v>
      </c>
      <c r="AO25" s="94" t="str">
        <f t="shared" si="20"/>
        <v/>
      </c>
      <c r="AP25" s="94" t="str">
        <f t="shared" si="21"/>
        <v/>
      </c>
      <c r="AQ25" s="94" t="str">
        <f t="shared" si="22"/>
        <v/>
      </c>
      <c r="AS25" s="35" t="e">
        <f>MATCH(E25,#REF!,0)</f>
        <v>#REF!</v>
      </c>
      <c r="AU25" s="198">
        <f t="shared" si="35"/>
        <v>0</v>
      </c>
    </row>
    <row r="26" spans="1:47" s="35" customFormat="1" ht="18">
      <c r="A26" s="84">
        <v>18</v>
      </c>
      <c r="B26" s="85" t="str">
        <f>IF(ISBLANK($E26),"",INDEX(#REF!,$AS26,2))</f>
        <v/>
      </c>
      <c r="C26" s="85" t="str">
        <f>IF(ISBLANK($E26),"",INDEX(#REF!,$AS26,3))</f>
        <v/>
      </c>
      <c r="D26" s="85" t="str">
        <f>IF(ISBLANK($E26),"",INDEX(#REF!,$AS26,4))</f>
        <v/>
      </c>
      <c r="E26" s="46"/>
      <c r="F26" s="85" t="str">
        <f>IF(ISBLANK($E26),"",INDEX(#REF!,$AS26,6))</f>
        <v/>
      </c>
      <c r="G26" s="180" t="str">
        <f>IF(ISBLANK($E26),"",INDEX(#REF!,$AS26,7))</f>
        <v/>
      </c>
      <c r="H26" s="154" t="str">
        <f>IF(ISBLANK($E26),"",INDEX(#REF!,$AS26,8))</f>
        <v/>
      </c>
      <c r="I26" s="86" t="str">
        <f>IF(ISBLANK($E26),"",INDEX(#REF!,$AS26,9))</f>
        <v/>
      </c>
      <c r="J26" s="94" t="str">
        <f>IF(ISBLANK($E26),"",INDEX(#REF!,$AS26,10))</f>
        <v/>
      </c>
      <c r="K26" s="88" t="str">
        <f>IF(ISBLANK($E26),"",INDEX(#REF!,$AS26,11))</f>
        <v/>
      </c>
      <c r="L26" s="131" t="str">
        <f>IF(ISBLANK($E26),"",INDEX(#REF!,$AS26,12))</f>
        <v/>
      </c>
      <c r="M26" s="132"/>
      <c r="N26" s="131" t="str">
        <f t="shared" si="0"/>
        <v/>
      </c>
      <c r="O26" s="132"/>
      <c r="P26" s="133" t="str">
        <f t="shared" si="1"/>
        <v/>
      </c>
      <c r="Q26" s="132"/>
      <c r="R26" s="133" t="str">
        <f>IF(ISBLANK($E26),"",INDEX(#REF!,$AS26,13))</f>
        <v/>
      </c>
      <c r="S26" s="132"/>
      <c r="T26" s="133" t="str">
        <f t="shared" si="2"/>
        <v/>
      </c>
      <c r="U26" s="132"/>
      <c r="V26" s="133" t="str">
        <f t="shared" si="3"/>
        <v/>
      </c>
      <c r="W26" s="132"/>
      <c r="X26" s="262" t="str">
        <f t="shared" si="4"/>
        <v xml:space="preserve"> </v>
      </c>
      <c r="Y26" s="211" t="str">
        <f t="shared" si="5"/>
        <v/>
      </c>
      <c r="Z26" s="200" t="str">
        <f t="shared" si="6"/>
        <v/>
      </c>
      <c r="AB26" s="213" t="str">
        <f t="shared" si="7"/>
        <v/>
      </c>
      <c r="AC26" s="90" t="str">
        <f t="shared" si="19"/>
        <v/>
      </c>
      <c r="AD26" s="91">
        <f t="shared" si="24"/>
        <v>1</v>
      </c>
      <c r="AE26" s="208">
        <f t="shared" si="25"/>
        <v>1</v>
      </c>
      <c r="AF26" s="93">
        <f t="shared" si="26"/>
        <v>1</v>
      </c>
      <c r="AG26" s="94">
        <f t="shared" si="27"/>
        <v>0</v>
      </c>
      <c r="AH26" s="94">
        <f t="shared" si="28"/>
        <v>0</v>
      </c>
      <c r="AI26" s="94">
        <f t="shared" si="29"/>
        <v>0</v>
      </c>
      <c r="AJ26" s="95">
        <f t="shared" si="30"/>
        <v>0</v>
      </c>
      <c r="AK26" s="94">
        <f t="shared" si="31"/>
        <v>0</v>
      </c>
      <c r="AL26" s="94">
        <f t="shared" si="32"/>
        <v>0</v>
      </c>
      <c r="AM26" s="94">
        <f t="shared" si="33"/>
        <v>0</v>
      </c>
      <c r="AN26" s="96">
        <f t="shared" si="34"/>
        <v>0</v>
      </c>
      <c r="AO26" s="94" t="str">
        <f t="shared" si="20"/>
        <v/>
      </c>
      <c r="AP26" s="94" t="str">
        <f t="shared" si="21"/>
        <v/>
      </c>
      <c r="AQ26" s="94" t="str">
        <f t="shared" si="22"/>
        <v/>
      </c>
      <c r="AS26" s="35" t="e">
        <f>MATCH(E26,#REF!,0)</f>
        <v>#REF!</v>
      </c>
      <c r="AU26" s="198">
        <f t="shared" si="35"/>
        <v>0</v>
      </c>
    </row>
    <row r="27" spans="1:47" s="35" customFormat="1" ht="18">
      <c r="A27" s="84">
        <v>19</v>
      </c>
      <c r="B27" s="85" t="str">
        <f>IF(ISBLANK($E27),"",INDEX(#REF!,$AS27,2))</f>
        <v/>
      </c>
      <c r="C27" s="85" t="str">
        <f>IF(ISBLANK($E27),"",INDEX(#REF!,$AS27,3))</f>
        <v/>
      </c>
      <c r="D27" s="85" t="str">
        <f>IF(ISBLANK($E27),"",INDEX(#REF!,$AS27,4))</f>
        <v/>
      </c>
      <c r="E27" s="59"/>
      <c r="F27" s="85" t="str">
        <f>IF(ISBLANK($E27),"",INDEX(#REF!,$AS27,6))</f>
        <v/>
      </c>
      <c r="G27" s="180" t="str">
        <f>IF(ISBLANK($E27),"",INDEX(#REF!,$AS27,7))</f>
        <v/>
      </c>
      <c r="H27" s="154" t="str">
        <f>IF(ISBLANK($E27),"",INDEX(#REF!,$AS27,8))</f>
        <v/>
      </c>
      <c r="I27" s="86" t="str">
        <f>IF(ISBLANK($E27),"",INDEX(#REF!,$AS27,9))</f>
        <v/>
      </c>
      <c r="J27" s="94" t="str">
        <f>IF(ISBLANK($E27),"",INDEX(#REF!,$AS27,10))</f>
        <v/>
      </c>
      <c r="K27" s="88" t="str">
        <f>IF(ISBLANK($E27),"",INDEX(#REF!,$AS27,11))</f>
        <v/>
      </c>
      <c r="L27" s="131" t="str">
        <f>IF(ISBLANK($E27),"",INDEX(#REF!,$AS27,12))</f>
        <v/>
      </c>
      <c r="M27" s="132"/>
      <c r="N27" s="131" t="str">
        <f t="shared" si="0"/>
        <v/>
      </c>
      <c r="O27" s="132"/>
      <c r="P27" s="133" t="str">
        <f t="shared" si="1"/>
        <v/>
      </c>
      <c r="Q27" s="132"/>
      <c r="R27" s="133" t="str">
        <f>IF(ISBLANK($E27),"",INDEX(#REF!,$AS27,13))</f>
        <v/>
      </c>
      <c r="S27" s="132"/>
      <c r="T27" s="133" t="str">
        <f t="shared" si="2"/>
        <v/>
      </c>
      <c r="U27" s="132"/>
      <c r="V27" s="133" t="str">
        <f t="shared" si="3"/>
        <v/>
      </c>
      <c r="W27" s="132"/>
      <c r="X27" s="262" t="str">
        <f t="shared" si="4"/>
        <v xml:space="preserve"> </v>
      </c>
      <c r="Y27" s="211" t="str">
        <f t="shared" si="5"/>
        <v/>
      </c>
      <c r="Z27" s="200" t="str">
        <f t="shared" si="6"/>
        <v/>
      </c>
      <c r="AB27" s="213" t="str">
        <f t="shared" si="7"/>
        <v/>
      </c>
      <c r="AC27" s="90" t="str">
        <f t="shared" si="19"/>
        <v/>
      </c>
      <c r="AD27" s="91">
        <f t="shared" si="24"/>
        <v>1</v>
      </c>
      <c r="AE27" s="208">
        <f t="shared" si="25"/>
        <v>1</v>
      </c>
      <c r="AF27" s="93">
        <f t="shared" si="26"/>
        <v>1</v>
      </c>
      <c r="AG27" s="94">
        <f t="shared" si="27"/>
        <v>0</v>
      </c>
      <c r="AH27" s="94">
        <f t="shared" si="28"/>
        <v>0</v>
      </c>
      <c r="AI27" s="94">
        <f t="shared" si="29"/>
        <v>0</v>
      </c>
      <c r="AJ27" s="95">
        <f t="shared" si="30"/>
        <v>0</v>
      </c>
      <c r="AK27" s="94">
        <f t="shared" si="31"/>
        <v>0</v>
      </c>
      <c r="AL27" s="94">
        <f t="shared" si="32"/>
        <v>0</v>
      </c>
      <c r="AM27" s="94">
        <f t="shared" si="33"/>
        <v>0</v>
      </c>
      <c r="AN27" s="96">
        <f t="shared" si="34"/>
        <v>0</v>
      </c>
      <c r="AO27" s="94" t="str">
        <f t="shared" si="20"/>
        <v/>
      </c>
      <c r="AP27" s="94" t="str">
        <f t="shared" si="21"/>
        <v/>
      </c>
      <c r="AQ27" s="94" t="str">
        <f t="shared" si="22"/>
        <v/>
      </c>
      <c r="AS27" s="35" t="e">
        <f>MATCH(E27,#REF!,0)</f>
        <v>#REF!</v>
      </c>
      <c r="AU27" s="198">
        <f t="shared" si="35"/>
        <v>0</v>
      </c>
    </row>
    <row r="28" spans="1:47" s="35" customFormat="1" ht="18">
      <c r="A28" s="84">
        <v>20</v>
      </c>
      <c r="B28" s="85" t="str">
        <f>IF(ISBLANK($E28),"",INDEX(#REF!,$AS28,2))</f>
        <v/>
      </c>
      <c r="C28" s="85" t="str">
        <f>IF(ISBLANK($E28),"",INDEX(#REF!,$AS28,3))</f>
        <v/>
      </c>
      <c r="D28" s="85" t="str">
        <f>IF(ISBLANK($E28),"",INDEX(#REF!,$AS28,4))</f>
        <v/>
      </c>
      <c r="E28" s="46"/>
      <c r="F28" s="85" t="str">
        <f>IF(ISBLANK($E28),"",INDEX(#REF!,$AS28,6))</f>
        <v/>
      </c>
      <c r="G28" s="180" t="str">
        <f>IF(ISBLANK($E28),"",INDEX(#REF!,$AS28,7))</f>
        <v/>
      </c>
      <c r="H28" s="154" t="str">
        <f>IF(ISBLANK($E28),"",INDEX(#REF!,$AS28,8))</f>
        <v/>
      </c>
      <c r="I28" s="86" t="str">
        <f>IF(ISBLANK($E28),"",INDEX(#REF!,$AS28,9))</f>
        <v/>
      </c>
      <c r="J28" s="94" t="str">
        <f>IF(ISBLANK($E28),"",INDEX(#REF!,$AS28,10))</f>
        <v/>
      </c>
      <c r="K28" s="88" t="str">
        <f>IF(ISBLANK($E28),"",INDEX(#REF!,$AS28,11))</f>
        <v/>
      </c>
      <c r="L28" s="131" t="str">
        <f>IF(ISBLANK($E28),"",INDEX(#REF!,$AS28,12))</f>
        <v/>
      </c>
      <c r="M28" s="132"/>
      <c r="N28" s="131" t="str">
        <f t="shared" si="0"/>
        <v/>
      </c>
      <c r="O28" s="132"/>
      <c r="P28" s="133" t="str">
        <f t="shared" si="1"/>
        <v/>
      </c>
      <c r="Q28" s="132"/>
      <c r="R28" s="133" t="str">
        <f>IF(ISBLANK($E28),"",INDEX(#REF!,$AS28,13))</f>
        <v/>
      </c>
      <c r="S28" s="132"/>
      <c r="T28" s="133" t="str">
        <f t="shared" si="2"/>
        <v/>
      </c>
      <c r="U28" s="132"/>
      <c r="V28" s="133" t="str">
        <f t="shared" si="3"/>
        <v/>
      </c>
      <c r="W28" s="132"/>
      <c r="X28" s="262" t="str">
        <f t="shared" si="4"/>
        <v xml:space="preserve"> </v>
      </c>
      <c r="Y28" s="211" t="str">
        <f t="shared" si="5"/>
        <v/>
      </c>
      <c r="Z28" s="200" t="str">
        <f t="shared" si="6"/>
        <v/>
      </c>
      <c r="AB28" s="213" t="str">
        <f t="shared" si="7"/>
        <v/>
      </c>
      <c r="AC28" s="90" t="str">
        <f t="shared" si="19"/>
        <v/>
      </c>
      <c r="AD28" s="91">
        <f t="shared" si="24"/>
        <v>1</v>
      </c>
      <c r="AE28" s="208">
        <f t="shared" si="25"/>
        <v>1</v>
      </c>
      <c r="AF28" s="93">
        <f t="shared" si="26"/>
        <v>1</v>
      </c>
      <c r="AG28" s="94">
        <f t="shared" si="27"/>
        <v>0</v>
      </c>
      <c r="AH28" s="94">
        <f t="shared" si="28"/>
        <v>0</v>
      </c>
      <c r="AI28" s="94">
        <f t="shared" si="29"/>
        <v>0</v>
      </c>
      <c r="AJ28" s="95">
        <f t="shared" si="30"/>
        <v>0</v>
      </c>
      <c r="AK28" s="94">
        <f t="shared" si="31"/>
        <v>0</v>
      </c>
      <c r="AL28" s="94">
        <f t="shared" si="32"/>
        <v>0</v>
      </c>
      <c r="AM28" s="94">
        <f t="shared" si="33"/>
        <v>0</v>
      </c>
      <c r="AN28" s="96">
        <f t="shared" si="34"/>
        <v>0</v>
      </c>
      <c r="AO28" s="94" t="str">
        <f t="shared" si="20"/>
        <v/>
      </c>
      <c r="AP28" s="94" t="str">
        <f t="shared" si="21"/>
        <v/>
      </c>
      <c r="AQ28" s="94" t="str">
        <f t="shared" si="22"/>
        <v/>
      </c>
      <c r="AS28" s="35" t="e">
        <f>MATCH(E28,#REF!,0)</f>
        <v>#REF!</v>
      </c>
      <c r="AU28" s="198">
        <f t="shared" si="35"/>
        <v>0</v>
      </c>
    </row>
    <row r="29" spans="1:47" s="35" customFormat="1" ht="18">
      <c r="A29" s="84">
        <v>21</v>
      </c>
      <c r="B29" s="85" t="str">
        <f>IF(ISBLANK($E29),"",INDEX(#REF!,$AS29,2))</f>
        <v/>
      </c>
      <c r="C29" s="85" t="str">
        <f>IF(ISBLANK($E29),"",INDEX(#REF!,$AS29,3))</f>
        <v/>
      </c>
      <c r="D29" s="85" t="str">
        <f>IF(ISBLANK($E29),"",INDEX(#REF!,$AS29,4))</f>
        <v/>
      </c>
      <c r="E29" s="46"/>
      <c r="F29" s="85" t="str">
        <f>IF(ISBLANK($E29),"",INDEX(#REF!,$AS29,6))</f>
        <v/>
      </c>
      <c r="G29" s="180" t="str">
        <f>IF(ISBLANK($E29),"",INDEX(#REF!,$AS29,7))</f>
        <v/>
      </c>
      <c r="H29" s="154" t="str">
        <f>IF(ISBLANK($E29),"",INDEX(#REF!,$AS29,8))</f>
        <v/>
      </c>
      <c r="I29" s="86" t="str">
        <f>IF(ISBLANK($E29),"",INDEX(#REF!,$AS29,9))</f>
        <v/>
      </c>
      <c r="J29" s="94" t="str">
        <f>IF(ISBLANK($E29),"",INDEX(#REF!,$AS29,10))</f>
        <v/>
      </c>
      <c r="K29" s="88" t="str">
        <f>IF(ISBLANK($E29),"",INDEX(#REF!,$AS29,11))</f>
        <v/>
      </c>
      <c r="L29" s="131" t="str">
        <f>IF(ISBLANK($E29),"",INDEX(#REF!,$AS29,12))</f>
        <v/>
      </c>
      <c r="M29" s="132"/>
      <c r="N29" s="131" t="str">
        <f t="shared" si="0"/>
        <v/>
      </c>
      <c r="O29" s="132"/>
      <c r="P29" s="133" t="str">
        <f t="shared" si="1"/>
        <v/>
      </c>
      <c r="Q29" s="132"/>
      <c r="R29" s="133" t="str">
        <f>IF(ISBLANK($E29),"",INDEX(#REF!,$AS29,13))</f>
        <v/>
      </c>
      <c r="S29" s="132"/>
      <c r="T29" s="133" t="str">
        <f t="shared" si="2"/>
        <v/>
      </c>
      <c r="U29" s="132"/>
      <c r="V29" s="133" t="str">
        <f t="shared" si="3"/>
        <v/>
      </c>
      <c r="W29" s="132"/>
      <c r="X29" s="262" t="str">
        <f t="shared" si="4"/>
        <v xml:space="preserve"> </v>
      </c>
      <c r="Y29" s="211" t="str">
        <f t="shared" si="5"/>
        <v/>
      </c>
      <c r="Z29" s="200" t="str">
        <f t="shared" si="6"/>
        <v/>
      </c>
      <c r="AB29" s="213" t="str">
        <f t="shared" si="7"/>
        <v/>
      </c>
      <c r="AC29" s="90" t="str">
        <f t="shared" si="19"/>
        <v/>
      </c>
      <c r="AD29" s="91">
        <f t="shared" si="24"/>
        <v>1</v>
      </c>
      <c r="AE29" s="208">
        <f t="shared" si="25"/>
        <v>1</v>
      </c>
      <c r="AF29" s="93">
        <f t="shared" si="26"/>
        <v>1</v>
      </c>
      <c r="AG29" s="94">
        <f t="shared" si="27"/>
        <v>0</v>
      </c>
      <c r="AH29" s="94">
        <f t="shared" si="28"/>
        <v>0</v>
      </c>
      <c r="AI29" s="94">
        <f t="shared" si="29"/>
        <v>0</v>
      </c>
      <c r="AJ29" s="95">
        <f t="shared" si="30"/>
        <v>0</v>
      </c>
      <c r="AK29" s="94">
        <f t="shared" si="31"/>
        <v>0</v>
      </c>
      <c r="AL29" s="94">
        <f t="shared" si="32"/>
        <v>0</v>
      </c>
      <c r="AM29" s="94">
        <f t="shared" si="33"/>
        <v>0</v>
      </c>
      <c r="AN29" s="96">
        <f t="shared" si="34"/>
        <v>0</v>
      </c>
      <c r="AO29" s="94" t="str">
        <f t="shared" si="20"/>
        <v/>
      </c>
      <c r="AP29" s="94" t="str">
        <f t="shared" si="21"/>
        <v/>
      </c>
      <c r="AQ29" s="94" t="str">
        <f t="shared" si="22"/>
        <v/>
      </c>
      <c r="AS29" s="35" t="e">
        <f>MATCH(E29,#REF!,0)</f>
        <v>#REF!</v>
      </c>
      <c r="AU29" s="198">
        <f t="shared" si="35"/>
        <v>0</v>
      </c>
    </row>
    <row r="30" spans="1:47" s="35" customFormat="1" ht="18">
      <c r="A30" s="84">
        <v>22</v>
      </c>
      <c r="B30" s="85" t="str">
        <f>IF(ISBLANK($E30),"",INDEX(#REF!,$AS30,2))</f>
        <v/>
      </c>
      <c r="C30" s="85" t="str">
        <f>IF(ISBLANK($E30),"",INDEX(#REF!,$AS30,3))</f>
        <v/>
      </c>
      <c r="D30" s="85" t="str">
        <f>IF(ISBLANK($E30),"",INDEX(#REF!,$AS30,4))</f>
        <v/>
      </c>
      <c r="E30" s="59"/>
      <c r="F30" s="85" t="str">
        <f>IF(ISBLANK($E30),"",INDEX(#REF!,$AS30,6))</f>
        <v/>
      </c>
      <c r="G30" s="180" t="str">
        <f>IF(ISBLANK($E30),"",INDEX(#REF!,$AS30,7))</f>
        <v/>
      </c>
      <c r="H30" s="154" t="str">
        <f>IF(ISBLANK($E30),"",INDEX(#REF!,$AS30,8))</f>
        <v/>
      </c>
      <c r="I30" s="86" t="str">
        <f>IF(ISBLANK($E30),"",INDEX(#REF!,$AS30,9))</f>
        <v/>
      </c>
      <c r="J30" s="94" t="str">
        <f>IF(ISBLANK($E30),"",INDEX(#REF!,$AS30,10))</f>
        <v/>
      </c>
      <c r="K30" s="88" t="str">
        <f>IF(ISBLANK($E30),"",INDEX(#REF!,$AS30,11))</f>
        <v/>
      </c>
      <c r="L30" s="131" t="str">
        <f>IF(ISBLANK($E30),"",INDEX(#REF!,$AS30,12))</f>
        <v/>
      </c>
      <c r="M30" s="132"/>
      <c r="N30" s="131" t="str">
        <f t="shared" si="0"/>
        <v/>
      </c>
      <c r="O30" s="132"/>
      <c r="P30" s="133" t="str">
        <f t="shared" si="1"/>
        <v/>
      </c>
      <c r="Q30" s="132"/>
      <c r="R30" s="133" t="str">
        <f>IF(ISBLANK($E30),"",INDEX(#REF!,$AS30,13))</f>
        <v/>
      </c>
      <c r="S30" s="132"/>
      <c r="T30" s="133" t="str">
        <f t="shared" si="2"/>
        <v/>
      </c>
      <c r="U30" s="132"/>
      <c r="V30" s="133" t="str">
        <f t="shared" si="3"/>
        <v/>
      </c>
      <c r="W30" s="132"/>
      <c r="X30" s="262" t="str">
        <f t="shared" si="4"/>
        <v xml:space="preserve"> </v>
      </c>
      <c r="Y30" s="211" t="str">
        <f t="shared" si="5"/>
        <v/>
      </c>
      <c r="Z30" s="200" t="str">
        <f t="shared" si="6"/>
        <v/>
      </c>
      <c r="AB30" s="213" t="str">
        <f t="shared" si="7"/>
        <v/>
      </c>
      <c r="AC30" s="90" t="str">
        <f t="shared" si="19"/>
        <v/>
      </c>
      <c r="AD30" s="91">
        <f t="shared" si="24"/>
        <v>1</v>
      </c>
      <c r="AE30" s="208">
        <f t="shared" si="25"/>
        <v>1</v>
      </c>
      <c r="AF30" s="93">
        <f t="shared" si="26"/>
        <v>1</v>
      </c>
      <c r="AG30" s="97">
        <f t="shared" si="27"/>
        <v>0</v>
      </c>
      <c r="AH30" s="97">
        <f t="shared" si="28"/>
        <v>0</v>
      </c>
      <c r="AI30" s="97">
        <f t="shared" si="29"/>
        <v>0</v>
      </c>
      <c r="AJ30" s="98">
        <f t="shared" si="30"/>
        <v>0</v>
      </c>
      <c r="AK30" s="97">
        <f t="shared" si="31"/>
        <v>0</v>
      </c>
      <c r="AL30" s="97">
        <f t="shared" si="32"/>
        <v>0</v>
      </c>
      <c r="AM30" s="97">
        <f t="shared" si="33"/>
        <v>0</v>
      </c>
      <c r="AN30" s="99">
        <f t="shared" si="34"/>
        <v>0</v>
      </c>
      <c r="AO30" s="94" t="str">
        <f t="shared" si="20"/>
        <v/>
      </c>
      <c r="AP30" s="94" t="str">
        <f t="shared" si="21"/>
        <v/>
      </c>
      <c r="AQ30" s="94" t="str">
        <f t="shared" si="22"/>
        <v/>
      </c>
      <c r="AS30" s="35" t="e">
        <f>MATCH(E30,#REF!,0)</f>
        <v>#REF!</v>
      </c>
      <c r="AU30" s="198">
        <f t="shared" si="35"/>
        <v>0</v>
      </c>
    </row>
    <row r="31" spans="1:47" s="35" customFormat="1" ht="18">
      <c r="A31" s="84">
        <v>23</v>
      </c>
      <c r="B31" s="85" t="str">
        <f>IF(ISBLANK($E31),"",INDEX(#REF!,$AS31,2))</f>
        <v/>
      </c>
      <c r="C31" s="85" t="str">
        <f>IF(ISBLANK($E31),"",INDEX(#REF!,$AS31,3))</f>
        <v/>
      </c>
      <c r="D31" s="85" t="str">
        <f>IF(ISBLANK($E31),"",INDEX(#REF!,$AS31,4))</f>
        <v/>
      </c>
      <c r="E31" s="46"/>
      <c r="F31" s="85" t="str">
        <f>IF(ISBLANK($E31),"",INDEX(#REF!,$AS31,6))</f>
        <v/>
      </c>
      <c r="G31" s="180" t="str">
        <f>IF(ISBLANK($E31),"",INDEX(#REF!,$AS31,7))</f>
        <v/>
      </c>
      <c r="H31" s="154" t="str">
        <f>IF(ISBLANK($E31),"",INDEX(#REF!,$AS31,8))</f>
        <v/>
      </c>
      <c r="I31" s="86" t="str">
        <f>IF(ISBLANK($E31),"",INDEX(#REF!,$AS31,9))</f>
        <v/>
      </c>
      <c r="J31" s="94" t="str">
        <f>IF(ISBLANK($E31),"",INDEX(#REF!,$AS31,10))</f>
        <v/>
      </c>
      <c r="K31" s="88" t="str">
        <f>IF(ISBLANK($E31),"",INDEX(#REF!,$AS31,11))</f>
        <v/>
      </c>
      <c r="L31" s="131" t="str">
        <f>IF(ISBLANK($E31),"",INDEX(#REF!,$AS31,12))</f>
        <v/>
      </c>
      <c r="M31" s="132"/>
      <c r="N31" s="131" t="str">
        <f t="shared" si="0"/>
        <v/>
      </c>
      <c r="O31" s="132"/>
      <c r="P31" s="133" t="str">
        <f t="shared" si="1"/>
        <v/>
      </c>
      <c r="Q31" s="132"/>
      <c r="R31" s="133" t="str">
        <f>IF(ISBLANK($E31),"",INDEX(#REF!,$AS31,13))</f>
        <v/>
      </c>
      <c r="S31" s="132"/>
      <c r="T31" s="133" t="str">
        <f t="shared" si="2"/>
        <v/>
      </c>
      <c r="U31" s="132"/>
      <c r="V31" s="133" t="str">
        <f t="shared" si="3"/>
        <v/>
      </c>
      <c r="W31" s="132"/>
      <c r="X31" s="262" t="str">
        <f t="shared" si="4"/>
        <v xml:space="preserve"> </v>
      </c>
      <c r="Y31" s="211" t="str">
        <f t="shared" si="5"/>
        <v/>
      </c>
      <c r="Z31" s="200" t="str">
        <f t="shared" si="6"/>
        <v/>
      </c>
      <c r="AB31" s="213" t="str">
        <f t="shared" si="7"/>
        <v/>
      </c>
      <c r="AC31" s="90" t="str">
        <f t="shared" si="19"/>
        <v/>
      </c>
      <c r="AD31" s="91">
        <f t="shared" si="24"/>
        <v>1</v>
      </c>
      <c r="AE31" s="208">
        <f t="shared" si="25"/>
        <v>1</v>
      </c>
      <c r="AF31" s="93">
        <f t="shared" si="26"/>
        <v>1</v>
      </c>
      <c r="AG31" s="94">
        <f t="shared" si="27"/>
        <v>0</v>
      </c>
      <c r="AH31" s="94">
        <f t="shared" si="28"/>
        <v>0</v>
      </c>
      <c r="AI31" s="94">
        <f t="shared" si="29"/>
        <v>0</v>
      </c>
      <c r="AJ31" s="95">
        <f t="shared" si="30"/>
        <v>0</v>
      </c>
      <c r="AK31" s="94">
        <f t="shared" si="31"/>
        <v>0</v>
      </c>
      <c r="AL31" s="94">
        <f t="shared" si="32"/>
        <v>0</v>
      </c>
      <c r="AM31" s="94">
        <f t="shared" si="33"/>
        <v>0</v>
      </c>
      <c r="AN31" s="96">
        <f t="shared" si="34"/>
        <v>0</v>
      </c>
      <c r="AO31" s="94" t="str">
        <f t="shared" si="20"/>
        <v/>
      </c>
      <c r="AP31" s="94" t="str">
        <f t="shared" si="21"/>
        <v/>
      </c>
      <c r="AQ31" s="94" t="str">
        <f t="shared" si="22"/>
        <v/>
      </c>
      <c r="AS31" s="35" t="e">
        <f>MATCH(E31,#REF!,0)</f>
        <v>#REF!</v>
      </c>
      <c r="AU31" s="198">
        <f t="shared" si="35"/>
        <v>0</v>
      </c>
    </row>
    <row r="32" spans="1:47" s="35" customFormat="1" ht="18">
      <c r="A32" s="84">
        <v>24</v>
      </c>
      <c r="B32" s="85" t="str">
        <f>IF(ISBLANK($E32),"",INDEX(#REF!,$AS32,2))</f>
        <v/>
      </c>
      <c r="C32" s="85" t="str">
        <f>IF(ISBLANK($E32),"",INDEX(#REF!,$AS32,3))</f>
        <v/>
      </c>
      <c r="D32" s="85" t="str">
        <f>IF(ISBLANK($E32),"",INDEX(#REF!,$AS32,4))</f>
        <v/>
      </c>
      <c r="E32" s="46"/>
      <c r="F32" s="85" t="str">
        <f>IF(ISBLANK($E32),"",INDEX(#REF!,$AS32,6))</f>
        <v/>
      </c>
      <c r="G32" s="180" t="str">
        <f>IF(ISBLANK($E32),"",INDEX(#REF!,$AS32,7))</f>
        <v/>
      </c>
      <c r="H32" s="154" t="str">
        <f>IF(ISBLANK($E32),"",INDEX(#REF!,$AS32,8))</f>
        <v/>
      </c>
      <c r="I32" s="86" t="str">
        <f>IF(ISBLANK($E32),"",INDEX(#REF!,$AS32,9))</f>
        <v/>
      </c>
      <c r="J32" s="94" t="str">
        <f>IF(ISBLANK($E32),"",INDEX(#REF!,$AS32,10))</f>
        <v/>
      </c>
      <c r="K32" s="88" t="str">
        <f>IF(ISBLANK($E32),"",INDEX(#REF!,$AS32,11))</f>
        <v/>
      </c>
      <c r="L32" s="131" t="str">
        <f>IF(ISBLANK($E32),"",INDEX(#REF!,$AS32,12))</f>
        <v/>
      </c>
      <c r="M32" s="132"/>
      <c r="N32" s="131" t="str">
        <f t="shared" si="0"/>
        <v/>
      </c>
      <c r="O32" s="132"/>
      <c r="P32" s="133" t="str">
        <f t="shared" si="1"/>
        <v/>
      </c>
      <c r="Q32" s="132"/>
      <c r="R32" s="133" t="str">
        <f>IF(ISBLANK($E32),"",INDEX(#REF!,$AS32,13))</f>
        <v/>
      </c>
      <c r="S32" s="132"/>
      <c r="T32" s="133" t="str">
        <f t="shared" si="2"/>
        <v/>
      </c>
      <c r="U32" s="132"/>
      <c r="V32" s="133" t="str">
        <f t="shared" si="3"/>
        <v/>
      </c>
      <c r="W32" s="132"/>
      <c r="X32" s="262" t="str">
        <f t="shared" si="4"/>
        <v xml:space="preserve"> </v>
      </c>
      <c r="Y32" s="211" t="str">
        <f t="shared" si="5"/>
        <v/>
      </c>
      <c r="Z32" s="200" t="str">
        <f t="shared" si="6"/>
        <v/>
      </c>
      <c r="AB32" s="213" t="str">
        <f t="shared" si="7"/>
        <v/>
      </c>
      <c r="AC32" s="90" t="str">
        <f t="shared" si="19"/>
        <v/>
      </c>
      <c r="AD32" s="91">
        <f t="shared" si="24"/>
        <v>1</v>
      </c>
      <c r="AE32" s="208">
        <f t="shared" si="25"/>
        <v>1</v>
      </c>
      <c r="AF32" s="93">
        <f t="shared" si="26"/>
        <v>1</v>
      </c>
      <c r="AG32" s="94">
        <f t="shared" si="27"/>
        <v>0</v>
      </c>
      <c r="AH32" s="94">
        <f t="shared" si="28"/>
        <v>0</v>
      </c>
      <c r="AI32" s="94">
        <f t="shared" si="29"/>
        <v>0</v>
      </c>
      <c r="AJ32" s="95">
        <f t="shared" si="30"/>
        <v>0</v>
      </c>
      <c r="AK32" s="94">
        <f t="shared" si="31"/>
        <v>0</v>
      </c>
      <c r="AL32" s="94">
        <f t="shared" si="32"/>
        <v>0</v>
      </c>
      <c r="AM32" s="94">
        <f t="shared" si="33"/>
        <v>0</v>
      </c>
      <c r="AN32" s="96">
        <f t="shared" si="34"/>
        <v>0</v>
      </c>
      <c r="AO32" s="94" t="str">
        <f t="shared" si="20"/>
        <v/>
      </c>
      <c r="AP32" s="94" t="str">
        <f t="shared" si="21"/>
        <v/>
      </c>
      <c r="AQ32" s="94" t="str">
        <f t="shared" si="22"/>
        <v/>
      </c>
      <c r="AS32" s="35" t="e">
        <f>MATCH(E32,#REF!,0)</f>
        <v>#REF!</v>
      </c>
      <c r="AU32" s="198">
        <f t="shared" si="35"/>
        <v>0</v>
      </c>
    </row>
    <row r="33" spans="1:47" s="35" customFormat="1" ht="18">
      <c r="A33" s="84">
        <v>25</v>
      </c>
      <c r="B33" s="85" t="str">
        <f>IF(ISBLANK($E33),"",INDEX(#REF!,$AS33,2))</f>
        <v/>
      </c>
      <c r="C33" s="85" t="str">
        <f>IF(ISBLANK($E33),"",INDEX(#REF!,$AS33,3))</f>
        <v/>
      </c>
      <c r="D33" s="85" t="str">
        <f>IF(ISBLANK($E33),"",INDEX(#REF!,$AS33,4))</f>
        <v/>
      </c>
      <c r="E33" s="46"/>
      <c r="F33" s="85" t="str">
        <f>IF(ISBLANK($E33),"",INDEX(#REF!,$AS33,6))</f>
        <v/>
      </c>
      <c r="G33" s="180" t="str">
        <f>IF(ISBLANK($E33),"",INDEX(#REF!,$AS33,7))</f>
        <v/>
      </c>
      <c r="H33" s="154" t="str">
        <f>IF(ISBLANK($E33),"",INDEX(#REF!,$AS33,8))</f>
        <v/>
      </c>
      <c r="I33" s="86" t="str">
        <f>IF(ISBLANK($E33),"",INDEX(#REF!,$AS33,9))</f>
        <v/>
      </c>
      <c r="J33" s="94" t="str">
        <f>IF(ISBLANK($E33),"",INDEX(#REF!,$AS33,10))</f>
        <v/>
      </c>
      <c r="K33" s="88" t="str">
        <f>IF(ISBLANK($E33),"",INDEX(#REF!,$AS33,11))</f>
        <v/>
      </c>
      <c r="L33" s="131" t="str">
        <f>IF(ISBLANK($E33),"",INDEX(#REF!,$AS33,12))</f>
        <v/>
      </c>
      <c r="M33" s="132"/>
      <c r="N33" s="131" t="str">
        <f t="shared" si="0"/>
        <v/>
      </c>
      <c r="O33" s="132"/>
      <c r="P33" s="133" t="str">
        <f t="shared" si="1"/>
        <v/>
      </c>
      <c r="Q33" s="132"/>
      <c r="R33" s="133" t="str">
        <f>IF(ISBLANK($E33),"",INDEX(#REF!,$AS33,13))</f>
        <v/>
      </c>
      <c r="S33" s="132"/>
      <c r="T33" s="133" t="str">
        <f t="shared" si="2"/>
        <v/>
      </c>
      <c r="U33" s="132"/>
      <c r="V33" s="133" t="str">
        <f t="shared" si="3"/>
        <v/>
      </c>
      <c r="W33" s="132"/>
      <c r="X33" s="262" t="str">
        <f t="shared" si="4"/>
        <v xml:space="preserve"> </v>
      </c>
      <c r="Y33" s="211" t="str">
        <f t="shared" si="5"/>
        <v/>
      </c>
      <c r="Z33" s="200" t="str">
        <f t="shared" si="6"/>
        <v/>
      </c>
      <c r="AB33" s="213" t="str">
        <f t="shared" si="7"/>
        <v/>
      </c>
      <c r="AC33" s="90" t="str">
        <f t="shared" si="19"/>
        <v/>
      </c>
      <c r="AD33" s="91">
        <f t="shared" si="24"/>
        <v>1</v>
      </c>
      <c r="AE33" s="208">
        <f t="shared" si="25"/>
        <v>1</v>
      </c>
      <c r="AF33" s="93">
        <f t="shared" si="26"/>
        <v>1</v>
      </c>
      <c r="AG33" s="94">
        <f t="shared" si="27"/>
        <v>0</v>
      </c>
      <c r="AH33" s="94">
        <f t="shared" si="28"/>
        <v>0</v>
      </c>
      <c r="AI33" s="94">
        <f t="shared" si="29"/>
        <v>0</v>
      </c>
      <c r="AJ33" s="95">
        <f t="shared" si="30"/>
        <v>0</v>
      </c>
      <c r="AK33" s="94">
        <f t="shared" si="31"/>
        <v>0</v>
      </c>
      <c r="AL33" s="94">
        <f t="shared" si="32"/>
        <v>0</v>
      </c>
      <c r="AM33" s="94">
        <f t="shared" si="33"/>
        <v>0</v>
      </c>
      <c r="AN33" s="96">
        <f t="shared" si="34"/>
        <v>0</v>
      </c>
      <c r="AO33" s="94" t="str">
        <f t="shared" si="20"/>
        <v/>
      </c>
      <c r="AP33" s="94" t="str">
        <f t="shared" si="21"/>
        <v/>
      </c>
      <c r="AQ33" s="94" t="str">
        <f t="shared" si="22"/>
        <v/>
      </c>
      <c r="AS33" s="35" t="e">
        <f>MATCH(E33,#REF!,0)</f>
        <v>#REF!</v>
      </c>
      <c r="AU33" s="198">
        <f t="shared" si="35"/>
        <v>0</v>
      </c>
    </row>
    <row r="34" spans="1:47" s="35" customFormat="1" ht="18">
      <c r="A34" s="84">
        <v>26</v>
      </c>
      <c r="B34" s="85" t="str">
        <f>IF(ISBLANK($E34),"",INDEX(#REF!,$AS34,2))</f>
        <v/>
      </c>
      <c r="C34" s="85" t="str">
        <f>IF(ISBLANK($E34),"",INDEX(#REF!,$AS34,3))</f>
        <v/>
      </c>
      <c r="D34" s="85" t="str">
        <f>IF(ISBLANK($E34),"",INDEX(#REF!,$AS34,4))</f>
        <v/>
      </c>
      <c r="E34" s="59"/>
      <c r="F34" s="85" t="str">
        <f>IF(ISBLANK($E34),"",INDEX(#REF!,$AS34,6))</f>
        <v/>
      </c>
      <c r="G34" s="180" t="str">
        <f>IF(ISBLANK($E34),"",INDEX(#REF!,$AS34,7))</f>
        <v/>
      </c>
      <c r="H34" s="154" t="str">
        <f>IF(ISBLANK($E34),"",INDEX(#REF!,$AS34,8))</f>
        <v/>
      </c>
      <c r="I34" s="86" t="str">
        <f>IF(ISBLANK($E34),"",INDEX(#REF!,$AS34,9))</f>
        <v/>
      </c>
      <c r="J34" s="94" t="str">
        <f>IF(ISBLANK($E34),"",INDEX(#REF!,$AS34,10))</f>
        <v/>
      </c>
      <c r="K34" s="88" t="str">
        <f>IF(ISBLANK($E34),"",INDEX(#REF!,$AS34,11))</f>
        <v/>
      </c>
      <c r="L34" s="131" t="str">
        <f>IF(ISBLANK($E34),"",INDEX(#REF!,$AS34,12))</f>
        <v/>
      </c>
      <c r="M34" s="132"/>
      <c r="N34" s="131" t="str">
        <f t="shared" si="0"/>
        <v/>
      </c>
      <c r="O34" s="132"/>
      <c r="P34" s="133" t="str">
        <f t="shared" si="1"/>
        <v/>
      </c>
      <c r="Q34" s="132"/>
      <c r="R34" s="133" t="str">
        <f>IF(ISBLANK($E34),"",INDEX(#REF!,$AS34,13))</f>
        <v/>
      </c>
      <c r="S34" s="132"/>
      <c r="T34" s="133" t="str">
        <f t="shared" si="2"/>
        <v/>
      </c>
      <c r="U34" s="132"/>
      <c r="V34" s="133" t="str">
        <f t="shared" si="3"/>
        <v/>
      </c>
      <c r="W34" s="132"/>
      <c r="X34" s="262" t="str">
        <f t="shared" si="4"/>
        <v xml:space="preserve"> </v>
      </c>
      <c r="Y34" s="211" t="str">
        <f t="shared" si="5"/>
        <v/>
      </c>
      <c r="Z34" s="200" t="str">
        <f t="shared" si="6"/>
        <v/>
      </c>
      <c r="AB34" s="213" t="str">
        <f t="shared" si="7"/>
        <v/>
      </c>
      <c r="AC34" s="90" t="str">
        <f t="shared" si="19"/>
        <v/>
      </c>
      <c r="AD34" s="91">
        <f t="shared" ref="AD34:AD49" si="36">IF(ISBLANK($AR$3),1,IF(F34="K",$AR$3,1))</f>
        <v>1</v>
      </c>
      <c r="AE34" s="208">
        <f t="shared" ref="AE34:AE49" si="37">IF(K34&lt;153.757,10^(0.787004341*((LOG10(K34/153.757))^2)),1)</f>
        <v>1</v>
      </c>
      <c r="AF34" s="93">
        <f t="shared" ref="AF34:AF49" si="38">IF(K34&lt;193.609,10^(0.722762521*((LOG10(K34/193.609))^2)),1)</f>
        <v>1</v>
      </c>
      <c r="AG34" s="94">
        <f t="shared" ref="AG34:AG49" si="39">IF(M34="z",L34,IF(M34="x",L34*(-1),0))</f>
        <v>0</v>
      </c>
      <c r="AH34" s="94">
        <f t="shared" ref="AH34:AH49" si="40">IF(O34="z",N34,IF(O34="x",N34*(-1),0))</f>
        <v>0</v>
      </c>
      <c r="AI34" s="94">
        <f t="shared" ref="AI34:AI49" si="41">IF(Q34="z",P34,IF(Q34="x",P34*(-1),0))</f>
        <v>0</v>
      </c>
      <c r="AJ34" s="95">
        <f t="shared" ref="AJ34:AJ49" si="42">IF(AND(AG34&lt;0,AH34&lt;0,AI34&lt;0),0,MAX(AG34:AI34))</f>
        <v>0</v>
      </c>
      <c r="AK34" s="94">
        <f t="shared" ref="AK34:AK49" si="43">IF(S34="z",R34,IF(S34="x",R34*(-1),0))</f>
        <v>0</v>
      </c>
      <c r="AL34" s="94">
        <f t="shared" ref="AL34:AL49" si="44">IF(U34="z",T34,IF(U34="x",T34*(-1),0))</f>
        <v>0</v>
      </c>
      <c r="AM34" s="94">
        <f t="shared" ref="AM34:AM49" si="45">IF(W34="z",V34,IF(W34="x",V34*(-1),0))</f>
        <v>0</v>
      </c>
      <c r="AN34" s="96">
        <f t="shared" ref="AN34:AN49" si="46">IF(AND(AK34&lt;0,AL34&lt;0,AM34&lt;0),0,MAX(AK34:AM34))</f>
        <v>0</v>
      </c>
      <c r="AO34" s="94" t="str">
        <f t="shared" si="20"/>
        <v/>
      </c>
      <c r="AP34" s="94" t="str">
        <f t="shared" si="21"/>
        <v/>
      </c>
      <c r="AQ34" s="94" t="str">
        <f t="shared" si="22"/>
        <v/>
      </c>
      <c r="AS34" s="35" t="e">
        <f>MATCH(E34,#REF!,0)</f>
        <v>#REF!</v>
      </c>
      <c r="AU34" s="198">
        <f t="shared" ref="AU34:AU49" si="47">IF(ISBLANK(E34),0,IF(($AU$4-H34)=19,10,IF(($AU$4-H34)=18,20,IF(($AU$4-H34)=17,30,IF(($AU$4-H34)=16,40,IF(($AU$4-H34)=15,50,IF(($AU$4-H34)=14,60,IF(($AU$4-H34)=13,70,0))))))))</f>
        <v>0</v>
      </c>
    </row>
    <row r="35" spans="1:47" s="35" customFormat="1" ht="18">
      <c r="A35" s="84">
        <v>27</v>
      </c>
      <c r="B35" s="85" t="str">
        <f>IF(ISBLANK($E35),"",INDEX(#REF!,$AS35,2))</f>
        <v/>
      </c>
      <c r="C35" s="85" t="str">
        <f>IF(ISBLANK($E35),"",INDEX(#REF!,$AS35,3))</f>
        <v/>
      </c>
      <c r="D35" s="85" t="str">
        <f>IF(ISBLANK($E35),"",INDEX(#REF!,$AS35,4))</f>
        <v/>
      </c>
      <c r="E35" s="59"/>
      <c r="F35" s="85" t="str">
        <f>IF(ISBLANK($E35),"",INDEX(#REF!,$AS35,6))</f>
        <v/>
      </c>
      <c r="G35" s="180" t="str">
        <f>IF(ISBLANK($E35),"",INDEX(#REF!,$AS35,7))</f>
        <v/>
      </c>
      <c r="H35" s="154" t="str">
        <f>IF(ISBLANK($E35),"",INDEX(#REF!,$AS35,8))</f>
        <v/>
      </c>
      <c r="I35" s="86" t="str">
        <f>IF(ISBLANK($E35),"",INDEX(#REF!,$AS35,9))</f>
        <v/>
      </c>
      <c r="J35" s="94" t="str">
        <f>IF(ISBLANK($E35),"",INDEX(#REF!,$AS35,10))</f>
        <v/>
      </c>
      <c r="K35" s="88" t="str">
        <f>IF(ISBLANK($E35),"",INDEX(#REF!,$AS35,11))</f>
        <v/>
      </c>
      <c r="L35" s="131" t="str">
        <f>IF(ISBLANK($E35),"",INDEX(#REF!,$AS35,12))</f>
        <v/>
      </c>
      <c r="M35" s="132"/>
      <c r="N35" s="131" t="str">
        <f t="shared" si="0"/>
        <v/>
      </c>
      <c r="O35" s="132"/>
      <c r="P35" s="133" t="str">
        <f t="shared" si="1"/>
        <v/>
      </c>
      <c r="Q35" s="132"/>
      <c r="R35" s="133" t="str">
        <f>IF(ISBLANK($E35),"",INDEX(#REF!,$AS35,13))</f>
        <v/>
      </c>
      <c r="S35" s="132"/>
      <c r="T35" s="133" t="str">
        <f t="shared" si="2"/>
        <v/>
      </c>
      <c r="U35" s="132"/>
      <c r="V35" s="133" t="str">
        <f t="shared" si="3"/>
        <v/>
      </c>
      <c r="W35" s="132"/>
      <c r="X35" s="262" t="str">
        <f t="shared" si="4"/>
        <v xml:space="preserve"> </v>
      </c>
      <c r="Y35" s="211" t="str">
        <f t="shared" si="5"/>
        <v/>
      </c>
      <c r="Z35" s="200" t="str">
        <f t="shared" si="6"/>
        <v/>
      </c>
      <c r="AB35" s="213" t="str">
        <f t="shared" si="7"/>
        <v/>
      </c>
      <c r="AC35" s="90" t="str">
        <f t="shared" si="19"/>
        <v/>
      </c>
      <c r="AD35" s="91">
        <f t="shared" si="36"/>
        <v>1</v>
      </c>
      <c r="AE35" s="208">
        <f t="shared" si="37"/>
        <v>1</v>
      </c>
      <c r="AF35" s="93">
        <f t="shared" si="38"/>
        <v>1</v>
      </c>
      <c r="AG35" s="94">
        <f t="shared" si="39"/>
        <v>0</v>
      </c>
      <c r="AH35" s="94">
        <f t="shared" si="40"/>
        <v>0</v>
      </c>
      <c r="AI35" s="94">
        <f t="shared" si="41"/>
        <v>0</v>
      </c>
      <c r="AJ35" s="95">
        <f t="shared" si="42"/>
        <v>0</v>
      </c>
      <c r="AK35" s="94">
        <f t="shared" si="43"/>
        <v>0</v>
      </c>
      <c r="AL35" s="94">
        <f t="shared" si="44"/>
        <v>0</v>
      </c>
      <c r="AM35" s="94">
        <f t="shared" si="45"/>
        <v>0</v>
      </c>
      <c r="AN35" s="96">
        <f t="shared" si="46"/>
        <v>0</v>
      </c>
      <c r="AO35" s="94" t="str">
        <f t="shared" si="20"/>
        <v/>
      </c>
      <c r="AP35" s="94" t="str">
        <f t="shared" si="21"/>
        <v/>
      </c>
      <c r="AQ35" s="94" t="str">
        <f t="shared" si="22"/>
        <v/>
      </c>
      <c r="AS35" s="35" t="e">
        <f>MATCH(E35,#REF!,0)</f>
        <v>#REF!</v>
      </c>
      <c r="AU35" s="198">
        <f t="shared" si="47"/>
        <v>0</v>
      </c>
    </row>
    <row r="36" spans="1:47" s="35" customFormat="1" ht="18">
      <c r="A36" s="84">
        <v>28</v>
      </c>
      <c r="B36" s="85" t="str">
        <f>IF(ISBLANK($E36),"",INDEX(#REF!,$AS36,2))</f>
        <v/>
      </c>
      <c r="C36" s="85" t="str">
        <f>IF(ISBLANK($E36),"",INDEX(#REF!,$AS36,3))</f>
        <v/>
      </c>
      <c r="D36" s="85" t="str">
        <f>IF(ISBLANK($E36),"",INDEX(#REF!,$AS36,4))</f>
        <v/>
      </c>
      <c r="E36" s="46"/>
      <c r="F36" s="85" t="str">
        <f>IF(ISBLANK($E36),"",INDEX(#REF!,$AS36,6))</f>
        <v/>
      </c>
      <c r="G36" s="180" t="str">
        <f>IF(ISBLANK($E36),"",INDEX(#REF!,$AS36,7))</f>
        <v/>
      </c>
      <c r="H36" s="154" t="str">
        <f>IF(ISBLANK($E36),"",INDEX(#REF!,$AS36,8))</f>
        <v/>
      </c>
      <c r="I36" s="86" t="str">
        <f>IF(ISBLANK($E36),"",INDEX(#REF!,$AS36,9))</f>
        <v/>
      </c>
      <c r="J36" s="94" t="str">
        <f>IF(ISBLANK($E36),"",INDEX(#REF!,$AS36,10))</f>
        <v/>
      </c>
      <c r="K36" s="88" t="str">
        <f>IF(ISBLANK($E36),"",INDEX(#REF!,$AS36,11))</f>
        <v/>
      </c>
      <c r="L36" s="131" t="str">
        <f>IF(ISBLANK($E36),"",INDEX(#REF!,$AS36,12))</f>
        <v/>
      </c>
      <c r="M36" s="132"/>
      <c r="N36" s="131" t="str">
        <f t="shared" si="0"/>
        <v/>
      </c>
      <c r="O36" s="132"/>
      <c r="P36" s="133" t="str">
        <f t="shared" si="1"/>
        <v/>
      </c>
      <c r="Q36" s="132"/>
      <c r="R36" s="133" t="str">
        <f>IF(ISBLANK($E36),"",INDEX(#REF!,$AS36,13))</f>
        <v/>
      </c>
      <c r="S36" s="132"/>
      <c r="T36" s="133" t="str">
        <f t="shared" si="2"/>
        <v/>
      </c>
      <c r="U36" s="132"/>
      <c r="V36" s="133" t="str">
        <f t="shared" si="3"/>
        <v/>
      </c>
      <c r="W36" s="132"/>
      <c r="X36" s="262" t="str">
        <f t="shared" si="4"/>
        <v xml:space="preserve"> </v>
      </c>
      <c r="Y36" s="211" t="str">
        <f t="shared" si="5"/>
        <v/>
      </c>
      <c r="Z36" s="200" t="str">
        <f t="shared" si="6"/>
        <v/>
      </c>
      <c r="AB36" s="213" t="str">
        <f t="shared" si="7"/>
        <v/>
      </c>
      <c r="AC36" s="90" t="str">
        <f t="shared" si="19"/>
        <v/>
      </c>
      <c r="AD36" s="91">
        <f t="shared" si="36"/>
        <v>1</v>
      </c>
      <c r="AE36" s="208">
        <f t="shared" si="37"/>
        <v>1</v>
      </c>
      <c r="AF36" s="93">
        <f t="shared" si="38"/>
        <v>1</v>
      </c>
      <c r="AG36" s="94">
        <f t="shared" si="39"/>
        <v>0</v>
      </c>
      <c r="AH36" s="94">
        <f t="shared" si="40"/>
        <v>0</v>
      </c>
      <c r="AI36" s="94">
        <f t="shared" si="41"/>
        <v>0</v>
      </c>
      <c r="AJ36" s="95">
        <f t="shared" si="42"/>
        <v>0</v>
      </c>
      <c r="AK36" s="94">
        <f t="shared" si="43"/>
        <v>0</v>
      </c>
      <c r="AL36" s="94">
        <f t="shared" si="44"/>
        <v>0</v>
      </c>
      <c r="AM36" s="94">
        <f t="shared" si="45"/>
        <v>0</v>
      </c>
      <c r="AN36" s="96">
        <f t="shared" si="46"/>
        <v>0</v>
      </c>
      <c r="AO36" s="94" t="str">
        <f t="shared" si="20"/>
        <v/>
      </c>
      <c r="AP36" s="94" t="str">
        <f t="shared" si="21"/>
        <v/>
      </c>
      <c r="AQ36" s="94" t="str">
        <f t="shared" si="22"/>
        <v/>
      </c>
      <c r="AS36" s="35" t="e">
        <f>MATCH(E36,#REF!,0)</f>
        <v>#REF!</v>
      </c>
      <c r="AU36" s="198">
        <f t="shared" si="47"/>
        <v>0</v>
      </c>
    </row>
    <row r="37" spans="1:47" s="35" customFormat="1" ht="16.2">
      <c r="A37" s="84">
        <v>29</v>
      </c>
      <c r="B37" s="85" t="str">
        <f>IF(ISBLANK($E37),"",INDEX(#REF!,$AS37,2))</f>
        <v/>
      </c>
      <c r="C37" s="85" t="str">
        <f>IF(ISBLANK($E37),"",INDEX(#REF!,$AS37,3))</f>
        <v/>
      </c>
      <c r="D37" s="85" t="str">
        <f>IF(ISBLANK($E37),"",INDEX(#REF!,$AS37,4))</f>
        <v/>
      </c>
      <c r="E37" s="192"/>
      <c r="F37" s="85" t="str">
        <f>IF(ISBLANK($E37),"",INDEX(#REF!,$AS37,6))</f>
        <v/>
      </c>
      <c r="G37" s="180" t="str">
        <f>IF(ISBLANK($E37),"",INDEX(#REF!,$AS37,7))</f>
        <v/>
      </c>
      <c r="H37" s="154" t="str">
        <f>IF(ISBLANK($E37),"",INDEX(#REF!,$AS37,8))</f>
        <v/>
      </c>
      <c r="I37" s="86" t="str">
        <f>IF(ISBLANK($E37),"",INDEX(#REF!,$AS37,9))</f>
        <v/>
      </c>
      <c r="J37" s="94" t="str">
        <f>IF(ISBLANK($E37),"",INDEX(#REF!,$AS37,10))</f>
        <v/>
      </c>
      <c r="K37" s="88" t="str">
        <f>IF(ISBLANK($E37),"",INDEX(#REF!,$AS37,11))</f>
        <v/>
      </c>
      <c r="L37" s="131" t="str">
        <f>IF(ISBLANK($E37),"",INDEX(#REF!,$AS37,12))</f>
        <v/>
      </c>
      <c r="M37" s="132"/>
      <c r="N37" s="131" t="str">
        <f t="shared" si="0"/>
        <v/>
      </c>
      <c r="O37" s="132"/>
      <c r="P37" s="133" t="str">
        <f t="shared" si="1"/>
        <v/>
      </c>
      <c r="Q37" s="132"/>
      <c r="R37" s="133" t="str">
        <f>IF(ISBLANK($E37),"",INDEX(#REF!,$AS37,13))</f>
        <v/>
      </c>
      <c r="S37" s="132"/>
      <c r="T37" s="133" t="str">
        <f t="shared" si="2"/>
        <v/>
      </c>
      <c r="U37" s="132"/>
      <c r="V37" s="133" t="str">
        <f t="shared" si="3"/>
        <v/>
      </c>
      <c r="W37" s="132"/>
      <c r="X37" s="262" t="str">
        <f t="shared" si="4"/>
        <v xml:space="preserve"> </v>
      </c>
      <c r="Y37" s="211" t="str">
        <f t="shared" si="5"/>
        <v/>
      </c>
      <c r="Z37" s="200" t="str">
        <f t="shared" si="6"/>
        <v/>
      </c>
      <c r="AB37" s="213" t="str">
        <f t="shared" si="7"/>
        <v/>
      </c>
      <c r="AC37" s="90" t="str">
        <f t="shared" si="19"/>
        <v/>
      </c>
      <c r="AD37" s="91">
        <f t="shared" si="36"/>
        <v>1</v>
      </c>
      <c r="AE37" s="208">
        <f t="shared" si="37"/>
        <v>1</v>
      </c>
      <c r="AF37" s="93">
        <f t="shared" si="38"/>
        <v>1</v>
      </c>
      <c r="AG37" s="94">
        <f t="shared" si="39"/>
        <v>0</v>
      </c>
      <c r="AH37" s="94">
        <f t="shared" si="40"/>
        <v>0</v>
      </c>
      <c r="AI37" s="94">
        <f t="shared" si="41"/>
        <v>0</v>
      </c>
      <c r="AJ37" s="95">
        <f t="shared" si="42"/>
        <v>0</v>
      </c>
      <c r="AK37" s="94">
        <f t="shared" si="43"/>
        <v>0</v>
      </c>
      <c r="AL37" s="94">
        <f t="shared" si="44"/>
        <v>0</v>
      </c>
      <c r="AM37" s="94">
        <f t="shared" si="45"/>
        <v>0</v>
      </c>
      <c r="AN37" s="96">
        <f t="shared" si="46"/>
        <v>0</v>
      </c>
      <c r="AO37" s="94" t="str">
        <f t="shared" si="20"/>
        <v/>
      </c>
      <c r="AP37" s="94" t="str">
        <f t="shared" si="21"/>
        <v/>
      </c>
      <c r="AQ37" s="94" t="str">
        <f t="shared" si="22"/>
        <v/>
      </c>
      <c r="AS37" s="35" t="e">
        <f>MATCH(E37,#REF!,0)</f>
        <v>#REF!</v>
      </c>
      <c r="AU37" s="198">
        <f t="shared" si="47"/>
        <v>0</v>
      </c>
    </row>
    <row r="38" spans="1:47" s="35" customFormat="1" ht="18">
      <c r="A38" s="84">
        <v>30</v>
      </c>
      <c r="B38" s="85" t="str">
        <f>IF(ISBLANK($E38),"",INDEX(#REF!,$AS38,2))</f>
        <v/>
      </c>
      <c r="C38" s="85" t="str">
        <f>IF(ISBLANK($E38),"",INDEX(#REF!,$AS38,3))</f>
        <v/>
      </c>
      <c r="D38" s="85" t="str">
        <f>IF(ISBLANK($E38),"",INDEX(#REF!,$AS38,4))</f>
        <v/>
      </c>
      <c r="E38" s="46"/>
      <c r="F38" s="85" t="str">
        <f>IF(ISBLANK($E38),"",INDEX(#REF!,$AS38,6))</f>
        <v/>
      </c>
      <c r="G38" s="180" t="str">
        <f>IF(ISBLANK($E38),"",INDEX(#REF!,$AS38,7))</f>
        <v/>
      </c>
      <c r="H38" s="154" t="str">
        <f>IF(ISBLANK($E38),"",INDEX(#REF!,$AS38,8))</f>
        <v/>
      </c>
      <c r="I38" s="86" t="str">
        <f>IF(ISBLANK($E38),"",INDEX(#REF!,$AS38,9))</f>
        <v/>
      </c>
      <c r="J38" s="94" t="str">
        <f>IF(ISBLANK($E38),"",INDEX(#REF!,$AS38,10))</f>
        <v/>
      </c>
      <c r="K38" s="88" t="str">
        <f>IF(ISBLANK($E38),"",INDEX(#REF!,$AS38,11))</f>
        <v/>
      </c>
      <c r="L38" s="131" t="str">
        <f>IF(ISBLANK($E38),"",INDEX(#REF!,$AS38,12))</f>
        <v/>
      </c>
      <c r="M38" s="132"/>
      <c r="N38" s="131" t="str">
        <f t="shared" si="0"/>
        <v/>
      </c>
      <c r="O38" s="132"/>
      <c r="P38" s="133" t="str">
        <f t="shared" si="1"/>
        <v/>
      </c>
      <c r="Q38" s="132"/>
      <c r="R38" s="133" t="str">
        <f>IF(ISBLANK($E38),"",INDEX(#REF!,$AS38,13))</f>
        <v/>
      </c>
      <c r="S38" s="132"/>
      <c r="T38" s="133" t="str">
        <f t="shared" si="2"/>
        <v/>
      </c>
      <c r="U38" s="132"/>
      <c r="V38" s="133" t="str">
        <f t="shared" si="3"/>
        <v/>
      </c>
      <c r="W38" s="132"/>
      <c r="X38" s="262" t="str">
        <f t="shared" si="4"/>
        <v xml:space="preserve"> </v>
      </c>
      <c r="Y38" s="211" t="str">
        <f t="shared" si="5"/>
        <v/>
      </c>
      <c r="Z38" s="200" t="str">
        <f t="shared" si="6"/>
        <v/>
      </c>
      <c r="AB38" s="213" t="str">
        <f t="shared" si="7"/>
        <v/>
      </c>
      <c r="AC38" s="90" t="str">
        <f t="shared" si="19"/>
        <v/>
      </c>
      <c r="AD38" s="91">
        <f t="shared" si="36"/>
        <v>1</v>
      </c>
      <c r="AE38" s="208">
        <f t="shared" si="37"/>
        <v>1</v>
      </c>
      <c r="AF38" s="93">
        <f t="shared" si="38"/>
        <v>1</v>
      </c>
      <c r="AG38" s="94">
        <f t="shared" si="39"/>
        <v>0</v>
      </c>
      <c r="AH38" s="94">
        <f t="shared" si="40"/>
        <v>0</v>
      </c>
      <c r="AI38" s="94">
        <f t="shared" si="41"/>
        <v>0</v>
      </c>
      <c r="AJ38" s="95">
        <f t="shared" si="42"/>
        <v>0</v>
      </c>
      <c r="AK38" s="94">
        <f t="shared" si="43"/>
        <v>0</v>
      </c>
      <c r="AL38" s="94">
        <f t="shared" si="44"/>
        <v>0</v>
      </c>
      <c r="AM38" s="94">
        <f t="shared" si="45"/>
        <v>0</v>
      </c>
      <c r="AN38" s="96">
        <f t="shared" si="46"/>
        <v>0</v>
      </c>
      <c r="AO38" s="94" t="str">
        <f t="shared" si="20"/>
        <v/>
      </c>
      <c r="AP38" s="94" t="str">
        <f t="shared" si="21"/>
        <v/>
      </c>
      <c r="AQ38" s="94" t="str">
        <f t="shared" si="22"/>
        <v/>
      </c>
      <c r="AS38" s="35" t="e">
        <f>MATCH(E38,#REF!,0)</f>
        <v>#REF!</v>
      </c>
      <c r="AU38" s="198">
        <f t="shared" si="47"/>
        <v>0</v>
      </c>
    </row>
    <row r="39" spans="1:47" s="35" customFormat="1" ht="18">
      <c r="A39" s="84">
        <v>31</v>
      </c>
      <c r="B39" s="85" t="str">
        <f>IF(ISBLANK($E39),"",INDEX(#REF!,$AS39,2))</f>
        <v/>
      </c>
      <c r="C39" s="85" t="str">
        <f>IF(ISBLANK($E39),"",INDEX(#REF!,$AS39,3))</f>
        <v/>
      </c>
      <c r="D39" s="85" t="str">
        <f>IF(ISBLANK($E39),"",INDEX(#REF!,$AS39,4))</f>
        <v/>
      </c>
      <c r="E39" s="46"/>
      <c r="F39" s="85" t="str">
        <f>IF(ISBLANK($E39),"",INDEX(#REF!,$AS39,6))</f>
        <v/>
      </c>
      <c r="G39" s="180" t="str">
        <f>IF(ISBLANK($E39),"",INDEX(#REF!,$AS39,7))</f>
        <v/>
      </c>
      <c r="H39" s="154" t="str">
        <f>IF(ISBLANK($E39),"",INDEX(#REF!,$AS39,8))</f>
        <v/>
      </c>
      <c r="I39" s="86" t="str">
        <f>IF(ISBLANK($E39),"",INDEX(#REF!,$AS39,9))</f>
        <v/>
      </c>
      <c r="J39" s="94" t="str">
        <f>IF(ISBLANK($E39),"",INDEX(#REF!,$AS39,10))</f>
        <v/>
      </c>
      <c r="K39" s="88" t="str">
        <f>IF(ISBLANK($E39),"",INDEX(#REF!,$AS39,11))</f>
        <v/>
      </c>
      <c r="L39" s="131" t="str">
        <f>IF(ISBLANK($E39),"",INDEX(#REF!,$AS39,12))</f>
        <v/>
      </c>
      <c r="M39" s="132"/>
      <c r="N39" s="131" t="str">
        <f t="shared" si="0"/>
        <v/>
      </c>
      <c r="O39" s="132"/>
      <c r="P39" s="133" t="str">
        <f t="shared" si="1"/>
        <v/>
      </c>
      <c r="Q39" s="132"/>
      <c r="R39" s="133" t="str">
        <f>IF(ISBLANK($E39),"",INDEX(#REF!,$AS39,13))</f>
        <v/>
      </c>
      <c r="S39" s="132"/>
      <c r="T39" s="133" t="str">
        <f t="shared" si="2"/>
        <v/>
      </c>
      <c r="U39" s="132"/>
      <c r="V39" s="133" t="str">
        <f t="shared" si="3"/>
        <v/>
      </c>
      <c r="W39" s="132"/>
      <c r="X39" s="262" t="str">
        <f t="shared" si="4"/>
        <v xml:space="preserve"> </v>
      </c>
      <c r="Y39" s="211" t="str">
        <f t="shared" si="5"/>
        <v/>
      </c>
      <c r="Z39" s="200" t="str">
        <f t="shared" si="6"/>
        <v/>
      </c>
      <c r="AB39" s="213" t="str">
        <f t="shared" si="7"/>
        <v/>
      </c>
      <c r="AC39" s="90" t="str">
        <f t="shared" si="19"/>
        <v/>
      </c>
      <c r="AD39" s="91">
        <f t="shared" si="36"/>
        <v>1</v>
      </c>
      <c r="AE39" s="208">
        <f t="shared" si="37"/>
        <v>1</v>
      </c>
      <c r="AF39" s="93">
        <f t="shared" si="38"/>
        <v>1</v>
      </c>
      <c r="AG39" s="94">
        <f t="shared" si="39"/>
        <v>0</v>
      </c>
      <c r="AH39" s="94">
        <f t="shared" si="40"/>
        <v>0</v>
      </c>
      <c r="AI39" s="94">
        <f t="shared" si="41"/>
        <v>0</v>
      </c>
      <c r="AJ39" s="95">
        <f t="shared" si="42"/>
        <v>0</v>
      </c>
      <c r="AK39" s="94">
        <f t="shared" si="43"/>
        <v>0</v>
      </c>
      <c r="AL39" s="94">
        <f t="shared" si="44"/>
        <v>0</v>
      </c>
      <c r="AM39" s="94">
        <f t="shared" si="45"/>
        <v>0</v>
      </c>
      <c r="AN39" s="96">
        <f t="shared" si="46"/>
        <v>0</v>
      </c>
      <c r="AO39" s="94" t="str">
        <f t="shared" si="20"/>
        <v/>
      </c>
      <c r="AP39" s="94" t="str">
        <f t="shared" si="21"/>
        <v/>
      </c>
      <c r="AQ39" s="94" t="str">
        <f t="shared" si="22"/>
        <v/>
      </c>
      <c r="AS39" s="35" t="e">
        <f>MATCH(E39,#REF!,0)</f>
        <v>#REF!</v>
      </c>
      <c r="AU39" s="198">
        <f t="shared" si="47"/>
        <v>0</v>
      </c>
    </row>
    <row r="40" spans="1:47" s="35" customFormat="1" ht="18">
      <c r="A40" s="84">
        <v>32</v>
      </c>
      <c r="B40" s="85" t="str">
        <f>IF(ISBLANK($E40),"",INDEX(#REF!,$AS40,2))</f>
        <v/>
      </c>
      <c r="C40" s="85" t="str">
        <f>IF(ISBLANK($E40),"",INDEX(#REF!,$AS40,3))</f>
        <v/>
      </c>
      <c r="D40" s="85" t="str">
        <f>IF(ISBLANK($E40),"",INDEX(#REF!,$AS40,4))</f>
        <v/>
      </c>
      <c r="E40" s="46"/>
      <c r="F40" s="85" t="str">
        <f>IF(ISBLANK($E40),"",INDEX(#REF!,$AS40,6))</f>
        <v/>
      </c>
      <c r="G40" s="180" t="str">
        <f>IF(ISBLANK($E40),"",INDEX(#REF!,$AS40,7))</f>
        <v/>
      </c>
      <c r="H40" s="154" t="str">
        <f>IF(ISBLANK($E40),"",INDEX(#REF!,$AS40,8))</f>
        <v/>
      </c>
      <c r="I40" s="86" t="str">
        <f>IF(ISBLANK($E40),"",INDEX(#REF!,$AS40,9))</f>
        <v/>
      </c>
      <c r="J40" s="94" t="str">
        <f>IF(ISBLANK($E40),"",INDEX(#REF!,$AS40,10))</f>
        <v/>
      </c>
      <c r="K40" s="88" t="str">
        <f>IF(ISBLANK($E40),"",INDEX(#REF!,$AS40,11))</f>
        <v/>
      </c>
      <c r="L40" s="131" t="str">
        <f>IF(ISBLANK($E40),"",INDEX(#REF!,$AS40,12))</f>
        <v/>
      </c>
      <c r="M40" s="132"/>
      <c r="N40" s="131" t="str">
        <f t="shared" si="0"/>
        <v/>
      </c>
      <c r="O40" s="132"/>
      <c r="P40" s="133" t="str">
        <f t="shared" si="1"/>
        <v/>
      </c>
      <c r="Q40" s="132"/>
      <c r="R40" s="133" t="str">
        <f>IF(ISBLANK($E40),"",INDEX(#REF!,$AS40,13))</f>
        <v/>
      </c>
      <c r="S40" s="132"/>
      <c r="T40" s="133" t="str">
        <f t="shared" si="2"/>
        <v/>
      </c>
      <c r="U40" s="132"/>
      <c r="V40" s="133" t="str">
        <f t="shared" si="3"/>
        <v/>
      </c>
      <c r="W40" s="132"/>
      <c r="X40" s="262" t="str">
        <f t="shared" si="4"/>
        <v xml:space="preserve"> </v>
      </c>
      <c r="Y40" s="211" t="str">
        <f t="shared" si="5"/>
        <v/>
      </c>
      <c r="Z40" s="200" t="str">
        <f t="shared" si="6"/>
        <v/>
      </c>
      <c r="AB40" s="213" t="str">
        <f t="shared" si="7"/>
        <v/>
      </c>
      <c r="AC40" s="90" t="str">
        <f t="shared" si="19"/>
        <v/>
      </c>
      <c r="AD40" s="91">
        <f t="shared" si="36"/>
        <v>1</v>
      </c>
      <c r="AE40" s="208">
        <f t="shared" si="37"/>
        <v>1</v>
      </c>
      <c r="AF40" s="93">
        <f t="shared" si="38"/>
        <v>1</v>
      </c>
      <c r="AG40" s="94">
        <f t="shared" si="39"/>
        <v>0</v>
      </c>
      <c r="AH40" s="94">
        <f t="shared" si="40"/>
        <v>0</v>
      </c>
      <c r="AI40" s="94">
        <f t="shared" si="41"/>
        <v>0</v>
      </c>
      <c r="AJ40" s="95">
        <f t="shared" si="42"/>
        <v>0</v>
      </c>
      <c r="AK40" s="94">
        <f t="shared" si="43"/>
        <v>0</v>
      </c>
      <c r="AL40" s="94">
        <f t="shared" si="44"/>
        <v>0</v>
      </c>
      <c r="AM40" s="94">
        <f t="shared" si="45"/>
        <v>0</v>
      </c>
      <c r="AN40" s="96">
        <f t="shared" si="46"/>
        <v>0</v>
      </c>
      <c r="AO40" s="94" t="str">
        <f t="shared" si="20"/>
        <v/>
      </c>
      <c r="AP40" s="94" t="str">
        <f t="shared" si="21"/>
        <v/>
      </c>
      <c r="AQ40" s="94" t="str">
        <f t="shared" si="22"/>
        <v/>
      </c>
      <c r="AS40" s="35" t="e">
        <f>MATCH(E40,#REF!,0)</f>
        <v>#REF!</v>
      </c>
      <c r="AU40" s="198">
        <f t="shared" si="47"/>
        <v>0</v>
      </c>
    </row>
    <row r="41" spans="1:47" s="35" customFormat="1" ht="18">
      <c r="A41" s="84">
        <v>33</v>
      </c>
      <c r="B41" s="85" t="str">
        <f>IF(ISBLANK($E41),"",INDEX(#REF!,$AS41,2))</f>
        <v/>
      </c>
      <c r="C41" s="85" t="str">
        <f>IF(ISBLANK($E41),"",INDEX(#REF!,$AS41,3))</f>
        <v/>
      </c>
      <c r="D41" s="85" t="str">
        <f>IF(ISBLANK($E41),"",INDEX(#REF!,$AS41,4))</f>
        <v/>
      </c>
      <c r="E41" s="46"/>
      <c r="F41" s="85" t="str">
        <f>IF(ISBLANK($E41),"",INDEX(#REF!,$AS41,6))</f>
        <v/>
      </c>
      <c r="G41" s="180" t="str">
        <f>IF(ISBLANK($E41),"",INDEX(#REF!,$AS41,7))</f>
        <v/>
      </c>
      <c r="H41" s="154" t="str">
        <f>IF(ISBLANK($E41),"",INDEX(#REF!,$AS41,8))</f>
        <v/>
      </c>
      <c r="I41" s="86" t="str">
        <f>IF(ISBLANK($E41),"",INDEX(#REF!,$AS41,9))</f>
        <v/>
      </c>
      <c r="J41" s="94" t="str">
        <f>IF(ISBLANK($E41),"",INDEX(#REF!,$AS41,10))</f>
        <v/>
      </c>
      <c r="K41" s="88" t="str">
        <f>IF(ISBLANK($E41),"",INDEX(#REF!,$AS41,11))</f>
        <v/>
      </c>
      <c r="L41" s="131" t="str">
        <f>IF(ISBLANK($E41),"",INDEX(#REF!,$AS41,12))</f>
        <v/>
      </c>
      <c r="M41" s="132"/>
      <c r="N41" s="131" t="str">
        <f t="shared" si="0"/>
        <v/>
      </c>
      <c r="O41" s="132"/>
      <c r="P41" s="133" t="str">
        <f t="shared" si="1"/>
        <v/>
      </c>
      <c r="Q41" s="132"/>
      <c r="R41" s="133" t="str">
        <f>IF(ISBLANK($E41),"",INDEX(#REF!,$AS41,13))</f>
        <v/>
      </c>
      <c r="S41" s="132"/>
      <c r="T41" s="133" t="str">
        <f t="shared" si="2"/>
        <v/>
      </c>
      <c r="U41" s="132"/>
      <c r="V41" s="133" t="str">
        <f t="shared" si="3"/>
        <v/>
      </c>
      <c r="W41" s="132"/>
      <c r="X41" s="262" t="str">
        <f t="shared" si="4"/>
        <v xml:space="preserve"> </v>
      </c>
      <c r="Y41" s="211" t="str">
        <f t="shared" si="5"/>
        <v/>
      </c>
      <c r="Z41" s="200" t="str">
        <f t="shared" si="6"/>
        <v/>
      </c>
      <c r="AB41" s="213" t="str">
        <f t="shared" si="7"/>
        <v/>
      </c>
      <c r="AC41" s="90" t="str">
        <f t="shared" si="19"/>
        <v/>
      </c>
      <c r="AD41" s="91">
        <f t="shared" si="36"/>
        <v>1</v>
      </c>
      <c r="AE41" s="208">
        <f t="shared" si="37"/>
        <v>1</v>
      </c>
      <c r="AF41" s="93">
        <f t="shared" si="38"/>
        <v>1</v>
      </c>
      <c r="AG41" s="94">
        <f t="shared" si="39"/>
        <v>0</v>
      </c>
      <c r="AH41" s="94">
        <f t="shared" si="40"/>
        <v>0</v>
      </c>
      <c r="AI41" s="94">
        <f t="shared" si="41"/>
        <v>0</v>
      </c>
      <c r="AJ41" s="95">
        <f t="shared" si="42"/>
        <v>0</v>
      </c>
      <c r="AK41" s="94">
        <f t="shared" si="43"/>
        <v>0</v>
      </c>
      <c r="AL41" s="94">
        <f t="shared" si="44"/>
        <v>0</v>
      </c>
      <c r="AM41" s="94">
        <f t="shared" si="45"/>
        <v>0</v>
      </c>
      <c r="AN41" s="96">
        <f t="shared" si="46"/>
        <v>0</v>
      </c>
      <c r="AO41" s="94" t="str">
        <f t="shared" si="20"/>
        <v/>
      </c>
      <c r="AP41" s="94" t="str">
        <f t="shared" si="21"/>
        <v/>
      </c>
      <c r="AQ41" s="94" t="str">
        <f t="shared" si="22"/>
        <v/>
      </c>
      <c r="AS41" s="35" t="e">
        <f>MATCH(E41,#REF!,0)</f>
        <v>#REF!</v>
      </c>
      <c r="AU41" s="198">
        <f t="shared" si="47"/>
        <v>0</v>
      </c>
    </row>
    <row r="42" spans="1:47" s="35" customFormat="1" ht="18">
      <c r="A42" s="84">
        <v>34</v>
      </c>
      <c r="B42" s="85" t="str">
        <f>IF(ISBLANK($E42),"",INDEX(#REF!,$AS42,2))</f>
        <v/>
      </c>
      <c r="C42" s="85" t="str">
        <f>IF(ISBLANK($E42),"",INDEX(#REF!,$AS42,3))</f>
        <v/>
      </c>
      <c r="D42" s="85" t="str">
        <f>IF(ISBLANK($E42),"",INDEX(#REF!,$AS42,4))</f>
        <v/>
      </c>
      <c r="E42" s="46"/>
      <c r="F42" s="85" t="str">
        <f>IF(ISBLANK($E42),"",INDEX(#REF!,$AS42,6))</f>
        <v/>
      </c>
      <c r="G42" s="180" t="str">
        <f>IF(ISBLANK($E42),"",INDEX(#REF!,$AS42,7))</f>
        <v/>
      </c>
      <c r="H42" s="154" t="str">
        <f>IF(ISBLANK($E42),"",INDEX(#REF!,$AS42,8))</f>
        <v/>
      </c>
      <c r="I42" s="86" t="str">
        <f>IF(ISBLANK($E42),"",INDEX(#REF!,$AS42,9))</f>
        <v/>
      </c>
      <c r="J42" s="94" t="str">
        <f>IF(ISBLANK($E42),"",INDEX(#REF!,$AS42,10))</f>
        <v/>
      </c>
      <c r="K42" s="88" t="str">
        <f>IF(ISBLANK($E42),"",INDEX(#REF!,$AS42,11))</f>
        <v/>
      </c>
      <c r="L42" s="131" t="str">
        <f>IF(ISBLANK($E42),"",INDEX(#REF!,$AS42,12))</f>
        <v/>
      </c>
      <c r="M42" s="132"/>
      <c r="N42" s="131" t="str">
        <f t="shared" si="0"/>
        <v/>
      </c>
      <c r="O42" s="132"/>
      <c r="P42" s="133" t="str">
        <f t="shared" si="1"/>
        <v/>
      </c>
      <c r="Q42" s="132"/>
      <c r="R42" s="133" t="str">
        <f>IF(ISBLANK($E42),"",INDEX(#REF!,$AS42,13))</f>
        <v/>
      </c>
      <c r="S42" s="132"/>
      <c r="T42" s="133" t="str">
        <f t="shared" si="2"/>
        <v/>
      </c>
      <c r="U42" s="132"/>
      <c r="V42" s="133" t="str">
        <f t="shared" si="3"/>
        <v/>
      </c>
      <c r="W42" s="132"/>
      <c r="X42" s="262" t="str">
        <f t="shared" si="4"/>
        <v xml:space="preserve"> </v>
      </c>
      <c r="Y42" s="211" t="str">
        <f t="shared" si="5"/>
        <v/>
      </c>
      <c r="Z42" s="200" t="str">
        <f t="shared" si="6"/>
        <v/>
      </c>
      <c r="AB42" s="213" t="str">
        <f t="shared" si="7"/>
        <v/>
      </c>
      <c r="AC42" s="90" t="str">
        <f t="shared" si="19"/>
        <v/>
      </c>
      <c r="AD42" s="91">
        <f t="shared" si="36"/>
        <v>1</v>
      </c>
      <c r="AE42" s="208">
        <f t="shared" si="37"/>
        <v>1</v>
      </c>
      <c r="AF42" s="93">
        <f t="shared" si="38"/>
        <v>1</v>
      </c>
      <c r="AG42" s="94">
        <f t="shared" si="39"/>
        <v>0</v>
      </c>
      <c r="AH42" s="94">
        <f t="shared" si="40"/>
        <v>0</v>
      </c>
      <c r="AI42" s="94">
        <f t="shared" si="41"/>
        <v>0</v>
      </c>
      <c r="AJ42" s="95">
        <f t="shared" si="42"/>
        <v>0</v>
      </c>
      <c r="AK42" s="94">
        <f t="shared" si="43"/>
        <v>0</v>
      </c>
      <c r="AL42" s="94">
        <f t="shared" si="44"/>
        <v>0</v>
      </c>
      <c r="AM42" s="94">
        <f t="shared" si="45"/>
        <v>0</v>
      </c>
      <c r="AN42" s="96">
        <f t="shared" si="46"/>
        <v>0</v>
      </c>
      <c r="AO42" s="94" t="str">
        <f t="shared" si="20"/>
        <v/>
      </c>
      <c r="AP42" s="94" t="str">
        <f t="shared" si="21"/>
        <v/>
      </c>
      <c r="AQ42" s="94" t="str">
        <f t="shared" si="22"/>
        <v/>
      </c>
      <c r="AS42" s="35" t="e">
        <f>MATCH(E42,#REF!,0)</f>
        <v>#REF!</v>
      </c>
      <c r="AU42" s="198">
        <f t="shared" si="47"/>
        <v>0</v>
      </c>
    </row>
    <row r="43" spans="1:47" s="35" customFormat="1" ht="18">
      <c r="A43" s="84">
        <v>35</v>
      </c>
      <c r="B43" s="85" t="str">
        <f>IF(ISBLANK($E43),"",INDEX(#REF!,$AS43,2))</f>
        <v/>
      </c>
      <c r="C43" s="85" t="str">
        <f>IF(ISBLANK($E43),"",INDEX(#REF!,$AS43,3))</f>
        <v/>
      </c>
      <c r="D43" s="85" t="str">
        <f>IF(ISBLANK($E43),"",INDEX(#REF!,$AS43,4))</f>
        <v/>
      </c>
      <c r="E43" s="59"/>
      <c r="F43" s="85" t="str">
        <f>IF(ISBLANK($E43),"",INDEX(#REF!,$AS43,6))</f>
        <v/>
      </c>
      <c r="G43" s="180" t="str">
        <f>IF(ISBLANK($E43),"",INDEX(#REF!,$AS43,7))</f>
        <v/>
      </c>
      <c r="H43" s="154" t="str">
        <f>IF(ISBLANK($E43),"",INDEX(#REF!,$AS43,8))</f>
        <v/>
      </c>
      <c r="I43" s="86" t="str">
        <f>IF(ISBLANK($E43),"",INDEX(#REF!,$AS43,9))</f>
        <v/>
      </c>
      <c r="J43" s="94" t="str">
        <f>IF(ISBLANK($E43),"",INDEX(#REF!,$AS43,10))</f>
        <v/>
      </c>
      <c r="K43" s="88" t="str">
        <f>IF(ISBLANK($E43),"",INDEX(#REF!,$AS43,11))</f>
        <v/>
      </c>
      <c r="L43" s="131" t="str">
        <f>IF(ISBLANK($E43),"",INDEX(#REF!,$AS43,12))</f>
        <v/>
      </c>
      <c r="M43" s="132"/>
      <c r="N43" s="131" t="str">
        <f t="shared" si="0"/>
        <v/>
      </c>
      <c r="O43" s="132"/>
      <c r="P43" s="133" t="str">
        <f t="shared" si="1"/>
        <v/>
      </c>
      <c r="Q43" s="132"/>
      <c r="R43" s="133" t="str">
        <f>IF(ISBLANK($E43),"",INDEX(#REF!,$AS43,13))</f>
        <v/>
      </c>
      <c r="S43" s="132"/>
      <c r="T43" s="133" t="str">
        <f t="shared" si="2"/>
        <v/>
      </c>
      <c r="U43" s="132"/>
      <c r="V43" s="133" t="str">
        <f t="shared" si="3"/>
        <v/>
      </c>
      <c r="W43" s="132"/>
      <c r="X43" s="262" t="str">
        <f t="shared" si="4"/>
        <v xml:space="preserve"> </v>
      </c>
      <c r="Y43" s="211" t="str">
        <f t="shared" si="5"/>
        <v/>
      </c>
      <c r="Z43" s="200" t="str">
        <f t="shared" si="6"/>
        <v/>
      </c>
      <c r="AB43" s="213" t="str">
        <f t="shared" si="7"/>
        <v/>
      </c>
      <c r="AC43" s="90" t="str">
        <f t="shared" si="19"/>
        <v/>
      </c>
      <c r="AD43" s="91">
        <f t="shared" si="36"/>
        <v>1</v>
      </c>
      <c r="AE43" s="208">
        <f t="shared" si="37"/>
        <v>1</v>
      </c>
      <c r="AF43" s="93">
        <f t="shared" si="38"/>
        <v>1</v>
      </c>
      <c r="AG43" s="94">
        <f t="shared" si="39"/>
        <v>0</v>
      </c>
      <c r="AH43" s="94">
        <f t="shared" si="40"/>
        <v>0</v>
      </c>
      <c r="AI43" s="94">
        <f t="shared" si="41"/>
        <v>0</v>
      </c>
      <c r="AJ43" s="95">
        <f t="shared" si="42"/>
        <v>0</v>
      </c>
      <c r="AK43" s="94">
        <f t="shared" si="43"/>
        <v>0</v>
      </c>
      <c r="AL43" s="94">
        <f t="shared" si="44"/>
        <v>0</v>
      </c>
      <c r="AM43" s="94">
        <f t="shared" si="45"/>
        <v>0</v>
      </c>
      <c r="AN43" s="96">
        <f t="shared" si="46"/>
        <v>0</v>
      </c>
      <c r="AO43" s="94" t="str">
        <f t="shared" si="20"/>
        <v/>
      </c>
      <c r="AP43" s="94" t="str">
        <f t="shared" si="21"/>
        <v/>
      </c>
      <c r="AQ43" s="94" t="str">
        <f t="shared" si="22"/>
        <v/>
      </c>
      <c r="AS43" s="35" t="e">
        <f>MATCH(E43,#REF!,0)</f>
        <v>#REF!</v>
      </c>
      <c r="AU43" s="198">
        <f t="shared" si="47"/>
        <v>0</v>
      </c>
    </row>
    <row r="44" spans="1:47" s="35" customFormat="1" ht="18">
      <c r="A44" s="84">
        <v>36</v>
      </c>
      <c r="B44" s="85" t="str">
        <f>IF(ISBLANK($E44),"",INDEX(#REF!,$AS44,2))</f>
        <v/>
      </c>
      <c r="C44" s="85" t="str">
        <f>IF(ISBLANK($E44),"",INDEX(#REF!,$AS44,3))</f>
        <v/>
      </c>
      <c r="D44" s="85" t="str">
        <f>IF(ISBLANK($E44),"",INDEX(#REF!,$AS44,4))</f>
        <v/>
      </c>
      <c r="E44" s="46"/>
      <c r="F44" s="85" t="str">
        <f>IF(ISBLANK($E44),"",INDEX(#REF!,$AS44,6))</f>
        <v/>
      </c>
      <c r="G44" s="180" t="str">
        <f>IF(ISBLANK($E44),"",INDEX(#REF!,$AS44,7))</f>
        <v/>
      </c>
      <c r="H44" s="154" t="str">
        <f>IF(ISBLANK($E44),"",INDEX(#REF!,$AS44,8))</f>
        <v/>
      </c>
      <c r="I44" s="86" t="str">
        <f>IF(ISBLANK($E44),"",INDEX(#REF!,$AS44,9))</f>
        <v/>
      </c>
      <c r="J44" s="94" t="str">
        <f>IF(ISBLANK($E44),"",INDEX(#REF!,$AS44,10))</f>
        <v/>
      </c>
      <c r="K44" s="88" t="str">
        <f>IF(ISBLANK($E44),"",INDEX(#REF!,$AS44,11))</f>
        <v/>
      </c>
      <c r="L44" s="131" t="str">
        <f>IF(ISBLANK($E44),"",INDEX(#REF!,$AS44,12))</f>
        <v/>
      </c>
      <c r="M44" s="132"/>
      <c r="N44" s="131" t="str">
        <f t="shared" si="0"/>
        <v/>
      </c>
      <c r="O44" s="132"/>
      <c r="P44" s="133" t="str">
        <f t="shared" si="1"/>
        <v/>
      </c>
      <c r="Q44" s="132"/>
      <c r="R44" s="133" t="str">
        <f>IF(ISBLANK($E44),"",INDEX(#REF!,$AS44,13))</f>
        <v/>
      </c>
      <c r="S44" s="132"/>
      <c r="T44" s="133" t="str">
        <f t="shared" si="2"/>
        <v/>
      </c>
      <c r="U44" s="132"/>
      <c r="V44" s="133" t="str">
        <f t="shared" si="3"/>
        <v/>
      </c>
      <c r="W44" s="132"/>
      <c r="X44" s="262" t="str">
        <f t="shared" si="4"/>
        <v xml:space="preserve"> </v>
      </c>
      <c r="Y44" s="211" t="str">
        <f t="shared" si="5"/>
        <v/>
      </c>
      <c r="Z44" s="200" t="str">
        <f t="shared" si="6"/>
        <v/>
      </c>
      <c r="AB44" s="213" t="str">
        <f t="shared" si="7"/>
        <v/>
      </c>
      <c r="AC44" s="90" t="str">
        <f t="shared" si="19"/>
        <v/>
      </c>
      <c r="AD44" s="91">
        <f t="shared" si="36"/>
        <v>1</v>
      </c>
      <c r="AE44" s="208">
        <f t="shared" si="37"/>
        <v>1</v>
      </c>
      <c r="AF44" s="93">
        <f t="shared" si="38"/>
        <v>1</v>
      </c>
      <c r="AG44" s="94">
        <f t="shared" si="39"/>
        <v>0</v>
      </c>
      <c r="AH44" s="94">
        <f t="shared" si="40"/>
        <v>0</v>
      </c>
      <c r="AI44" s="94">
        <f t="shared" si="41"/>
        <v>0</v>
      </c>
      <c r="AJ44" s="95">
        <f t="shared" si="42"/>
        <v>0</v>
      </c>
      <c r="AK44" s="94">
        <f t="shared" si="43"/>
        <v>0</v>
      </c>
      <c r="AL44" s="94">
        <f t="shared" si="44"/>
        <v>0</v>
      </c>
      <c r="AM44" s="94">
        <f t="shared" si="45"/>
        <v>0</v>
      </c>
      <c r="AN44" s="96">
        <f t="shared" si="46"/>
        <v>0</v>
      </c>
      <c r="AO44" s="94" t="str">
        <f t="shared" si="20"/>
        <v/>
      </c>
      <c r="AP44" s="94" t="str">
        <f t="shared" si="21"/>
        <v/>
      </c>
      <c r="AQ44" s="94" t="str">
        <f t="shared" si="22"/>
        <v/>
      </c>
      <c r="AS44" s="35" t="e">
        <f>MATCH(E44,#REF!,0)</f>
        <v>#REF!</v>
      </c>
      <c r="AU44" s="198">
        <f t="shared" si="47"/>
        <v>0</v>
      </c>
    </row>
    <row r="45" spans="1:47" s="35" customFormat="1" ht="18">
      <c r="A45" s="84">
        <v>37</v>
      </c>
      <c r="B45" s="85" t="str">
        <f>IF(ISBLANK($E45),"",INDEX(#REF!,$AS45,2))</f>
        <v/>
      </c>
      <c r="C45" s="85" t="str">
        <f>IF(ISBLANK($E45),"",INDEX(#REF!,$AS45,3))</f>
        <v/>
      </c>
      <c r="D45" s="85" t="str">
        <f>IF(ISBLANK($E45),"",INDEX(#REF!,$AS45,4))</f>
        <v/>
      </c>
      <c r="E45" s="46"/>
      <c r="F45" s="85" t="str">
        <f>IF(ISBLANK($E45),"",INDEX(#REF!,$AS45,6))</f>
        <v/>
      </c>
      <c r="G45" s="180" t="str">
        <f>IF(ISBLANK($E45),"",INDEX(#REF!,$AS45,7))</f>
        <v/>
      </c>
      <c r="H45" s="154" t="str">
        <f>IF(ISBLANK($E45),"",INDEX(#REF!,$AS45,8))</f>
        <v/>
      </c>
      <c r="I45" s="86" t="str">
        <f>IF(ISBLANK($E45),"",INDEX(#REF!,$AS45,9))</f>
        <v/>
      </c>
      <c r="J45" s="94" t="str">
        <f>IF(ISBLANK($E45),"",INDEX(#REF!,$AS45,10))</f>
        <v/>
      </c>
      <c r="K45" s="88" t="str">
        <f>IF(ISBLANK($E45),"",INDEX(#REF!,$AS45,11))</f>
        <v/>
      </c>
      <c r="L45" s="131" t="str">
        <f>IF(ISBLANK($E45),"",INDEX(#REF!,$AS45,12))</f>
        <v/>
      </c>
      <c r="M45" s="132"/>
      <c r="N45" s="131" t="str">
        <f t="shared" si="0"/>
        <v/>
      </c>
      <c r="O45" s="132"/>
      <c r="P45" s="133" t="str">
        <f t="shared" si="1"/>
        <v/>
      </c>
      <c r="Q45" s="132"/>
      <c r="R45" s="133" t="str">
        <f>IF(ISBLANK($E45),"",INDEX(#REF!,$AS45,13))</f>
        <v/>
      </c>
      <c r="S45" s="132"/>
      <c r="T45" s="133" t="str">
        <f t="shared" si="2"/>
        <v/>
      </c>
      <c r="U45" s="132"/>
      <c r="V45" s="133" t="str">
        <f t="shared" si="3"/>
        <v/>
      </c>
      <c r="W45" s="132"/>
      <c r="X45" s="262" t="str">
        <f t="shared" si="4"/>
        <v xml:space="preserve"> </v>
      </c>
      <c r="Y45" s="211" t="str">
        <f t="shared" si="5"/>
        <v/>
      </c>
      <c r="Z45" s="200" t="str">
        <f t="shared" si="6"/>
        <v/>
      </c>
      <c r="AB45" s="213" t="str">
        <f t="shared" si="7"/>
        <v/>
      </c>
      <c r="AC45" s="90" t="str">
        <f t="shared" si="19"/>
        <v/>
      </c>
      <c r="AD45" s="91">
        <f t="shared" si="36"/>
        <v>1</v>
      </c>
      <c r="AE45" s="208">
        <f t="shared" si="37"/>
        <v>1</v>
      </c>
      <c r="AF45" s="93">
        <f t="shared" si="38"/>
        <v>1</v>
      </c>
      <c r="AG45" s="94">
        <f t="shared" si="39"/>
        <v>0</v>
      </c>
      <c r="AH45" s="94">
        <f t="shared" si="40"/>
        <v>0</v>
      </c>
      <c r="AI45" s="94">
        <f t="shared" si="41"/>
        <v>0</v>
      </c>
      <c r="AJ45" s="95">
        <f t="shared" si="42"/>
        <v>0</v>
      </c>
      <c r="AK45" s="94">
        <f t="shared" si="43"/>
        <v>0</v>
      </c>
      <c r="AL45" s="94">
        <f t="shared" si="44"/>
        <v>0</v>
      </c>
      <c r="AM45" s="94">
        <f t="shared" si="45"/>
        <v>0</v>
      </c>
      <c r="AN45" s="96">
        <f t="shared" si="46"/>
        <v>0</v>
      </c>
      <c r="AO45" s="94" t="str">
        <f t="shared" si="20"/>
        <v/>
      </c>
      <c r="AP45" s="94" t="str">
        <f t="shared" si="21"/>
        <v/>
      </c>
      <c r="AQ45" s="94" t="str">
        <f t="shared" si="22"/>
        <v/>
      </c>
      <c r="AS45" s="35" t="e">
        <f>MATCH(E45,#REF!,0)</f>
        <v>#REF!</v>
      </c>
      <c r="AU45" s="198">
        <f t="shared" si="47"/>
        <v>0</v>
      </c>
    </row>
    <row r="46" spans="1:47" s="35" customFormat="1" ht="18">
      <c r="A46" s="84">
        <v>38</v>
      </c>
      <c r="B46" s="85" t="str">
        <f>IF(ISBLANK($E46),"",INDEX(#REF!,$AS46,2))</f>
        <v/>
      </c>
      <c r="C46" s="85" t="str">
        <f>IF(ISBLANK($E46),"",INDEX(#REF!,$AS46,3))</f>
        <v/>
      </c>
      <c r="D46" s="85" t="str">
        <f>IF(ISBLANK($E46),"",INDEX(#REF!,$AS46,4))</f>
        <v/>
      </c>
      <c r="E46" s="46"/>
      <c r="F46" s="85" t="str">
        <f>IF(ISBLANK($E46),"",INDEX(#REF!,$AS46,6))</f>
        <v/>
      </c>
      <c r="G46" s="180" t="str">
        <f>IF(ISBLANK($E46),"",INDEX(#REF!,$AS46,7))</f>
        <v/>
      </c>
      <c r="H46" s="154" t="str">
        <f>IF(ISBLANK($E46),"",INDEX(#REF!,$AS46,8))</f>
        <v/>
      </c>
      <c r="I46" s="86" t="str">
        <f>IF(ISBLANK($E46),"",INDEX(#REF!,$AS46,9))</f>
        <v/>
      </c>
      <c r="J46" s="94" t="str">
        <f>IF(ISBLANK($E46),"",INDEX(#REF!,$AS46,10))</f>
        <v/>
      </c>
      <c r="K46" s="88" t="str">
        <f>IF(ISBLANK($E46),"",INDEX(#REF!,$AS46,11))</f>
        <v/>
      </c>
      <c r="L46" s="131" t="str">
        <f>IF(ISBLANK($E46),"",INDEX(#REF!,$AS46,12))</f>
        <v/>
      </c>
      <c r="M46" s="132"/>
      <c r="N46" s="131" t="str">
        <f t="shared" si="0"/>
        <v/>
      </c>
      <c r="O46" s="132"/>
      <c r="P46" s="133" t="str">
        <f t="shared" si="1"/>
        <v/>
      </c>
      <c r="Q46" s="132"/>
      <c r="R46" s="133" t="str">
        <f>IF(ISBLANK($E46),"",INDEX(#REF!,$AS46,13))</f>
        <v/>
      </c>
      <c r="S46" s="132"/>
      <c r="T46" s="133" t="str">
        <f t="shared" si="2"/>
        <v/>
      </c>
      <c r="U46" s="132"/>
      <c r="V46" s="133" t="str">
        <f t="shared" si="3"/>
        <v/>
      </c>
      <c r="W46" s="132"/>
      <c r="X46" s="262" t="str">
        <f t="shared" si="4"/>
        <v xml:space="preserve"> </v>
      </c>
      <c r="Y46" s="211" t="str">
        <f t="shared" si="5"/>
        <v/>
      </c>
      <c r="Z46" s="200" t="str">
        <f t="shared" si="6"/>
        <v/>
      </c>
      <c r="AB46" s="213" t="str">
        <f t="shared" si="7"/>
        <v/>
      </c>
      <c r="AC46" s="90" t="str">
        <f t="shared" si="19"/>
        <v/>
      </c>
      <c r="AD46" s="91">
        <f t="shared" si="36"/>
        <v>1</v>
      </c>
      <c r="AE46" s="208">
        <f t="shared" si="37"/>
        <v>1</v>
      </c>
      <c r="AF46" s="93">
        <f t="shared" si="38"/>
        <v>1</v>
      </c>
      <c r="AG46" s="94">
        <f t="shared" si="39"/>
        <v>0</v>
      </c>
      <c r="AH46" s="94">
        <f t="shared" si="40"/>
        <v>0</v>
      </c>
      <c r="AI46" s="94">
        <f t="shared" si="41"/>
        <v>0</v>
      </c>
      <c r="AJ46" s="95">
        <f t="shared" si="42"/>
        <v>0</v>
      </c>
      <c r="AK46" s="94">
        <f t="shared" si="43"/>
        <v>0</v>
      </c>
      <c r="AL46" s="94">
        <f t="shared" si="44"/>
        <v>0</v>
      </c>
      <c r="AM46" s="94">
        <f t="shared" si="45"/>
        <v>0</v>
      </c>
      <c r="AN46" s="96">
        <f t="shared" si="46"/>
        <v>0</v>
      </c>
      <c r="AO46" s="94" t="str">
        <f t="shared" si="20"/>
        <v/>
      </c>
      <c r="AP46" s="94" t="str">
        <f t="shared" si="21"/>
        <v/>
      </c>
      <c r="AQ46" s="94" t="str">
        <f t="shared" si="22"/>
        <v/>
      </c>
      <c r="AS46" s="35" t="e">
        <f>MATCH(E46,#REF!,0)</f>
        <v>#REF!</v>
      </c>
      <c r="AU46" s="198">
        <f t="shared" si="47"/>
        <v>0</v>
      </c>
    </row>
    <row r="47" spans="1:47" s="35" customFormat="1" ht="18">
      <c r="A47" s="84">
        <v>39</v>
      </c>
      <c r="B47" s="85" t="str">
        <f>IF(ISBLANK($E47),"",INDEX(#REF!,$AS47,2))</f>
        <v/>
      </c>
      <c r="C47" s="85" t="str">
        <f>IF(ISBLANK($E47),"",INDEX(#REF!,$AS47,3))</f>
        <v/>
      </c>
      <c r="D47" s="85" t="str">
        <f>IF(ISBLANK($E47),"",INDEX(#REF!,$AS47,4))</f>
        <v/>
      </c>
      <c r="E47" s="46"/>
      <c r="F47" s="85" t="str">
        <f>IF(ISBLANK($E47),"",INDEX(#REF!,$AS47,6))</f>
        <v/>
      </c>
      <c r="G47" s="180" t="str">
        <f>IF(ISBLANK($E47),"",INDEX(#REF!,$AS47,7))</f>
        <v/>
      </c>
      <c r="H47" s="154" t="str">
        <f>IF(ISBLANK($E47),"",INDEX(#REF!,$AS47,8))</f>
        <v/>
      </c>
      <c r="I47" s="86" t="str">
        <f>IF(ISBLANK($E47),"",INDEX(#REF!,$AS47,9))</f>
        <v/>
      </c>
      <c r="J47" s="94" t="str">
        <f>IF(ISBLANK($E47),"",INDEX(#REF!,$AS47,10))</f>
        <v/>
      </c>
      <c r="K47" s="88" t="str">
        <f>IF(ISBLANK($E47),"",INDEX(#REF!,$AS47,11))</f>
        <v/>
      </c>
      <c r="L47" s="131" t="str">
        <f>IF(ISBLANK($E47),"",INDEX(#REF!,$AS47,12))</f>
        <v/>
      </c>
      <c r="M47" s="132"/>
      <c r="N47" s="131" t="str">
        <f t="shared" si="0"/>
        <v/>
      </c>
      <c r="O47" s="132"/>
      <c r="P47" s="133" t="str">
        <f t="shared" si="1"/>
        <v/>
      </c>
      <c r="Q47" s="132"/>
      <c r="R47" s="133" t="str">
        <f>IF(ISBLANK($E47),"",INDEX(#REF!,$AS47,13))</f>
        <v/>
      </c>
      <c r="S47" s="132"/>
      <c r="T47" s="133" t="str">
        <f t="shared" si="2"/>
        <v/>
      </c>
      <c r="U47" s="132"/>
      <c r="V47" s="133" t="str">
        <f t="shared" si="3"/>
        <v/>
      </c>
      <c r="W47" s="132"/>
      <c r="X47" s="262" t="str">
        <f t="shared" si="4"/>
        <v xml:space="preserve"> </v>
      </c>
      <c r="Y47" s="211" t="str">
        <f t="shared" si="5"/>
        <v/>
      </c>
      <c r="Z47" s="200" t="str">
        <f t="shared" si="6"/>
        <v/>
      </c>
      <c r="AB47" s="213" t="str">
        <f t="shared" si="7"/>
        <v/>
      </c>
      <c r="AC47" s="90" t="str">
        <f t="shared" si="19"/>
        <v/>
      </c>
      <c r="AD47" s="91">
        <f t="shared" si="36"/>
        <v>1</v>
      </c>
      <c r="AE47" s="208">
        <f t="shared" si="37"/>
        <v>1</v>
      </c>
      <c r="AF47" s="93">
        <f t="shared" si="38"/>
        <v>1</v>
      </c>
      <c r="AG47" s="94">
        <f t="shared" si="39"/>
        <v>0</v>
      </c>
      <c r="AH47" s="94">
        <f t="shared" si="40"/>
        <v>0</v>
      </c>
      <c r="AI47" s="94">
        <f t="shared" si="41"/>
        <v>0</v>
      </c>
      <c r="AJ47" s="95">
        <f t="shared" si="42"/>
        <v>0</v>
      </c>
      <c r="AK47" s="94">
        <f t="shared" si="43"/>
        <v>0</v>
      </c>
      <c r="AL47" s="94">
        <f t="shared" si="44"/>
        <v>0</v>
      </c>
      <c r="AM47" s="94">
        <f t="shared" si="45"/>
        <v>0</v>
      </c>
      <c r="AN47" s="96">
        <f t="shared" si="46"/>
        <v>0</v>
      </c>
      <c r="AO47" s="94" t="str">
        <f t="shared" si="20"/>
        <v/>
      </c>
      <c r="AP47" s="94" t="str">
        <f t="shared" si="21"/>
        <v/>
      </c>
      <c r="AQ47" s="94" t="str">
        <f t="shared" si="22"/>
        <v/>
      </c>
      <c r="AS47" s="35" t="e">
        <f>MATCH(E47,#REF!,0)</f>
        <v>#REF!</v>
      </c>
      <c r="AU47" s="198">
        <f t="shared" si="47"/>
        <v>0</v>
      </c>
    </row>
    <row r="48" spans="1:47" s="35" customFormat="1" ht="18">
      <c r="A48" s="84">
        <v>40</v>
      </c>
      <c r="B48" s="85" t="str">
        <f>IF(ISBLANK($E48),"",INDEX(#REF!,$AS48,2))</f>
        <v/>
      </c>
      <c r="C48" s="85" t="str">
        <f>IF(ISBLANK($E48),"",INDEX(#REF!,$AS48,3))</f>
        <v/>
      </c>
      <c r="D48" s="85" t="str">
        <f>IF(ISBLANK($E48),"",INDEX(#REF!,$AS48,4))</f>
        <v/>
      </c>
      <c r="E48" s="46"/>
      <c r="F48" s="85" t="str">
        <f>IF(ISBLANK($E48),"",INDEX(#REF!,$AS48,6))</f>
        <v/>
      </c>
      <c r="G48" s="180" t="str">
        <f>IF(ISBLANK($E48),"",INDEX(#REF!,$AS48,7))</f>
        <v/>
      </c>
      <c r="H48" s="154" t="str">
        <f>IF(ISBLANK($E48),"",INDEX(#REF!,$AS48,8))</f>
        <v/>
      </c>
      <c r="I48" s="86" t="str">
        <f>IF(ISBLANK($E48),"",INDEX(#REF!,$AS48,9))</f>
        <v/>
      </c>
      <c r="J48" s="94" t="str">
        <f>IF(ISBLANK($E48),"",INDEX(#REF!,$AS48,10))</f>
        <v/>
      </c>
      <c r="K48" s="88" t="str">
        <f>IF(ISBLANK($E48),"",INDEX(#REF!,$AS48,11))</f>
        <v/>
      </c>
      <c r="L48" s="131" t="str">
        <f>IF(ISBLANK($E48),"",INDEX(#REF!,$AS48,12))</f>
        <v/>
      </c>
      <c r="M48" s="132"/>
      <c r="N48" s="131" t="str">
        <f t="shared" si="0"/>
        <v/>
      </c>
      <c r="O48" s="132"/>
      <c r="P48" s="133" t="str">
        <f t="shared" si="1"/>
        <v/>
      </c>
      <c r="Q48" s="132"/>
      <c r="R48" s="133" t="str">
        <f>IF(ISBLANK($E48),"",INDEX(#REF!,$AS48,13))</f>
        <v/>
      </c>
      <c r="S48" s="132"/>
      <c r="T48" s="133" t="str">
        <f t="shared" si="2"/>
        <v/>
      </c>
      <c r="U48" s="132"/>
      <c r="V48" s="133" t="str">
        <f t="shared" si="3"/>
        <v/>
      </c>
      <c r="W48" s="132"/>
      <c r="X48" s="262" t="str">
        <f t="shared" si="4"/>
        <v xml:space="preserve"> </v>
      </c>
      <c r="Y48" s="211" t="str">
        <f t="shared" si="5"/>
        <v/>
      </c>
      <c r="Z48" s="200" t="str">
        <f t="shared" si="6"/>
        <v/>
      </c>
      <c r="AB48" s="213" t="str">
        <f t="shared" si="7"/>
        <v/>
      </c>
      <c r="AC48" s="90" t="str">
        <f t="shared" si="19"/>
        <v/>
      </c>
      <c r="AD48" s="91">
        <f t="shared" si="36"/>
        <v>1</v>
      </c>
      <c r="AE48" s="208">
        <f t="shared" si="37"/>
        <v>1</v>
      </c>
      <c r="AF48" s="93">
        <f t="shared" si="38"/>
        <v>1</v>
      </c>
      <c r="AG48" s="94">
        <f t="shared" si="39"/>
        <v>0</v>
      </c>
      <c r="AH48" s="94">
        <f t="shared" si="40"/>
        <v>0</v>
      </c>
      <c r="AI48" s="94">
        <f t="shared" si="41"/>
        <v>0</v>
      </c>
      <c r="AJ48" s="95">
        <f t="shared" si="42"/>
        <v>0</v>
      </c>
      <c r="AK48" s="94">
        <f t="shared" si="43"/>
        <v>0</v>
      </c>
      <c r="AL48" s="94">
        <f t="shared" si="44"/>
        <v>0</v>
      </c>
      <c r="AM48" s="94">
        <f t="shared" si="45"/>
        <v>0</v>
      </c>
      <c r="AN48" s="96">
        <f t="shared" si="46"/>
        <v>0</v>
      </c>
      <c r="AO48" s="94" t="str">
        <f t="shared" si="20"/>
        <v/>
      </c>
      <c r="AP48" s="94" t="str">
        <f t="shared" si="21"/>
        <v/>
      </c>
      <c r="AQ48" s="94" t="str">
        <f t="shared" si="22"/>
        <v/>
      </c>
      <c r="AS48" s="35" t="e">
        <f>MATCH(E48,#REF!,0)</f>
        <v>#REF!</v>
      </c>
      <c r="AU48" s="198">
        <f t="shared" si="47"/>
        <v>0</v>
      </c>
    </row>
    <row r="49" spans="1:47" s="35" customFormat="1" ht="16.2">
      <c r="A49" s="84">
        <v>41</v>
      </c>
      <c r="B49" s="85" t="str">
        <f>IF(ISBLANK($E49),"",INDEX(#REF!,$AS49,2))</f>
        <v/>
      </c>
      <c r="C49" s="85" t="str">
        <f>IF(ISBLANK($E49),"",INDEX(#REF!,$AS49,3))</f>
        <v/>
      </c>
      <c r="D49" s="85" t="str">
        <f>IF(ISBLANK($E49),"",INDEX(#REF!,$AS49,4))</f>
        <v/>
      </c>
      <c r="E49" s="192"/>
      <c r="F49" s="85" t="str">
        <f>IF(ISBLANK($E49),"",INDEX(#REF!,$AS49,6))</f>
        <v/>
      </c>
      <c r="G49" s="180" t="str">
        <f>IF(ISBLANK($E49),"",INDEX(#REF!,$AS49,7))</f>
        <v/>
      </c>
      <c r="H49" s="154" t="str">
        <f>IF(ISBLANK($E49),"",INDEX(#REF!,$AS49,8))</f>
        <v/>
      </c>
      <c r="I49" s="86" t="str">
        <f>IF(ISBLANK($E49),"",INDEX(#REF!,$AS49,9))</f>
        <v/>
      </c>
      <c r="J49" s="94" t="str">
        <f>IF(ISBLANK($E49),"",INDEX(#REF!,$AS49,10))</f>
        <v/>
      </c>
      <c r="K49" s="88" t="str">
        <f>IF(ISBLANK($E49),"",INDEX(#REF!,$AS49,11))</f>
        <v/>
      </c>
      <c r="L49" s="131" t="str">
        <f>IF(ISBLANK($E49),"",INDEX(#REF!,$AS49,12))</f>
        <v/>
      </c>
      <c r="M49" s="132"/>
      <c r="N49" s="131" t="str">
        <f t="shared" si="0"/>
        <v/>
      </c>
      <c r="O49" s="132"/>
      <c r="P49" s="133" t="str">
        <f t="shared" si="1"/>
        <v/>
      </c>
      <c r="Q49" s="132"/>
      <c r="R49" s="133" t="str">
        <f>IF(ISBLANK($E49),"",INDEX(#REF!,$AS49,13))</f>
        <v/>
      </c>
      <c r="S49" s="132"/>
      <c r="T49" s="133" t="str">
        <f t="shared" si="2"/>
        <v/>
      </c>
      <c r="U49" s="132"/>
      <c r="V49" s="133" t="str">
        <f t="shared" si="3"/>
        <v/>
      </c>
      <c r="W49" s="132"/>
      <c r="X49" s="262" t="str">
        <f t="shared" si="4"/>
        <v xml:space="preserve"> </v>
      </c>
      <c r="Y49" s="211" t="str">
        <f t="shared" si="5"/>
        <v/>
      </c>
      <c r="Z49" s="200" t="str">
        <f t="shared" si="6"/>
        <v/>
      </c>
      <c r="AB49" s="213" t="str">
        <f t="shared" si="7"/>
        <v/>
      </c>
      <c r="AC49" s="90" t="str">
        <f t="shared" si="19"/>
        <v/>
      </c>
      <c r="AD49" s="91">
        <f t="shared" si="36"/>
        <v>1</v>
      </c>
      <c r="AE49" s="208">
        <f t="shared" si="37"/>
        <v>1</v>
      </c>
      <c r="AF49" s="93">
        <f t="shared" si="38"/>
        <v>1</v>
      </c>
      <c r="AG49" s="94">
        <f t="shared" si="39"/>
        <v>0</v>
      </c>
      <c r="AH49" s="94">
        <f t="shared" si="40"/>
        <v>0</v>
      </c>
      <c r="AI49" s="94">
        <f t="shared" si="41"/>
        <v>0</v>
      </c>
      <c r="AJ49" s="95">
        <f t="shared" si="42"/>
        <v>0</v>
      </c>
      <c r="AK49" s="94">
        <f t="shared" si="43"/>
        <v>0</v>
      </c>
      <c r="AL49" s="94">
        <f t="shared" si="44"/>
        <v>0</v>
      </c>
      <c r="AM49" s="94">
        <f t="shared" si="45"/>
        <v>0</v>
      </c>
      <c r="AN49" s="96">
        <f t="shared" si="46"/>
        <v>0</v>
      </c>
      <c r="AO49" s="94" t="str">
        <f t="shared" si="20"/>
        <v/>
      </c>
      <c r="AP49" s="94" t="str">
        <f t="shared" si="21"/>
        <v/>
      </c>
      <c r="AQ49" s="94" t="str">
        <f t="shared" si="22"/>
        <v/>
      </c>
      <c r="AS49" s="35" t="e">
        <f>MATCH(E49,#REF!,0)</f>
        <v>#REF!</v>
      </c>
      <c r="AU49" s="198">
        <f t="shared" si="47"/>
        <v>0</v>
      </c>
    </row>
    <row r="50" spans="1:47" s="35" customFormat="1" ht="16.2">
      <c r="A50" s="84">
        <v>42</v>
      </c>
      <c r="B50" s="85" t="str">
        <f>IF(ISBLANK($E50),"",INDEX(#REF!,$AS50,2))</f>
        <v/>
      </c>
      <c r="C50" s="85" t="str">
        <f>IF(ISBLANK($E50),"",INDEX(#REF!,$AS50,3))</f>
        <v/>
      </c>
      <c r="D50" s="85" t="str">
        <f>IF(ISBLANK($E50),"",INDEX(#REF!,$AS50,4))</f>
        <v/>
      </c>
      <c r="E50" s="192"/>
      <c r="F50" s="85" t="str">
        <f>IF(ISBLANK($E50),"",INDEX(#REF!,$AS50,6))</f>
        <v/>
      </c>
      <c r="G50" s="180" t="str">
        <f>IF(ISBLANK($E50),"",INDEX(#REF!,$AS50,7))</f>
        <v/>
      </c>
      <c r="H50" s="154" t="str">
        <f>IF(ISBLANK($E50),"",INDEX(#REF!,$AS50,8))</f>
        <v/>
      </c>
      <c r="I50" s="86" t="str">
        <f>IF(ISBLANK($E50),"",INDEX(#REF!,$AS50,9))</f>
        <v/>
      </c>
      <c r="J50" s="94" t="str">
        <f>IF(ISBLANK($E50),"",INDEX(#REF!,$AS50,10))</f>
        <v/>
      </c>
      <c r="K50" s="88" t="str">
        <f>IF(ISBLANK($E50),"",INDEX(#REF!,$AS50,11))</f>
        <v/>
      </c>
      <c r="L50" s="131" t="str">
        <f>IF(ISBLANK($E50),"",INDEX(#REF!,$AS50,12))</f>
        <v/>
      </c>
      <c r="M50" s="132"/>
      <c r="N50" s="131" t="str">
        <f t="shared" ref="N50:N70" si="48">IF(ISBLANK(M50),"",IF(M50="x",L50,L50+1))</f>
        <v/>
      </c>
      <c r="O50" s="132"/>
      <c r="P50" s="133" t="str">
        <f t="shared" ref="P50:P70" si="49">IF(ISBLANK(O50),"",IF(O50="x",N50,N50+1))</f>
        <v/>
      </c>
      <c r="Q50" s="132"/>
      <c r="R50" s="133" t="str">
        <f>IF(ISBLANK($E50),"",INDEX(#REF!,$AS50,13))</f>
        <v/>
      </c>
      <c r="S50" s="132"/>
      <c r="T50" s="133" t="str">
        <f t="shared" ref="T50:T70" si="50">IF(ISBLANK(S50),"",IF(S50="x",R50,R50+1))</f>
        <v/>
      </c>
      <c r="U50" s="132"/>
      <c r="V50" s="133" t="str">
        <f t="shared" ref="V50:V70" si="51">IF(ISBLANK(U50),"",IF(U50="x",T50,T50+1))</f>
        <v/>
      </c>
      <c r="W50" s="132"/>
      <c r="X50" s="262" t="str">
        <f t="shared" si="4"/>
        <v xml:space="preserve"> </v>
      </c>
      <c r="Y50" s="211" t="str">
        <f t="shared" si="5"/>
        <v/>
      </c>
      <c r="Z50" s="200" t="str">
        <f t="shared" si="6"/>
        <v/>
      </c>
      <c r="AB50" s="213" t="str">
        <f t="shared" si="7"/>
        <v/>
      </c>
      <c r="AC50" s="90" t="str">
        <f t="shared" si="19"/>
        <v/>
      </c>
      <c r="AD50" s="91">
        <f t="shared" ref="AD50:AD70" si="52">IF(ISBLANK($AR$3),1,IF(F50="K",$AR$3,1))</f>
        <v>1</v>
      </c>
      <c r="AE50" s="208">
        <f t="shared" ref="AE50:AE70" si="53">IF(K50&lt;153.757,10^(0.787004341*((LOG10(K50/153.757))^2)),1)</f>
        <v>1</v>
      </c>
      <c r="AF50" s="93">
        <f t="shared" ref="AF50:AF70" si="54">IF(K50&lt;193.609,10^(0.722762521*((LOG10(K50/193.609))^2)),1)</f>
        <v>1</v>
      </c>
      <c r="AG50" s="94">
        <f t="shared" ref="AG50:AG70" si="55">IF(M50="z",L50,IF(M50="x",L50*(-1),0))</f>
        <v>0</v>
      </c>
      <c r="AH50" s="94">
        <f t="shared" ref="AH50:AH70" si="56">IF(O50="z",N50,IF(O50="x",N50*(-1),0))</f>
        <v>0</v>
      </c>
      <c r="AI50" s="94">
        <f t="shared" ref="AI50:AI70" si="57">IF(Q50="z",P50,IF(Q50="x",P50*(-1),0))</f>
        <v>0</v>
      </c>
      <c r="AJ50" s="95">
        <f t="shared" ref="AJ50:AJ70" si="58">IF(AND(AG50&lt;0,AH50&lt;0,AI50&lt;0),0,MAX(AG50:AI50))</f>
        <v>0</v>
      </c>
      <c r="AK50" s="94">
        <f t="shared" ref="AK50:AK70" si="59">IF(S50="z",R50,IF(S50="x",R50*(-1),0))</f>
        <v>0</v>
      </c>
      <c r="AL50" s="94">
        <f t="shared" ref="AL50:AL70" si="60">IF(U50="z",T50,IF(U50="x",T50*(-1),0))</f>
        <v>0</v>
      </c>
      <c r="AM50" s="94">
        <f t="shared" ref="AM50:AM70" si="61">IF(W50="z",V50,IF(W50="x",V50*(-1),0))</f>
        <v>0</v>
      </c>
      <c r="AN50" s="96">
        <f t="shared" ref="AN50:AN70" si="62">IF(AND(AK50&lt;0,AL50&lt;0,AM50&lt;0),0,MAX(AK50:AM50))</f>
        <v>0</v>
      </c>
      <c r="AO50" s="94" t="str">
        <f t="shared" si="20"/>
        <v/>
      </c>
      <c r="AP50" s="94" t="str">
        <f t="shared" si="21"/>
        <v/>
      </c>
      <c r="AQ50" s="94" t="str">
        <f t="shared" si="22"/>
        <v/>
      </c>
      <c r="AS50" s="35" t="e">
        <f>MATCH(E50,#REF!,0)</f>
        <v>#REF!</v>
      </c>
      <c r="AU50" s="198">
        <f t="shared" ref="AU50:AU70" si="63">IF(ISBLANK(E50),0,IF(($AU$4-H50)=19,10,IF(($AU$4-H50)=18,20,IF(($AU$4-H50)=17,30,IF(($AU$4-H50)=16,40,IF(($AU$4-H50)=15,50,IF(($AU$4-H50)=14,60,IF(($AU$4-H50)=13,70,0))))))))</f>
        <v>0</v>
      </c>
    </row>
    <row r="51" spans="1:47" s="35" customFormat="1" ht="16.2">
      <c r="A51" s="84">
        <v>43</v>
      </c>
      <c r="B51" s="85" t="str">
        <f>IF(ISBLANK($E51),"",INDEX(#REF!,$AS51,2))</f>
        <v/>
      </c>
      <c r="C51" s="85" t="str">
        <f>IF(ISBLANK($E51),"",INDEX(#REF!,$AS51,3))</f>
        <v/>
      </c>
      <c r="D51" s="85" t="str">
        <f>IF(ISBLANK($E51),"",INDEX(#REF!,$AS51,4))</f>
        <v/>
      </c>
      <c r="E51" s="192"/>
      <c r="F51" s="85" t="str">
        <f>IF(ISBLANK($E51),"",INDEX(#REF!,$AS51,6))</f>
        <v/>
      </c>
      <c r="G51" s="180" t="str">
        <f>IF(ISBLANK($E51),"",INDEX(#REF!,$AS51,7))</f>
        <v/>
      </c>
      <c r="H51" s="154" t="str">
        <f>IF(ISBLANK($E51),"",INDEX(#REF!,$AS51,8))</f>
        <v/>
      </c>
      <c r="I51" s="86" t="str">
        <f>IF(ISBLANK($E51),"",INDEX(#REF!,$AS51,9))</f>
        <v/>
      </c>
      <c r="J51" s="94" t="str">
        <f>IF(ISBLANK($E51),"",INDEX(#REF!,$AS51,10))</f>
        <v/>
      </c>
      <c r="K51" s="88" t="str">
        <f>IF(ISBLANK($E51),"",INDEX(#REF!,$AS51,11))</f>
        <v/>
      </c>
      <c r="L51" s="131" t="str">
        <f>IF(ISBLANK($E51),"",INDEX(#REF!,$AS51,12))</f>
        <v/>
      </c>
      <c r="M51" s="132"/>
      <c r="N51" s="131" t="str">
        <f t="shared" si="48"/>
        <v/>
      </c>
      <c r="O51" s="132"/>
      <c r="P51" s="133" t="str">
        <f t="shared" si="49"/>
        <v/>
      </c>
      <c r="Q51" s="132"/>
      <c r="R51" s="133" t="str">
        <f>IF(ISBLANK($E51),"",INDEX(#REF!,$AS51,13))</f>
        <v/>
      </c>
      <c r="S51" s="132"/>
      <c r="T51" s="133" t="str">
        <f t="shared" si="50"/>
        <v/>
      </c>
      <c r="U51" s="132"/>
      <c r="V51" s="133" t="str">
        <f t="shared" si="51"/>
        <v/>
      </c>
      <c r="W51" s="132"/>
      <c r="X51" s="262" t="str">
        <f t="shared" si="4"/>
        <v xml:space="preserve"> </v>
      </c>
      <c r="Y51" s="211" t="str">
        <f t="shared" si="5"/>
        <v/>
      </c>
      <c r="Z51" s="200" t="str">
        <f t="shared" si="6"/>
        <v/>
      </c>
      <c r="AB51" s="213" t="str">
        <f t="shared" si="7"/>
        <v/>
      </c>
      <c r="AC51" s="90" t="str">
        <f t="shared" si="19"/>
        <v/>
      </c>
      <c r="AD51" s="91">
        <f t="shared" si="52"/>
        <v>1</v>
      </c>
      <c r="AE51" s="208">
        <f t="shared" si="53"/>
        <v>1</v>
      </c>
      <c r="AF51" s="93">
        <f t="shared" si="54"/>
        <v>1</v>
      </c>
      <c r="AG51" s="94">
        <f t="shared" si="55"/>
        <v>0</v>
      </c>
      <c r="AH51" s="94">
        <f t="shared" si="56"/>
        <v>0</v>
      </c>
      <c r="AI51" s="94">
        <f t="shared" si="57"/>
        <v>0</v>
      </c>
      <c r="AJ51" s="95">
        <f t="shared" si="58"/>
        <v>0</v>
      </c>
      <c r="AK51" s="94">
        <f t="shared" si="59"/>
        <v>0</v>
      </c>
      <c r="AL51" s="94">
        <f t="shared" si="60"/>
        <v>0</v>
      </c>
      <c r="AM51" s="94">
        <f t="shared" si="61"/>
        <v>0</v>
      </c>
      <c r="AN51" s="96">
        <f t="shared" si="62"/>
        <v>0</v>
      </c>
      <c r="AO51" s="94" t="str">
        <f t="shared" si="20"/>
        <v/>
      </c>
      <c r="AP51" s="94" t="str">
        <f t="shared" si="21"/>
        <v/>
      </c>
      <c r="AQ51" s="94" t="str">
        <f t="shared" si="22"/>
        <v/>
      </c>
      <c r="AS51" s="35" t="e">
        <f>MATCH(E51,#REF!,0)</f>
        <v>#REF!</v>
      </c>
      <c r="AU51" s="198">
        <f t="shared" si="63"/>
        <v>0</v>
      </c>
    </row>
    <row r="52" spans="1:47" s="35" customFormat="1" ht="16.2">
      <c r="A52" s="84">
        <v>44</v>
      </c>
      <c r="B52" s="85" t="str">
        <f>IF(ISBLANK($E52),"",INDEX(#REF!,$AS52,2))</f>
        <v/>
      </c>
      <c r="C52" s="85" t="str">
        <f>IF(ISBLANK($E52),"",INDEX(#REF!,$AS52,3))</f>
        <v/>
      </c>
      <c r="D52" s="85" t="str">
        <f>IF(ISBLANK($E52),"",INDEX(#REF!,$AS52,4))</f>
        <v/>
      </c>
      <c r="E52" s="192"/>
      <c r="F52" s="85" t="str">
        <f>IF(ISBLANK($E52),"",INDEX(#REF!,$AS52,6))</f>
        <v/>
      </c>
      <c r="G52" s="180" t="str">
        <f>IF(ISBLANK($E52),"",INDEX(#REF!,$AS52,7))</f>
        <v/>
      </c>
      <c r="H52" s="154" t="str">
        <f>IF(ISBLANK($E52),"",INDEX(#REF!,$AS52,8))</f>
        <v/>
      </c>
      <c r="I52" s="86" t="str">
        <f>IF(ISBLANK($E52),"",INDEX(#REF!,$AS52,9))</f>
        <v/>
      </c>
      <c r="J52" s="94" t="str">
        <f>IF(ISBLANK($E52),"",INDEX(#REF!,$AS52,10))</f>
        <v/>
      </c>
      <c r="K52" s="88" t="str">
        <f>IF(ISBLANK($E52),"",INDEX(#REF!,$AS52,11))</f>
        <v/>
      </c>
      <c r="L52" s="131" t="str">
        <f>IF(ISBLANK($E52),"",INDEX(#REF!,$AS52,12))</f>
        <v/>
      </c>
      <c r="M52" s="132"/>
      <c r="N52" s="131" t="str">
        <f t="shared" si="48"/>
        <v/>
      </c>
      <c r="O52" s="132"/>
      <c r="P52" s="133" t="str">
        <f t="shared" si="49"/>
        <v/>
      </c>
      <c r="Q52" s="132"/>
      <c r="R52" s="133" t="str">
        <f>IF(ISBLANK($E52),"",INDEX(#REF!,$AS52,13))</f>
        <v/>
      </c>
      <c r="S52" s="132"/>
      <c r="T52" s="133" t="str">
        <f t="shared" si="50"/>
        <v/>
      </c>
      <c r="U52" s="132"/>
      <c r="V52" s="133" t="str">
        <f t="shared" si="51"/>
        <v/>
      </c>
      <c r="W52" s="132"/>
      <c r="X52" s="262" t="str">
        <f t="shared" si="4"/>
        <v xml:space="preserve"> </v>
      </c>
      <c r="Y52" s="211" t="str">
        <f t="shared" si="5"/>
        <v/>
      </c>
      <c r="Z52" s="200" t="str">
        <f t="shared" si="6"/>
        <v/>
      </c>
      <c r="AB52" s="213" t="str">
        <f t="shared" si="7"/>
        <v/>
      </c>
      <c r="AC52" s="90" t="str">
        <f t="shared" si="19"/>
        <v/>
      </c>
      <c r="AD52" s="91">
        <f t="shared" si="52"/>
        <v>1</v>
      </c>
      <c r="AE52" s="208">
        <f t="shared" si="53"/>
        <v>1</v>
      </c>
      <c r="AF52" s="93">
        <f t="shared" si="54"/>
        <v>1</v>
      </c>
      <c r="AG52" s="94">
        <f t="shared" si="55"/>
        <v>0</v>
      </c>
      <c r="AH52" s="94">
        <f t="shared" si="56"/>
        <v>0</v>
      </c>
      <c r="AI52" s="94">
        <f t="shared" si="57"/>
        <v>0</v>
      </c>
      <c r="AJ52" s="95">
        <f t="shared" si="58"/>
        <v>0</v>
      </c>
      <c r="AK52" s="94">
        <f t="shared" si="59"/>
        <v>0</v>
      </c>
      <c r="AL52" s="94">
        <f t="shared" si="60"/>
        <v>0</v>
      </c>
      <c r="AM52" s="94">
        <f t="shared" si="61"/>
        <v>0</v>
      </c>
      <c r="AN52" s="96">
        <f t="shared" si="62"/>
        <v>0</v>
      </c>
      <c r="AO52" s="94" t="str">
        <f t="shared" si="20"/>
        <v/>
      </c>
      <c r="AP52" s="94" t="str">
        <f t="shared" si="21"/>
        <v/>
      </c>
      <c r="AQ52" s="94" t="str">
        <f t="shared" si="22"/>
        <v/>
      </c>
      <c r="AS52" s="35" t="e">
        <f>MATCH(E52,#REF!,0)</f>
        <v>#REF!</v>
      </c>
      <c r="AU52" s="198">
        <f t="shared" si="63"/>
        <v>0</v>
      </c>
    </row>
    <row r="53" spans="1:47" s="35" customFormat="1" ht="16.2">
      <c r="A53" s="84">
        <v>45</v>
      </c>
      <c r="B53" s="85" t="str">
        <f>IF(ISBLANK($E53),"",INDEX(#REF!,$AS53,2))</f>
        <v/>
      </c>
      <c r="C53" s="85" t="str">
        <f>IF(ISBLANK($E53),"",INDEX(#REF!,$AS53,3))</f>
        <v/>
      </c>
      <c r="D53" s="85" t="str">
        <f>IF(ISBLANK($E53),"",INDEX(#REF!,$AS53,4))</f>
        <v/>
      </c>
      <c r="E53" s="192"/>
      <c r="F53" s="85" t="str">
        <f>IF(ISBLANK($E53),"",INDEX(#REF!,$AS53,6))</f>
        <v/>
      </c>
      <c r="G53" s="180" t="str">
        <f>IF(ISBLANK($E53),"",INDEX(#REF!,$AS53,7))</f>
        <v/>
      </c>
      <c r="H53" s="154" t="str">
        <f>IF(ISBLANK($E53),"",INDEX(#REF!,$AS53,8))</f>
        <v/>
      </c>
      <c r="I53" s="86" t="str">
        <f>IF(ISBLANK($E53),"",INDEX(#REF!,$AS53,9))</f>
        <v/>
      </c>
      <c r="J53" s="94" t="str">
        <f>IF(ISBLANK($E53),"",INDEX(#REF!,$AS53,10))</f>
        <v/>
      </c>
      <c r="K53" s="88" t="str">
        <f>IF(ISBLANK($E53),"",INDEX(#REF!,$AS53,11))</f>
        <v/>
      </c>
      <c r="L53" s="131" t="str">
        <f>IF(ISBLANK($E53),"",INDEX(#REF!,$AS53,12))</f>
        <v/>
      </c>
      <c r="M53" s="132"/>
      <c r="N53" s="131" t="str">
        <f t="shared" si="48"/>
        <v/>
      </c>
      <c r="O53" s="132"/>
      <c r="P53" s="133" t="str">
        <f t="shared" si="49"/>
        <v/>
      </c>
      <c r="Q53" s="132"/>
      <c r="R53" s="133" t="str">
        <f>IF(ISBLANK($E53),"",INDEX(#REF!,$AS53,13))</f>
        <v/>
      </c>
      <c r="S53" s="132"/>
      <c r="T53" s="133" t="str">
        <f t="shared" si="50"/>
        <v/>
      </c>
      <c r="U53" s="132"/>
      <c r="V53" s="133" t="str">
        <f t="shared" si="51"/>
        <v/>
      </c>
      <c r="W53" s="132"/>
      <c r="X53" s="262" t="str">
        <f t="shared" si="4"/>
        <v xml:space="preserve"> </v>
      </c>
      <c r="Y53" s="211" t="str">
        <f t="shared" si="5"/>
        <v/>
      </c>
      <c r="Z53" s="200" t="str">
        <f t="shared" si="6"/>
        <v/>
      </c>
      <c r="AB53" s="213" t="str">
        <f t="shared" si="7"/>
        <v/>
      </c>
      <c r="AC53" s="90" t="str">
        <f t="shared" si="19"/>
        <v/>
      </c>
      <c r="AD53" s="91">
        <f t="shared" si="52"/>
        <v>1</v>
      </c>
      <c r="AE53" s="208">
        <f t="shared" si="53"/>
        <v>1</v>
      </c>
      <c r="AF53" s="93">
        <f t="shared" si="54"/>
        <v>1</v>
      </c>
      <c r="AG53" s="94">
        <f t="shared" si="55"/>
        <v>0</v>
      </c>
      <c r="AH53" s="94">
        <f t="shared" si="56"/>
        <v>0</v>
      </c>
      <c r="AI53" s="94">
        <f t="shared" si="57"/>
        <v>0</v>
      </c>
      <c r="AJ53" s="95">
        <f t="shared" si="58"/>
        <v>0</v>
      </c>
      <c r="AK53" s="94">
        <f t="shared" si="59"/>
        <v>0</v>
      </c>
      <c r="AL53" s="94">
        <f t="shared" si="60"/>
        <v>0</v>
      </c>
      <c r="AM53" s="94">
        <f t="shared" si="61"/>
        <v>0</v>
      </c>
      <c r="AN53" s="96">
        <f t="shared" si="62"/>
        <v>0</v>
      </c>
      <c r="AO53" s="94" t="str">
        <f t="shared" si="20"/>
        <v/>
      </c>
      <c r="AP53" s="94" t="str">
        <f t="shared" si="21"/>
        <v/>
      </c>
      <c r="AQ53" s="94" t="str">
        <f t="shared" si="22"/>
        <v/>
      </c>
      <c r="AS53" s="35" t="e">
        <f>MATCH(E53,#REF!,0)</f>
        <v>#REF!</v>
      </c>
      <c r="AU53" s="198">
        <f t="shared" si="63"/>
        <v>0</v>
      </c>
    </row>
    <row r="54" spans="1:47" s="35" customFormat="1" ht="16.2">
      <c r="A54" s="84">
        <v>46</v>
      </c>
      <c r="B54" s="85" t="str">
        <f>IF(ISBLANK($E54),"",INDEX(#REF!,$AS54,2))</f>
        <v/>
      </c>
      <c r="C54" s="85" t="str">
        <f>IF(ISBLANK($E54),"",INDEX(#REF!,$AS54,3))</f>
        <v/>
      </c>
      <c r="D54" s="85" t="str">
        <f>IF(ISBLANK($E54),"",INDEX(#REF!,$AS54,4))</f>
        <v/>
      </c>
      <c r="E54" s="192"/>
      <c r="F54" s="85" t="str">
        <f>IF(ISBLANK($E54),"",INDEX(#REF!,$AS54,6))</f>
        <v/>
      </c>
      <c r="G54" s="180" t="str">
        <f>IF(ISBLANK($E54),"",INDEX(#REF!,$AS54,7))</f>
        <v/>
      </c>
      <c r="H54" s="154" t="str">
        <f>IF(ISBLANK($E54),"",INDEX(#REF!,$AS54,8))</f>
        <v/>
      </c>
      <c r="I54" s="86" t="str">
        <f>IF(ISBLANK($E54),"",INDEX(#REF!,$AS54,9))</f>
        <v/>
      </c>
      <c r="J54" s="94" t="str">
        <f>IF(ISBLANK($E54),"",INDEX(#REF!,$AS54,10))</f>
        <v/>
      </c>
      <c r="K54" s="88" t="str">
        <f>IF(ISBLANK($E54),"",INDEX(#REF!,$AS54,11))</f>
        <v/>
      </c>
      <c r="L54" s="131" t="str">
        <f>IF(ISBLANK($E54),"",INDEX(#REF!,$AS54,12))</f>
        <v/>
      </c>
      <c r="M54" s="132"/>
      <c r="N54" s="131" t="str">
        <f t="shared" si="48"/>
        <v/>
      </c>
      <c r="O54" s="132"/>
      <c r="P54" s="133" t="str">
        <f t="shared" si="49"/>
        <v/>
      </c>
      <c r="Q54" s="132"/>
      <c r="R54" s="133" t="str">
        <f>IF(ISBLANK($E54),"",INDEX(#REF!,$AS54,13))</f>
        <v/>
      </c>
      <c r="S54" s="132"/>
      <c r="T54" s="133" t="str">
        <f t="shared" si="50"/>
        <v/>
      </c>
      <c r="U54" s="132"/>
      <c r="V54" s="133" t="str">
        <f t="shared" si="51"/>
        <v/>
      </c>
      <c r="W54" s="132"/>
      <c r="X54" s="262" t="str">
        <f t="shared" si="4"/>
        <v xml:space="preserve"> </v>
      </c>
      <c r="Y54" s="211" t="str">
        <f t="shared" si="5"/>
        <v/>
      </c>
      <c r="Z54" s="200" t="str">
        <f t="shared" si="6"/>
        <v/>
      </c>
      <c r="AB54" s="213" t="str">
        <f t="shared" si="7"/>
        <v/>
      </c>
      <c r="AC54" s="90" t="str">
        <f t="shared" si="19"/>
        <v/>
      </c>
      <c r="AD54" s="91">
        <f t="shared" si="52"/>
        <v>1</v>
      </c>
      <c r="AE54" s="208">
        <f t="shared" si="53"/>
        <v>1</v>
      </c>
      <c r="AF54" s="93">
        <f t="shared" si="54"/>
        <v>1</v>
      </c>
      <c r="AG54" s="94">
        <f t="shared" si="55"/>
        <v>0</v>
      </c>
      <c r="AH54" s="94">
        <f t="shared" si="56"/>
        <v>0</v>
      </c>
      <c r="AI54" s="94">
        <f t="shared" si="57"/>
        <v>0</v>
      </c>
      <c r="AJ54" s="95">
        <f t="shared" si="58"/>
        <v>0</v>
      </c>
      <c r="AK54" s="94">
        <f t="shared" si="59"/>
        <v>0</v>
      </c>
      <c r="AL54" s="94">
        <f t="shared" si="60"/>
        <v>0</v>
      </c>
      <c r="AM54" s="94">
        <f t="shared" si="61"/>
        <v>0</v>
      </c>
      <c r="AN54" s="96">
        <f t="shared" si="62"/>
        <v>0</v>
      </c>
      <c r="AO54" s="94" t="str">
        <f t="shared" si="20"/>
        <v/>
      </c>
      <c r="AP54" s="94" t="str">
        <f t="shared" si="21"/>
        <v/>
      </c>
      <c r="AQ54" s="94" t="str">
        <f t="shared" si="22"/>
        <v/>
      </c>
      <c r="AS54" s="35" t="e">
        <f>MATCH(E54,#REF!,0)</f>
        <v>#REF!</v>
      </c>
      <c r="AU54" s="198">
        <f t="shared" si="63"/>
        <v>0</v>
      </c>
    </row>
    <row r="55" spans="1:47" s="35" customFormat="1" ht="16.2">
      <c r="A55" s="84">
        <v>47</v>
      </c>
      <c r="B55" s="85" t="str">
        <f>IF(ISBLANK($E55),"",INDEX(#REF!,$AS55,2))</f>
        <v/>
      </c>
      <c r="C55" s="85" t="str">
        <f>IF(ISBLANK($E55),"",INDEX(#REF!,$AS55,3))</f>
        <v/>
      </c>
      <c r="D55" s="85" t="str">
        <f>IF(ISBLANK($E55),"",INDEX(#REF!,$AS55,4))</f>
        <v/>
      </c>
      <c r="E55" s="192"/>
      <c r="F55" s="85" t="str">
        <f>IF(ISBLANK($E55),"",INDEX(#REF!,$AS55,6))</f>
        <v/>
      </c>
      <c r="G55" s="180" t="str">
        <f>IF(ISBLANK($E55),"",INDEX(#REF!,$AS55,7))</f>
        <v/>
      </c>
      <c r="H55" s="154" t="str">
        <f>IF(ISBLANK($E55),"",INDEX(#REF!,$AS55,8))</f>
        <v/>
      </c>
      <c r="I55" s="86" t="str">
        <f>IF(ISBLANK($E55),"",INDEX(#REF!,$AS55,9))</f>
        <v/>
      </c>
      <c r="J55" s="94" t="str">
        <f>IF(ISBLANK($E55),"",INDEX(#REF!,$AS55,10))</f>
        <v/>
      </c>
      <c r="K55" s="88" t="str">
        <f>IF(ISBLANK($E55),"",INDEX(#REF!,$AS55,11))</f>
        <v/>
      </c>
      <c r="L55" s="131" t="str">
        <f>IF(ISBLANK($E55),"",INDEX(#REF!,$AS55,12))</f>
        <v/>
      </c>
      <c r="M55" s="132"/>
      <c r="N55" s="131" t="str">
        <f t="shared" si="48"/>
        <v/>
      </c>
      <c r="O55" s="132"/>
      <c r="P55" s="133" t="str">
        <f t="shared" si="49"/>
        <v/>
      </c>
      <c r="Q55" s="132"/>
      <c r="R55" s="133" t="str">
        <f>IF(ISBLANK($E55),"",INDEX(#REF!,$AS55,13))</f>
        <v/>
      </c>
      <c r="S55" s="132"/>
      <c r="T55" s="133" t="str">
        <f t="shared" si="50"/>
        <v/>
      </c>
      <c r="U55" s="132"/>
      <c r="V55" s="133" t="str">
        <f t="shared" si="51"/>
        <v/>
      </c>
      <c r="W55" s="132"/>
      <c r="X55" s="262" t="str">
        <f t="shared" si="4"/>
        <v xml:space="preserve"> </v>
      </c>
      <c r="Y55" s="211" t="str">
        <f t="shared" si="5"/>
        <v/>
      </c>
      <c r="Z55" s="200" t="str">
        <f t="shared" si="6"/>
        <v/>
      </c>
      <c r="AB55" s="213" t="str">
        <f t="shared" si="7"/>
        <v/>
      </c>
      <c r="AC55" s="90" t="str">
        <f t="shared" si="19"/>
        <v/>
      </c>
      <c r="AD55" s="91">
        <f t="shared" si="52"/>
        <v>1</v>
      </c>
      <c r="AE55" s="208">
        <f t="shared" si="53"/>
        <v>1</v>
      </c>
      <c r="AF55" s="93">
        <f t="shared" si="54"/>
        <v>1</v>
      </c>
      <c r="AG55" s="94">
        <f t="shared" si="55"/>
        <v>0</v>
      </c>
      <c r="AH55" s="94">
        <f t="shared" si="56"/>
        <v>0</v>
      </c>
      <c r="AI55" s="94">
        <f t="shared" si="57"/>
        <v>0</v>
      </c>
      <c r="AJ55" s="95">
        <f t="shared" si="58"/>
        <v>0</v>
      </c>
      <c r="AK55" s="94">
        <f t="shared" si="59"/>
        <v>0</v>
      </c>
      <c r="AL55" s="94">
        <f t="shared" si="60"/>
        <v>0</v>
      </c>
      <c r="AM55" s="94">
        <f t="shared" si="61"/>
        <v>0</v>
      </c>
      <c r="AN55" s="96">
        <f t="shared" si="62"/>
        <v>0</v>
      </c>
      <c r="AO55" s="94" t="str">
        <f t="shared" si="20"/>
        <v/>
      </c>
      <c r="AP55" s="94" t="str">
        <f t="shared" si="21"/>
        <v/>
      </c>
      <c r="AQ55" s="94" t="str">
        <f t="shared" si="22"/>
        <v/>
      </c>
      <c r="AS55" s="35" t="e">
        <f>MATCH(E55,#REF!,0)</f>
        <v>#REF!</v>
      </c>
      <c r="AU55" s="198">
        <f t="shared" si="63"/>
        <v>0</v>
      </c>
    </row>
    <row r="56" spans="1:47" s="35" customFormat="1" ht="16.2">
      <c r="A56" s="84">
        <v>48</v>
      </c>
      <c r="B56" s="85" t="str">
        <f>IF(ISBLANK($E56),"",INDEX(#REF!,$AS56,2))</f>
        <v/>
      </c>
      <c r="C56" s="85" t="str">
        <f>IF(ISBLANK($E56),"",INDEX(#REF!,$AS56,3))</f>
        <v/>
      </c>
      <c r="D56" s="85" t="str">
        <f>IF(ISBLANK($E56),"",INDEX(#REF!,$AS56,4))</f>
        <v/>
      </c>
      <c r="E56" s="192"/>
      <c r="F56" s="85" t="str">
        <f>IF(ISBLANK($E56),"",INDEX(#REF!,$AS56,6))</f>
        <v/>
      </c>
      <c r="G56" s="180" t="str">
        <f>IF(ISBLANK($E56),"",INDEX(#REF!,$AS56,7))</f>
        <v/>
      </c>
      <c r="H56" s="154" t="str">
        <f>IF(ISBLANK($E56),"",INDEX(#REF!,$AS56,8))</f>
        <v/>
      </c>
      <c r="I56" s="86" t="str">
        <f>IF(ISBLANK($E56),"",INDEX(#REF!,$AS56,9))</f>
        <v/>
      </c>
      <c r="J56" s="94" t="str">
        <f>IF(ISBLANK($E56),"",INDEX(#REF!,$AS56,10))</f>
        <v/>
      </c>
      <c r="K56" s="88" t="str">
        <f>IF(ISBLANK($E56),"",INDEX(#REF!,$AS56,11))</f>
        <v/>
      </c>
      <c r="L56" s="131" t="str">
        <f>IF(ISBLANK($E56),"",INDEX(#REF!,$AS56,12))</f>
        <v/>
      </c>
      <c r="M56" s="132"/>
      <c r="N56" s="131" t="str">
        <f t="shared" si="48"/>
        <v/>
      </c>
      <c r="O56" s="132"/>
      <c r="P56" s="133" t="str">
        <f t="shared" si="49"/>
        <v/>
      </c>
      <c r="Q56" s="132"/>
      <c r="R56" s="133" t="str">
        <f>IF(ISBLANK($E56),"",INDEX(#REF!,$AS56,13))</f>
        <v/>
      </c>
      <c r="S56" s="132"/>
      <c r="T56" s="133" t="str">
        <f t="shared" si="50"/>
        <v/>
      </c>
      <c r="U56" s="132"/>
      <c r="V56" s="133" t="str">
        <f t="shared" si="51"/>
        <v/>
      </c>
      <c r="W56" s="132"/>
      <c r="X56" s="262" t="str">
        <f t="shared" si="4"/>
        <v xml:space="preserve"> </v>
      </c>
      <c r="Y56" s="211" t="str">
        <f t="shared" si="5"/>
        <v/>
      </c>
      <c r="Z56" s="200" t="str">
        <f t="shared" si="6"/>
        <v/>
      </c>
      <c r="AB56" s="213" t="str">
        <f t="shared" si="7"/>
        <v/>
      </c>
      <c r="AC56" s="90" t="str">
        <f t="shared" si="19"/>
        <v/>
      </c>
      <c r="AD56" s="91">
        <f t="shared" si="52"/>
        <v>1</v>
      </c>
      <c r="AE56" s="208">
        <f t="shared" si="53"/>
        <v>1</v>
      </c>
      <c r="AF56" s="93">
        <f t="shared" si="54"/>
        <v>1</v>
      </c>
      <c r="AG56" s="94">
        <f t="shared" si="55"/>
        <v>0</v>
      </c>
      <c r="AH56" s="94">
        <f t="shared" si="56"/>
        <v>0</v>
      </c>
      <c r="AI56" s="94">
        <f t="shared" si="57"/>
        <v>0</v>
      </c>
      <c r="AJ56" s="95">
        <f t="shared" si="58"/>
        <v>0</v>
      </c>
      <c r="AK56" s="94">
        <f t="shared" si="59"/>
        <v>0</v>
      </c>
      <c r="AL56" s="94">
        <f t="shared" si="60"/>
        <v>0</v>
      </c>
      <c r="AM56" s="94">
        <f t="shared" si="61"/>
        <v>0</v>
      </c>
      <c r="AN56" s="96">
        <f t="shared" si="62"/>
        <v>0</v>
      </c>
      <c r="AO56" s="94" t="str">
        <f t="shared" si="20"/>
        <v/>
      </c>
      <c r="AP56" s="94" t="str">
        <f t="shared" si="21"/>
        <v/>
      </c>
      <c r="AQ56" s="94" t="str">
        <f t="shared" si="22"/>
        <v/>
      </c>
      <c r="AS56" s="35" t="e">
        <f>MATCH(E56,#REF!,0)</f>
        <v>#REF!</v>
      </c>
      <c r="AU56" s="198">
        <f t="shared" si="63"/>
        <v>0</v>
      </c>
    </row>
    <row r="57" spans="1:47" s="35" customFormat="1" ht="16.2">
      <c r="A57" s="84">
        <v>49</v>
      </c>
      <c r="B57" s="85" t="str">
        <f>IF(ISBLANK($E57),"",INDEX(#REF!,$AS57,2))</f>
        <v/>
      </c>
      <c r="C57" s="85" t="str">
        <f>IF(ISBLANK($E57),"",INDEX(#REF!,$AS57,3))</f>
        <v/>
      </c>
      <c r="D57" s="85" t="str">
        <f>IF(ISBLANK($E57),"",INDEX(#REF!,$AS57,4))</f>
        <v/>
      </c>
      <c r="E57" s="192"/>
      <c r="F57" s="85" t="str">
        <f>IF(ISBLANK($E57),"",INDEX(#REF!,$AS57,6))</f>
        <v/>
      </c>
      <c r="G57" s="180" t="str">
        <f>IF(ISBLANK($E57),"",INDEX(#REF!,$AS57,7))</f>
        <v/>
      </c>
      <c r="H57" s="154" t="str">
        <f>IF(ISBLANK($E57),"",INDEX(#REF!,$AS57,8))</f>
        <v/>
      </c>
      <c r="I57" s="86" t="str">
        <f>IF(ISBLANK($E57),"",INDEX(#REF!,$AS57,9))</f>
        <v/>
      </c>
      <c r="J57" s="94" t="str">
        <f>IF(ISBLANK($E57),"",INDEX(#REF!,$AS57,10))</f>
        <v/>
      </c>
      <c r="K57" s="88" t="str">
        <f>IF(ISBLANK($E57),"",INDEX(#REF!,$AS57,11))</f>
        <v/>
      </c>
      <c r="L57" s="131" t="str">
        <f>IF(ISBLANK($E57),"",INDEX(#REF!,$AS57,12))</f>
        <v/>
      </c>
      <c r="M57" s="132"/>
      <c r="N57" s="131" t="str">
        <f t="shared" si="48"/>
        <v/>
      </c>
      <c r="O57" s="132"/>
      <c r="P57" s="133" t="str">
        <f t="shared" si="49"/>
        <v/>
      </c>
      <c r="Q57" s="132"/>
      <c r="R57" s="133" t="str">
        <f>IF(ISBLANK($E57),"",INDEX(#REF!,$AS57,13))</f>
        <v/>
      </c>
      <c r="S57" s="132"/>
      <c r="T57" s="133" t="str">
        <f t="shared" si="50"/>
        <v/>
      </c>
      <c r="U57" s="132"/>
      <c r="V57" s="133" t="str">
        <f t="shared" si="51"/>
        <v/>
      </c>
      <c r="W57" s="132"/>
      <c r="X57" s="262" t="str">
        <f t="shared" si="4"/>
        <v xml:space="preserve"> </v>
      </c>
      <c r="Y57" s="211" t="str">
        <f t="shared" si="5"/>
        <v/>
      </c>
      <c r="Z57" s="200" t="str">
        <f t="shared" si="6"/>
        <v/>
      </c>
      <c r="AB57" s="213" t="str">
        <f t="shared" si="7"/>
        <v/>
      </c>
      <c r="AC57" s="90" t="str">
        <f t="shared" si="19"/>
        <v/>
      </c>
      <c r="AD57" s="91">
        <f t="shared" si="52"/>
        <v>1</v>
      </c>
      <c r="AE57" s="208">
        <f t="shared" si="53"/>
        <v>1</v>
      </c>
      <c r="AF57" s="93">
        <f t="shared" si="54"/>
        <v>1</v>
      </c>
      <c r="AG57" s="94">
        <f t="shared" si="55"/>
        <v>0</v>
      </c>
      <c r="AH57" s="94">
        <f t="shared" si="56"/>
        <v>0</v>
      </c>
      <c r="AI57" s="94">
        <f t="shared" si="57"/>
        <v>0</v>
      </c>
      <c r="AJ57" s="95">
        <f t="shared" si="58"/>
        <v>0</v>
      </c>
      <c r="AK57" s="94">
        <f t="shared" si="59"/>
        <v>0</v>
      </c>
      <c r="AL57" s="94">
        <f t="shared" si="60"/>
        <v>0</v>
      </c>
      <c r="AM57" s="94">
        <f t="shared" si="61"/>
        <v>0</v>
      </c>
      <c r="AN57" s="96">
        <f t="shared" si="62"/>
        <v>0</v>
      </c>
      <c r="AO57" s="94" t="str">
        <f t="shared" si="20"/>
        <v/>
      </c>
      <c r="AP57" s="94" t="str">
        <f t="shared" si="21"/>
        <v/>
      </c>
      <c r="AQ57" s="94" t="str">
        <f t="shared" si="22"/>
        <v/>
      </c>
      <c r="AS57" s="35" t="e">
        <f>MATCH(E57,#REF!,0)</f>
        <v>#REF!</v>
      </c>
      <c r="AU57" s="198">
        <f t="shared" si="63"/>
        <v>0</v>
      </c>
    </row>
    <row r="58" spans="1:47" s="35" customFormat="1" ht="16.2">
      <c r="A58" s="84">
        <v>50</v>
      </c>
      <c r="B58" s="85" t="str">
        <f>IF(ISBLANK($E58),"",INDEX(#REF!,$AS58,2))</f>
        <v/>
      </c>
      <c r="C58" s="85" t="str">
        <f>IF(ISBLANK($E58),"",INDEX(#REF!,$AS58,3))</f>
        <v/>
      </c>
      <c r="D58" s="85" t="str">
        <f>IF(ISBLANK($E58),"",INDEX(#REF!,$AS58,4))</f>
        <v/>
      </c>
      <c r="E58" s="192"/>
      <c r="F58" s="85" t="str">
        <f>IF(ISBLANK($E58),"",INDEX(#REF!,$AS58,6))</f>
        <v/>
      </c>
      <c r="G58" s="180" t="str">
        <f>IF(ISBLANK($E58),"",INDEX(#REF!,$AS58,7))</f>
        <v/>
      </c>
      <c r="H58" s="154" t="str">
        <f>IF(ISBLANK($E58),"",INDEX(#REF!,$AS58,8))</f>
        <v/>
      </c>
      <c r="I58" s="86" t="str">
        <f>IF(ISBLANK($E58),"",INDEX(#REF!,$AS58,9))</f>
        <v/>
      </c>
      <c r="J58" s="94" t="str">
        <f>IF(ISBLANK($E58),"",INDEX(#REF!,$AS58,10))</f>
        <v/>
      </c>
      <c r="K58" s="88" t="str">
        <f>IF(ISBLANK($E58),"",INDEX(#REF!,$AS58,11))</f>
        <v/>
      </c>
      <c r="L58" s="131" t="str">
        <f>IF(ISBLANK($E58),"",INDEX(#REF!,$AS58,12))</f>
        <v/>
      </c>
      <c r="M58" s="132"/>
      <c r="N58" s="131" t="str">
        <f t="shared" si="48"/>
        <v/>
      </c>
      <c r="O58" s="132"/>
      <c r="P58" s="133" t="str">
        <f t="shared" si="49"/>
        <v/>
      </c>
      <c r="Q58" s="132"/>
      <c r="R58" s="133" t="str">
        <f>IF(ISBLANK($E58),"",INDEX(#REF!,$AS58,13))</f>
        <v/>
      </c>
      <c r="S58" s="132"/>
      <c r="T58" s="133" t="str">
        <f t="shared" si="50"/>
        <v/>
      </c>
      <c r="U58" s="132"/>
      <c r="V58" s="133" t="str">
        <f t="shared" si="51"/>
        <v/>
      </c>
      <c r="W58" s="132"/>
      <c r="X58" s="262" t="str">
        <f t="shared" si="4"/>
        <v xml:space="preserve"> </v>
      </c>
      <c r="Y58" s="211" t="str">
        <f t="shared" si="5"/>
        <v/>
      </c>
      <c r="Z58" s="200" t="str">
        <f t="shared" si="6"/>
        <v/>
      </c>
      <c r="AB58" s="213" t="str">
        <f t="shared" si="7"/>
        <v/>
      </c>
      <c r="AC58" s="90" t="str">
        <f t="shared" si="19"/>
        <v/>
      </c>
      <c r="AD58" s="91">
        <f t="shared" si="52"/>
        <v>1</v>
      </c>
      <c r="AE58" s="208">
        <f t="shared" si="53"/>
        <v>1</v>
      </c>
      <c r="AF58" s="93">
        <f t="shared" si="54"/>
        <v>1</v>
      </c>
      <c r="AG58" s="94">
        <f t="shared" si="55"/>
        <v>0</v>
      </c>
      <c r="AH58" s="94">
        <f t="shared" si="56"/>
        <v>0</v>
      </c>
      <c r="AI58" s="94">
        <f t="shared" si="57"/>
        <v>0</v>
      </c>
      <c r="AJ58" s="95">
        <f t="shared" si="58"/>
        <v>0</v>
      </c>
      <c r="AK58" s="94">
        <f t="shared" si="59"/>
        <v>0</v>
      </c>
      <c r="AL58" s="94">
        <f t="shared" si="60"/>
        <v>0</v>
      </c>
      <c r="AM58" s="94">
        <f t="shared" si="61"/>
        <v>0</v>
      </c>
      <c r="AN58" s="96">
        <f t="shared" si="62"/>
        <v>0</v>
      </c>
      <c r="AO58" s="94" t="str">
        <f t="shared" si="20"/>
        <v/>
      </c>
      <c r="AP58" s="94" t="str">
        <f t="shared" si="21"/>
        <v/>
      </c>
      <c r="AQ58" s="94" t="str">
        <f t="shared" si="22"/>
        <v/>
      </c>
      <c r="AS58" s="35" t="e">
        <f>MATCH(E58,#REF!,0)</f>
        <v>#REF!</v>
      </c>
      <c r="AU58" s="198">
        <f t="shared" si="63"/>
        <v>0</v>
      </c>
    </row>
    <row r="59" spans="1:47" s="35" customFormat="1" ht="16.2">
      <c r="A59" s="84">
        <v>51</v>
      </c>
      <c r="B59" s="85" t="str">
        <f>IF(ISBLANK($E59),"",INDEX(#REF!,$AS59,2))</f>
        <v/>
      </c>
      <c r="C59" s="85" t="str">
        <f>IF(ISBLANK($E59),"",INDEX(#REF!,$AS59,3))</f>
        <v/>
      </c>
      <c r="D59" s="85" t="str">
        <f>IF(ISBLANK($E59),"",INDEX(#REF!,$AS59,4))</f>
        <v/>
      </c>
      <c r="E59" s="192"/>
      <c r="F59" s="85" t="str">
        <f>IF(ISBLANK($E59),"",INDEX(#REF!,$AS59,6))</f>
        <v/>
      </c>
      <c r="G59" s="180" t="str">
        <f>IF(ISBLANK($E59),"",INDEX(#REF!,$AS59,7))</f>
        <v/>
      </c>
      <c r="H59" s="154" t="str">
        <f>IF(ISBLANK($E59),"",INDEX(#REF!,$AS59,8))</f>
        <v/>
      </c>
      <c r="I59" s="86" t="str">
        <f>IF(ISBLANK($E59),"",INDEX(#REF!,$AS59,9))</f>
        <v/>
      </c>
      <c r="J59" s="94" t="str">
        <f>IF(ISBLANK($E59),"",INDEX(#REF!,$AS59,10))</f>
        <v/>
      </c>
      <c r="K59" s="88" t="str">
        <f>IF(ISBLANK($E59),"",INDEX(#REF!,$AS59,11))</f>
        <v/>
      </c>
      <c r="L59" s="131" t="str">
        <f>IF(ISBLANK($E59),"",INDEX(#REF!,$AS59,12))</f>
        <v/>
      </c>
      <c r="M59" s="132"/>
      <c r="N59" s="131" t="str">
        <f t="shared" si="48"/>
        <v/>
      </c>
      <c r="O59" s="132"/>
      <c r="P59" s="133" t="str">
        <f t="shared" si="49"/>
        <v/>
      </c>
      <c r="Q59" s="132"/>
      <c r="R59" s="133" t="str">
        <f>IF(ISBLANK($E59),"",INDEX(#REF!,$AS59,13))</f>
        <v/>
      </c>
      <c r="S59" s="132"/>
      <c r="T59" s="133" t="str">
        <f t="shared" si="50"/>
        <v/>
      </c>
      <c r="U59" s="132"/>
      <c r="V59" s="133" t="str">
        <f t="shared" si="51"/>
        <v/>
      </c>
      <c r="W59" s="132"/>
      <c r="X59" s="262" t="str">
        <f t="shared" si="4"/>
        <v xml:space="preserve"> </v>
      </c>
      <c r="Y59" s="211" t="str">
        <f t="shared" si="5"/>
        <v/>
      </c>
      <c r="Z59" s="200" t="str">
        <f t="shared" si="6"/>
        <v/>
      </c>
      <c r="AB59" s="213" t="str">
        <f t="shared" si="7"/>
        <v/>
      </c>
      <c r="AC59" s="90" t="str">
        <f t="shared" si="19"/>
        <v/>
      </c>
      <c r="AD59" s="91">
        <f t="shared" si="52"/>
        <v>1</v>
      </c>
      <c r="AE59" s="208">
        <f t="shared" si="53"/>
        <v>1</v>
      </c>
      <c r="AF59" s="93">
        <f t="shared" si="54"/>
        <v>1</v>
      </c>
      <c r="AG59" s="94">
        <f t="shared" si="55"/>
        <v>0</v>
      </c>
      <c r="AH59" s="94">
        <f t="shared" si="56"/>
        <v>0</v>
      </c>
      <c r="AI59" s="94">
        <f t="shared" si="57"/>
        <v>0</v>
      </c>
      <c r="AJ59" s="95">
        <f t="shared" si="58"/>
        <v>0</v>
      </c>
      <c r="AK59" s="94">
        <f t="shared" si="59"/>
        <v>0</v>
      </c>
      <c r="AL59" s="94">
        <f t="shared" si="60"/>
        <v>0</v>
      </c>
      <c r="AM59" s="94">
        <f t="shared" si="61"/>
        <v>0</v>
      </c>
      <c r="AN59" s="96">
        <f t="shared" si="62"/>
        <v>0</v>
      </c>
      <c r="AO59" s="94" t="str">
        <f t="shared" si="20"/>
        <v/>
      </c>
      <c r="AP59" s="94" t="str">
        <f t="shared" si="21"/>
        <v/>
      </c>
      <c r="AQ59" s="94" t="str">
        <f t="shared" si="22"/>
        <v/>
      </c>
      <c r="AS59" s="35" t="e">
        <f>MATCH(E59,#REF!,0)</f>
        <v>#REF!</v>
      </c>
      <c r="AU59" s="198">
        <f t="shared" si="63"/>
        <v>0</v>
      </c>
    </row>
    <row r="60" spans="1:47" s="35" customFormat="1" ht="16.2">
      <c r="A60" s="84">
        <v>52</v>
      </c>
      <c r="B60" s="85" t="str">
        <f>IF(ISBLANK($E60),"",INDEX(#REF!,$AS60,2))</f>
        <v/>
      </c>
      <c r="C60" s="85" t="str">
        <f>IF(ISBLANK($E60),"",INDEX(#REF!,$AS60,3))</f>
        <v/>
      </c>
      <c r="D60" s="85" t="str">
        <f>IF(ISBLANK($E60),"",INDEX(#REF!,$AS60,4))</f>
        <v/>
      </c>
      <c r="E60" s="192"/>
      <c r="F60" s="85" t="str">
        <f>IF(ISBLANK($E60),"",INDEX(#REF!,$AS60,6))</f>
        <v/>
      </c>
      <c r="G60" s="180" t="str">
        <f>IF(ISBLANK($E60),"",INDEX(#REF!,$AS60,7))</f>
        <v/>
      </c>
      <c r="H60" s="154" t="str">
        <f>IF(ISBLANK($E60),"",INDEX(#REF!,$AS60,8))</f>
        <v/>
      </c>
      <c r="I60" s="86" t="str">
        <f>IF(ISBLANK($E60),"",INDEX(#REF!,$AS60,9))</f>
        <v/>
      </c>
      <c r="J60" s="94" t="str">
        <f>IF(ISBLANK($E60),"",INDEX(#REF!,$AS60,10))</f>
        <v/>
      </c>
      <c r="K60" s="88" t="str">
        <f>IF(ISBLANK($E60),"",INDEX(#REF!,$AS60,11))</f>
        <v/>
      </c>
      <c r="L60" s="131" t="str">
        <f>IF(ISBLANK($E60),"",INDEX(#REF!,$AS60,12))</f>
        <v/>
      </c>
      <c r="M60" s="132"/>
      <c r="N60" s="131" t="str">
        <f t="shared" si="48"/>
        <v/>
      </c>
      <c r="O60" s="132"/>
      <c r="P60" s="133" t="str">
        <f t="shared" si="49"/>
        <v/>
      </c>
      <c r="Q60" s="132"/>
      <c r="R60" s="133" t="str">
        <f>IF(ISBLANK($E60),"",INDEX(#REF!,$AS60,13))</f>
        <v/>
      </c>
      <c r="S60" s="132"/>
      <c r="T60" s="133" t="str">
        <f t="shared" si="50"/>
        <v/>
      </c>
      <c r="U60" s="132"/>
      <c r="V60" s="133" t="str">
        <f t="shared" si="51"/>
        <v/>
      </c>
      <c r="W60" s="132"/>
      <c r="X60" s="262" t="str">
        <f t="shared" si="4"/>
        <v xml:space="preserve"> </v>
      </c>
      <c r="Y60" s="211" t="str">
        <f t="shared" si="5"/>
        <v/>
      </c>
      <c r="Z60" s="200" t="str">
        <f t="shared" si="6"/>
        <v/>
      </c>
      <c r="AB60" s="213" t="str">
        <f t="shared" si="7"/>
        <v/>
      </c>
      <c r="AC60" s="90" t="str">
        <f t="shared" si="19"/>
        <v/>
      </c>
      <c r="AD60" s="91">
        <f t="shared" si="52"/>
        <v>1</v>
      </c>
      <c r="AE60" s="208">
        <f t="shared" si="53"/>
        <v>1</v>
      </c>
      <c r="AF60" s="93">
        <f t="shared" si="54"/>
        <v>1</v>
      </c>
      <c r="AG60" s="94">
        <f t="shared" si="55"/>
        <v>0</v>
      </c>
      <c r="AH60" s="94">
        <f t="shared" si="56"/>
        <v>0</v>
      </c>
      <c r="AI60" s="94">
        <f t="shared" si="57"/>
        <v>0</v>
      </c>
      <c r="AJ60" s="95">
        <f t="shared" si="58"/>
        <v>0</v>
      </c>
      <c r="AK60" s="94">
        <f t="shared" si="59"/>
        <v>0</v>
      </c>
      <c r="AL60" s="94">
        <f t="shared" si="60"/>
        <v>0</v>
      </c>
      <c r="AM60" s="94">
        <f t="shared" si="61"/>
        <v>0</v>
      </c>
      <c r="AN60" s="96">
        <f t="shared" si="62"/>
        <v>0</v>
      </c>
      <c r="AO60" s="94" t="str">
        <f t="shared" si="20"/>
        <v/>
      </c>
      <c r="AP60" s="94" t="str">
        <f t="shared" si="21"/>
        <v/>
      </c>
      <c r="AQ60" s="94" t="str">
        <f t="shared" si="22"/>
        <v/>
      </c>
      <c r="AS60" s="35" t="e">
        <f>MATCH(E60,#REF!,0)</f>
        <v>#REF!</v>
      </c>
      <c r="AU60" s="198">
        <f t="shared" si="63"/>
        <v>0</v>
      </c>
    </row>
    <row r="61" spans="1:47" s="35" customFormat="1" ht="16.2">
      <c r="A61" s="84">
        <v>53</v>
      </c>
      <c r="B61" s="85" t="str">
        <f>IF(ISBLANK($E61),"",INDEX(#REF!,$AS61,2))</f>
        <v/>
      </c>
      <c r="C61" s="85" t="str">
        <f>IF(ISBLANK($E61),"",INDEX(#REF!,$AS61,3))</f>
        <v/>
      </c>
      <c r="D61" s="85" t="str">
        <f>IF(ISBLANK($E61),"",INDEX(#REF!,$AS61,4))</f>
        <v/>
      </c>
      <c r="E61" s="192"/>
      <c r="F61" s="85" t="str">
        <f>IF(ISBLANK($E61),"",INDEX(#REF!,$AS61,6))</f>
        <v/>
      </c>
      <c r="G61" s="180" t="str">
        <f>IF(ISBLANK($E61),"",INDEX(#REF!,$AS61,7))</f>
        <v/>
      </c>
      <c r="H61" s="154" t="str">
        <f>IF(ISBLANK($E61),"",INDEX(#REF!,$AS61,8))</f>
        <v/>
      </c>
      <c r="I61" s="86" t="str">
        <f>IF(ISBLANK($E61),"",INDEX(#REF!,$AS61,9))</f>
        <v/>
      </c>
      <c r="J61" s="94" t="str">
        <f>IF(ISBLANK($E61),"",INDEX(#REF!,$AS61,10))</f>
        <v/>
      </c>
      <c r="K61" s="88" t="str">
        <f>IF(ISBLANK($E61),"",INDEX(#REF!,$AS61,11))</f>
        <v/>
      </c>
      <c r="L61" s="131" t="str">
        <f>IF(ISBLANK($E61),"",INDEX(#REF!,$AS61,12))</f>
        <v/>
      </c>
      <c r="M61" s="132"/>
      <c r="N61" s="131" t="str">
        <f t="shared" si="48"/>
        <v/>
      </c>
      <c r="O61" s="132"/>
      <c r="P61" s="133" t="str">
        <f t="shared" si="49"/>
        <v/>
      </c>
      <c r="Q61" s="132"/>
      <c r="R61" s="133" t="str">
        <f>IF(ISBLANK($E61),"",INDEX(#REF!,$AS61,13))</f>
        <v/>
      </c>
      <c r="S61" s="132"/>
      <c r="T61" s="133" t="str">
        <f t="shared" si="50"/>
        <v/>
      </c>
      <c r="U61" s="132"/>
      <c r="V61" s="133" t="str">
        <f t="shared" si="51"/>
        <v/>
      </c>
      <c r="W61" s="132"/>
      <c r="X61" s="262" t="str">
        <f t="shared" si="4"/>
        <v xml:space="preserve"> </v>
      </c>
      <c r="Y61" s="211" t="str">
        <f t="shared" si="5"/>
        <v/>
      </c>
      <c r="Z61" s="200" t="str">
        <f t="shared" si="6"/>
        <v/>
      </c>
      <c r="AB61" s="213" t="str">
        <f t="shared" si="7"/>
        <v/>
      </c>
      <c r="AC61" s="90" t="str">
        <f t="shared" si="19"/>
        <v/>
      </c>
      <c r="AD61" s="91">
        <f t="shared" si="52"/>
        <v>1</v>
      </c>
      <c r="AE61" s="208">
        <f t="shared" si="53"/>
        <v>1</v>
      </c>
      <c r="AF61" s="93">
        <f t="shared" si="54"/>
        <v>1</v>
      </c>
      <c r="AG61" s="94">
        <f t="shared" si="55"/>
        <v>0</v>
      </c>
      <c r="AH61" s="94">
        <f t="shared" si="56"/>
        <v>0</v>
      </c>
      <c r="AI61" s="94">
        <f t="shared" si="57"/>
        <v>0</v>
      </c>
      <c r="AJ61" s="95">
        <f t="shared" si="58"/>
        <v>0</v>
      </c>
      <c r="AK61" s="94">
        <f t="shared" si="59"/>
        <v>0</v>
      </c>
      <c r="AL61" s="94">
        <f t="shared" si="60"/>
        <v>0</v>
      </c>
      <c r="AM61" s="94">
        <f t="shared" si="61"/>
        <v>0</v>
      </c>
      <c r="AN61" s="96">
        <f t="shared" si="62"/>
        <v>0</v>
      </c>
      <c r="AO61" s="94" t="str">
        <f t="shared" si="20"/>
        <v/>
      </c>
      <c r="AP61" s="94" t="str">
        <f t="shared" si="21"/>
        <v/>
      </c>
      <c r="AQ61" s="94" t="str">
        <f t="shared" si="22"/>
        <v/>
      </c>
      <c r="AS61" s="35" t="e">
        <f>MATCH(E61,#REF!,0)</f>
        <v>#REF!</v>
      </c>
      <c r="AU61" s="198">
        <f t="shared" si="63"/>
        <v>0</v>
      </c>
    </row>
    <row r="62" spans="1:47" s="35" customFormat="1" ht="16.2">
      <c r="A62" s="84">
        <v>54</v>
      </c>
      <c r="B62" s="85" t="str">
        <f>IF(ISBLANK($E62),"",INDEX(#REF!,$AS62,2))</f>
        <v/>
      </c>
      <c r="C62" s="85" t="str">
        <f>IF(ISBLANK($E62),"",INDEX(#REF!,$AS62,3))</f>
        <v/>
      </c>
      <c r="D62" s="85" t="str">
        <f>IF(ISBLANK($E62),"",INDEX(#REF!,$AS62,4))</f>
        <v/>
      </c>
      <c r="E62" s="192"/>
      <c r="F62" s="85" t="str">
        <f>IF(ISBLANK($E62),"",INDEX(#REF!,$AS62,6))</f>
        <v/>
      </c>
      <c r="G62" s="180" t="str">
        <f>IF(ISBLANK($E62),"",INDEX(#REF!,$AS62,7))</f>
        <v/>
      </c>
      <c r="H62" s="154" t="str">
        <f>IF(ISBLANK($E62),"",INDEX(#REF!,$AS62,8))</f>
        <v/>
      </c>
      <c r="I62" s="86" t="str">
        <f>IF(ISBLANK($E62),"",INDEX(#REF!,$AS62,9))</f>
        <v/>
      </c>
      <c r="J62" s="94" t="str">
        <f>IF(ISBLANK($E62),"",INDEX(#REF!,$AS62,10))</f>
        <v/>
      </c>
      <c r="K62" s="88" t="str">
        <f>IF(ISBLANK($E62),"",INDEX(#REF!,$AS62,11))</f>
        <v/>
      </c>
      <c r="L62" s="131" t="str">
        <f>IF(ISBLANK($E62),"",INDEX(#REF!,$AS62,12))</f>
        <v/>
      </c>
      <c r="M62" s="132"/>
      <c r="N62" s="131" t="str">
        <f t="shared" si="48"/>
        <v/>
      </c>
      <c r="O62" s="132"/>
      <c r="P62" s="133" t="str">
        <f t="shared" si="49"/>
        <v/>
      </c>
      <c r="Q62" s="132"/>
      <c r="R62" s="133" t="str">
        <f>IF(ISBLANK($E62),"",INDEX(#REF!,$AS62,13))</f>
        <v/>
      </c>
      <c r="S62" s="132"/>
      <c r="T62" s="133" t="str">
        <f t="shared" si="50"/>
        <v/>
      </c>
      <c r="U62" s="132"/>
      <c r="V62" s="133" t="str">
        <f t="shared" si="51"/>
        <v/>
      </c>
      <c r="W62" s="132"/>
      <c r="X62" s="262" t="str">
        <f t="shared" si="4"/>
        <v xml:space="preserve"> </v>
      </c>
      <c r="Y62" s="211" t="str">
        <f t="shared" si="5"/>
        <v/>
      </c>
      <c r="Z62" s="200" t="str">
        <f t="shared" si="6"/>
        <v/>
      </c>
      <c r="AB62" s="213" t="str">
        <f t="shared" si="7"/>
        <v/>
      </c>
      <c r="AC62" s="90" t="str">
        <f t="shared" si="19"/>
        <v/>
      </c>
      <c r="AD62" s="91">
        <f t="shared" si="52"/>
        <v>1</v>
      </c>
      <c r="AE62" s="208">
        <f t="shared" si="53"/>
        <v>1</v>
      </c>
      <c r="AF62" s="93">
        <f t="shared" si="54"/>
        <v>1</v>
      </c>
      <c r="AG62" s="94">
        <f t="shared" si="55"/>
        <v>0</v>
      </c>
      <c r="AH62" s="94">
        <f t="shared" si="56"/>
        <v>0</v>
      </c>
      <c r="AI62" s="94">
        <f t="shared" si="57"/>
        <v>0</v>
      </c>
      <c r="AJ62" s="95">
        <f t="shared" si="58"/>
        <v>0</v>
      </c>
      <c r="AK62" s="94">
        <f t="shared" si="59"/>
        <v>0</v>
      </c>
      <c r="AL62" s="94">
        <f t="shared" si="60"/>
        <v>0</v>
      </c>
      <c r="AM62" s="94">
        <f t="shared" si="61"/>
        <v>0</v>
      </c>
      <c r="AN62" s="96">
        <f t="shared" si="62"/>
        <v>0</v>
      </c>
      <c r="AO62" s="94" t="str">
        <f t="shared" si="20"/>
        <v/>
      </c>
      <c r="AP62" s="94" t="str">
        <f t="shared" si="21"/>
        <v/>
      </c>
      <c r="AQ62" s="94" t="str">
        <f t="shared" si="22"/>
        <v/>
      </c>
      <c r="AS62" s="35" t="e">
        <f>MATCH(E62,#REF!,0)</f>
        <v>#REF!</v>
      </c>
      <c r="AU62" s="198">
        <f t="shared" si="63"/>
        <v>0</v>
      </c>
    </row>
    <row r="63" spans="1:47" s="35" customFormat="1" ht="16.2">
      <c r="A63" s="84">
        <v>55</v>
      </c>
      <c r="B63" s="85" t="str">
        <f>IF(ISBLANK($E63),"",INDEX(#REF!,$AS63,2))</f>
        <v/>
      </c>
      <c r="C63" s="85" t="str">
        <f>IF(ISBLANK($E63),"",INDEX(#REF!,$AS63,3))</f>
        <v/>
      </c>
      <c r="D63" s="85" t="str">
        <f>IF(ISBLANK($E63),"",INDEX(#REF!,$AS63,4))</f>
        <v/>
      </c>
      <c r="E63" s="192"/>
      <c r="F63" s="85" t="str">
        <f>IF(ISBLANK($E63),"",INDEX(#REF!,$AS63,6))</f>
        <v/>
      </c>
      <c r="G63" s="180" t="str">
        <f>IF(ISBLANK($E63),"",INDEX(#REF!,$AS63,7))</f>
        <v/>
      </c>
      <c r="H63" s="154" t="str">
        <f>IF(ISBLANK($E63),"",INDEX(#REF!,$AS63,8))</f>
        <v/>
      </c>
      <c r="I63" s="86" t="str">
        <f>IF(ISBLANK($E63),"",INDEX(#REF!,$AS63,9))</f>
        <v/>
      </c>
      <c r="J63" s="94" t="str">
        <f>IF(ISBLANK($E63),"",INDEX(#REF!,$AS63,10))</f>
        <v/>
      </c>
      <c r="K63" s="88" t="str">
        <f>IF(ISBLANK($E63),"",INDEX(#REF!,$AS63,11))</f>
        <v/>
      </c>
      <c r="L63" s="131" t="str">
        <f>IF(ISBLANK($E63),"",INDEX(#REF!,$AS63,12))</f>
        <v/>
      </c>
      <c r="M63" s="132"/>
      <c r="N63" s="131" t="str">
        <f t="shared" si="48"/>
        <v/>
      </c>
      <c r="O63" s="132"/>
      <c r="P63" s="133" t="str">
        <f t="shared" si="49"/>
        <v/>
      </c>
      <c r="Q63" s="132"/>
      <c r="R63" s="133" t="str">
        <f>IF(ISBLANK($E63),"",INDEX(#REF!,$AS63,13))</f>
        <v/>
      </c>
      <c r="S63" s="132"/>
      <c r="T63" s="133" t="str">
        <f t="shared" si="50"/>
        <v/>
      </c>
      <c r="U63" s="132"/>
      <c r="V63" s="133" t="str">
        <f t="shared" si="51"/>
        <v/>
      </c>
      <c r="W63" s="132"/>
      <c r="X63" s="262" t="str">
        <f t="shared" si="4"/>
        <v xml:space="preserve"> </v>
      </c>
      <c r="Y63" s="211" t="str">
        <f t="shared" si="5"/>
        <v/>
      </c>
      <c r="Z63" s="200" t="str">
        <f t="shared" si="6"/>
        <v/>
      </c>
      <c r="AB63" s="213" t="str">
        <f t="shared" si="7"/>
        <v/>
      </c>
      <c r="AC63" s="90" t="str">
        <f t="shared" si="19"/>
        <v/>
      </c>
      <c r="AD63" s="91">
        <f t="shared" si="52"/>
        <v>1</v>
      </c>
      <c r="AE63" s="208">
        <f t="shared" si="53"/>
        <v>1</v>
      </c>
      <c r="AF63" s="93">
        <f t="shared" si="54"/>
        <v>1</v>
      </c>
      <c r="AG63" s="94">
        <f t="shared" si="55"/>
        <v>0</v>
      </c>
      <c r="AH63" s="94">
        <f t="shared" si="56"/>
        <v>0</v>
      </c>
      <c r="AI63" s="94">
        <f t="shared" si="57"/>
        <v>0</v>
      </c>
      <c r="AJ63" s="95">
        <f t="shared" si="58"/>
        <v>0</v>
      </c>
      <c r="AK63" s="94">
        <f t="shared" si="59"/>
        <v>0</v>
      </c>
      <c r="AL63" s="94">
        <f t="shared" si="60"/>
        <v>0</v>
      </c>
      <c r="AM63" s="94">
        <f t="shared" si="61"/>
        <v>0</v>
      </c>
      <c r="AN63" s="96">
        <f t="shared" si="62"/>
        <v>0</v>
      </c>
      <c r="AO63" s="94" t="str">
        <f t="shared" si="20"/>
        <v/>
      </c>
      <c r="AP63" s="94" t="str">
        <f t="shared" si="21"/>
        <v/>
      </c>
      <c r="AQ63" s="94" t="str">
        <f t="shared" si="22"/>
        <v/>
      </c>
      <c r="AS63" s="35" t="e">
        <f>MATCH(E63,#REF!,0)</f>
        <v>#REF!</v>
      </c>
      <c r="AU63" s="198">
        <f t="shared" si="63"/>
        <v>0</v>
      </c>
    </row>
    <row r="64" spans="1:47" s="35" customFormat="1" ht="16.2">
      <c r="A64" s="84">
        <v>56</v>
      </c>
      <c r="B64" s="85" t="str">
        <f>IF(ISBLANK($E64),"",INDEX(#REF!,$AS64,2))</f>
        <v/>
      </c>
      <c r="C64" s="85" t="str">
        <f>IF(ISBLANK($E64),"",INDEX(#REF!,$AS64,3))</f>
        <v/>
      </c>
      <c r="D64" s="85" t="str">
        <f>IF(ISBLANK($E64),"",INDEX(#REF!,$AS64,4))</f>
        <v/>
      </c>
      <c r="E64" s="192"/>
      <c r="F64" s="85" t="str">
        <f>IF(ISBLANK($E64),"",INDEX(#REF!,$AS64,6))</f>
        <v/>
      </c>
      <c r="G64" s="180" t="str">
        <f>IF(ISBLANK($E64),"",INDEX(#REF!,$AS64,7))</f>
        <v/>
      </c>
      <c r="H64" s="154" t="str">
        <f>IF(ISBLANK($E64),"",INDEX(#REF!,$AS64,8))</f>
        <v/>
      </c>
      <c r="I64" s="86" t="str">
        <f>IF(ISBLANK($E64),"",INDEX(#REF!,$AS64,9))</f>
        <v/>
      </c>
      <c r="J64" s="94" t="str">
        <f>IF(ISBLANK($E64),"",INDEX(#REF!,$AS64,10))</f>
        <v/>
      </c>
      <c r="K64" s="88" t="str">
        <f>IF(ISBLANK($E64),"",INDEX(#REF!,$AS64,11))</f>
        <v/>
      </c>
      <c r="L64" s="131" t="str">
        <f>IF(ISBLANK($E64),"",INDEX(#REF!,$AS64,12))</f>
        <v/>
      </c>
      <c r="M64" s="132"/>
      <c r="N64" s="131" t="str">
        <f t="shared" si="48"/>
        <v/>
      </c>
      <c r="O64" s="132"/>
      <c r="P64" s="133" t="str">
        <f t="shared" si="49"/>
        <v/>
      </c>
      <c r="Q64" s="132"/>
      <c r="R64" s="133" t="str">
        <f>IF(ISBLANK($E64),"",INDEX(#REF!,$AS64,13))</f>
        <v/>
      </c>
      <c r="S64" s="132"/>
      <c r="T64" s="133" t="str">
        <f t="shared" si="50"/>
        <v/>
      </c>
      <c r="U64" s="132"/>
      <c r="V64" s="133" t="str">
        <f t="shared" si="51"/>
        <v/>
      </c>
      <c r="W64" s="132"/>
      <c r="X64" s="262" t="str">
        <f t="shared" si="4"/>
        <v xml:space="preserve"> </v>
      </c>
      <c r="Y64" s="211" t="str">
        <f t="shared" si="5"/>
        <v/>
      </c>
      <c r="Z64" s="200" t="str">
        <f t="shared" si="6"/>
        <v/>
      </c>
      <c r="AB64" s="213" t="str">
        <f t="shared" si="7"/>
        <v/>
      </c>
      <c r="AC64" s="90" t="str">
        <f t="shared" si="19"/>
        <v/>
      </c>
      <c r="AD64" s="91">
        <f t="shared" si="52"/>
        <v>1</v>
      </c>
      <c r="AE64" s="208">
        <f t="shared" si="53"/>
        <v>1</v>
      </c>
      <c r="AF64" s="93">
        <f t="shared" si="54"/>
        <v>1</v>
      </c>
      <c r="AG64" s="94">
        <f t="shared" si="55"/>
        <v>0</v>
      </c>
      <c r="AH64" s="94">
        <f t="shared" si="56"/>
        <v>0</v>
      </c>
      <c r="AI64" s="94">
        <f t="shared" si="57"/>
        <v>0</v>
      </c>
      <c r="AJ64" s="95">
        <f t="shared" si="58"/>
        <v>0</v>
      </c>
      <c r="AK64" s="94">
        <f t="shared" si="59"/>
        <v>0</v>
      </c>
      <c r="AL64" s="94">
        <f t="shared" si="60"/>
        <v>0</v>
      </c>
      <c r="AM64" s="94">
        <f t="shared" si="61"/>
        <v>0</v>
      </c>
      <c r="AN64" s="96">
        <f t="shared" si="62"/>
        <v>0</v>
      </c>
      <c r="AO64" s="94" t="str">
        <f t="shared" si="20"/>
        <v/>
      </c>
      <c r="AP64" s="94" t="str">
        <f t="shared" si="21"/>
        <v/>
      </c>
      <c r="AQ64" s="94" t="str">
        <f t="shared" si="22"/>
        <v/>
      </c>
      <c r="AS64" s="35" t="e">
        <f>MATCH(E64,#REF!,0)</f>
        <v>#REF!</v>
      </c>
      <c r="AU64" s="198">
        <f t="shared" si="63"/>
        <v>0</v>
      </c>
    </row>
    <row r="65" spans="1:47" s="35" customFormat="1" ht="16.2">
      <c r="A65" s="84">
        <v>57</v>
      </c>
      <c r="B65" s="85" t="str">
        <f>IF(ISBLANK($E65),"",INDEX(#REF!,$AS65,2))</f>
        <v/>
      </c>
      <c r="C65" s="85" t="str">
        <f>IF(ISBLANK($E65),"",INDEX(#REF!,$AS65,3))</f>
        <v/>
      </c>
      <c r="D65" s="85" t="str">
        <f>IF(ISBLANK($E65),"",INDEX(#REF!,$AS65,4))</f>
        <v/>
      </c>
      <c r="E65" s="192"/>
      <c r="F65" s="85" t="str">
        <f>IF(ISBLANK($E65),"",INDEX(#REF!,$AS65,6))</f>
        <v/>
      </c>
      <c r="G65" s="180" t="str">
        <f>IF(ISBLANK($E65),"",INDEX(#REF!,$AS65,7))</f>
        <v/>
      </c>
      <c r="H65" s="154" t="str">
        <f>IF(ISBLANK($E65),"",INDEX(#REF!,$AS65,8))</f>
        <v/>
      </c>
      <c r="I65" s="86" t="str">
        <f>IF(ISBLANK($E65),"",INDEX(#REF!,$AS65,9))</f>
        <v/>
      </c>
      <c r="J65" s="94" t="str">
        <f>IF(ISBLANK($E65),"",INDEX(#REF!,$AS65,10))</f>
        <v/>
      </c>
      <c r="K65" s="88" t="str">
        <f>IF(ISBLANK($E65),"",INDEX(#REF!,$AS65,11))</f>
        <v/>
      </c>
      <c r="L65" s="131" t="str">
        <f>IF(ISBLANK($E65),"",INDEX(#REF!,$AS65,12))</f>
        <v/>
      </c>
      <c r="M65" s="132"/>
      <c r="N65" s="131" t="str">
        <f t="shared" si="48"/>
        <v/>
      </c>
      <c r="O65" s="132"/>
      <c r="P65" s="133" t="str">
        <f t="shared" si="49"/>
        <v/>
      </c>
      <c r="Q65" s="132"/>
      <c r="R65" s="133" t="str">
        <f>IF(ISBLANK($E65),"",INDEX(#REF!,$AS65,13))</f>
        <v/>
      </c>
      <c r="S65" s="132"/>
      <c r="T65" s="133" t="str">
        <f t="shared" si="50"/>
        <v/>
      </c>
      <c r="U65" s="132"/>
      <c r="V65" s="133" t="str">
        <f t="shared" si="51"/>
        <v/>
      </c>
      <c r="W65" s="132"/>
      <c r="X65" s="262" t="str">
        <f t="shared" si="4"/>
        <v xml:space="preserve"> </v>
      </c>
      <c r="Y65" s="211" t="str">
        <f t="shared" si="5"/>
        <v/>
      </c>
      <c r="Z65" s="200" t="str">
        <f t="shared" si="6"/>
        <v/>
      </c>
      <c r="AB65" s="213" t="str">
        <f t="shared" si="7"/>
        <v/>
      </c>
      <c r="AC65" s="90" t="str">
        <f t="shared" si="19"/>
        <v/>
      </c>
      <c r="AD65" s="91">
        <f t="shared" si="52"/>
        <v>1</v>
      </c>
      <c r="AE65" s="208">
        <f t="shared" si="53"/>
        <v>1</v>
      </c>
      <c r="AF65" s="93">
        <f t="shared" si="54"/>
        <v>1</v>
      </c>
      <c r="AG65" s="94">
        <f t="shared" si="55"/>
        <v>0</v>
      </c>
      <c r="AH65" s="94">
        <f t="shared" si="56"/>
        <v>0</v>
      </c>
      <c r="AI65" s="94">
        <f t="shared" si="57"/>
        <v>0</v>
      </c>
      <c r="AJ65" s="95">
        <f t="shared" si="58"/>
        <v>0</v>
      </c>
      <c r="AK65" s="94">
        <f t="shared" si="59"/>
        <v>0</v>
      </c>
      <c r="AL65" s="94">
        <f t="shared" si="60"/>
        <v>0</v>
      </c>
      <c r="AM65" s="94">
        <f t="shared" si="61"/>
        <v>0</v>
      </c>
      <c r="AN65" s="96">
        <f t="shared" si="62"/>
        <v>0</v>
      </c>
      <c r="AO65" s="94" t="str">
        <f t="shared" si="20"/>
        <v/>
      </c>
      <c r="AP65" s="94" t="str">
        <f t="shared" si="21"/>
        <v/>
      </c>
      <c r="AQ65" s="94" t="str">
        <f t="shared" si="22"/>
        <v/>
      </c>
      <c r="AS65" s="35" t="e">
        <f>MATCH(E65,#REF!,0)</f>
        <v>#REF!</v>
      </c>
      <c r="AU65" s="198">
        <f t="shared" si="63"/>
        <v>0</v>
      </c>
    </row>
    <row r="66" spans="1:47" s="35" customFormat="1" ht="16.2">
      <c r="A66" s="84">
        <v>58</v>
      </c>
      <c r="B66" s="85" t="str">
        <f>IF(ISBLANK($E66),"",INDEX(#REF!,$AS66,2))</f>
        <v/>
      </c>
      <c r="C66" s="85" t="str">
        <f>IF(ISBLANK($E66),"",INDEX(#REF!,$AS66,3))</f>
        <v/>
      </c>
      <c r="D66" s="85" t="str">
        <f>IF(ISBLANK($E66),"",INDEX(#REF!,$AS66,4))</f>
        <v/>
      </c>
      <c r="E66" s="192"/>
      <c r="F66" s="85" t="str">
        <f>IF(ISBLANK($E66),"",INDEX(#REF!,$AS66,6))</f>
        <v/>
      </c>
      <c r="G66" s="180" t="str">
        <f>IF(ISBLANK($E66),"",INDEX(#REF!,$AS66,7))</f>
        <v/>
      </c>
      <c r="H66" s="154" t="str">
        <f>IF(ISBLANK($E66),"",INDEX(#REF!,$AS66,8))</f>
        <v/>
      </c>
      <c r="I66" s="86" t="str">
        <f>IF(ISBLANK($E66),"",INDEX(#REF!,$AS66,9))</f>
        <v/>
      </c>
      <c r="J66" s="94" t="str">
        <f>IF(ISBLANK($E66),"",INDEX(#REF!,$AS66,10))</f>
        <v/>
      </c>
      <c r="K66" s="88" t="str">
        <f>IF(ISBLANK($E66),"",INDEX(#REF!,$AS66,11))</f>
        <v/>
      </c>
      <c r="L66" s="131" t="str">
        <f>IF(ISBLANK($E66),"",INDEX(#REF!,$AS66,12))</f>
        <v/>
      </c>
      <c r="M66" s="132"/>
      <c r="N66" s="131" t="str">
        <f t="shared" si="48"/>
        <v/>
      </c>
      <c r="O66" s="132"/>
      <c r="P66" s="133" t="str">
        <f t="shared" si="49"/>
        <v/>
      </c>
      <c r="Q66" s="132"/>
      <c r="R66" s="133" t="str">
        <f>IF(ISBLANK($E66),"",INDEX(#REF!,$AS66,13))</f>
        <v/>
      </c>
      <c r="S66" s="132"/>
      <c r="T66" s="133" t="str">
        <f t="shared" si="50"/>
        <v/>
      </c>
      <c r="U66" s="132"/>
      <c r="V66" s="133" t="str">
        <f t="shared" si="51"/>
        <v/>
      </c>
      <c r="W66" s="132"/>
      <c r="X66" s="262" t="str">
        <f t="shared" si="4"/>
        <v xml:space="preserve"> </v>
      </c>
      <c r="Y66" s="211" t="str">
        <f t="shared" si="5"/>
        <v/>
      </c>
      <c r="Z66" s="200" t="str">
        <f t="shared" si="6"/>
        <v/>
      </c>
      <c r="AB66" s="213" t="str">
        <f t="shared" si="7"/>
        <v/>
      </c>
      <c r="AC66" s="90" t="str">
        <f t="shared" si="19"/>
        <v/>
      </c>
      <c r="AD66" s="91">
        <f t="shared" si="52"/>
        <v>1</v>
      </c>
      <c r="AE66" s="208">
        <f t="shared" si="53"/>
        <v>1</v>
      </c>
      <c r="AF66" s="93">
        <f t="shared" si="54"/>
        <v>1</v>
      </c>
      <c r="AG66" s="94">
        <f t="shared" si="55"/>
        <v>0</v>
      </c>
      <c r="AH66" s="94">
        <f t="shared" si="56"/>
        <v>0</v>
      </c>
      <c r="AI66" s="94">
        <f t="shared" si="57"/>
        <v>0</v>
      </c>
      <c r="AJ66" s="95">
        <f t="shared" si="58"/>
        <v>0</v>
      </c>
      <c r="AK66" s="94">
        <f t="shared" si="59"/>
        <v>0</v>
      </c>
      <c r="AL66" s="94">
        <f t="shared" si="60"/>
        <v>0</v>
      </c>
      <c r="AM66" s="94">
        <f t="shared" si="61"/>
        <v>0</v>
      </c>
      <c r="AN66" s="96">
        <f t="shared" si="62"/>
        <v>0</v>
      </c>
      <c r="AO66" s="94" t="str">
        <f t="shared" si="20"/>
        <v/>
      </c>
      <c r="AP66" s="94" t="str">
        <f t="shared" si="21"/>
        <v/>
      </c>
      <c r="AQ66" s="94" t="str">
        <f t="shared" si="22"/>
        <v/>
      </c>
      <c r="AS66" s="35" t="e">
        <f>MATCH(E66,#REF!,0)</f>
        <v>#REF!</v>
      </c>
      <c r="AU66" s="198">
        <f t="shared" si="63"/>
        <v>0</v>
      </c>
    </row>
    <row r="67" spans="1:47" s="35" customFormat="1" ht="18">
      <c r="A67" s="84">
        <v>59</v>
      </c>
      <c r="B67" s="85" t="str">
        <f>IF(ISBLANK($E67),"",INDEX(#REF!,$AS67,2))</f>
        <v/>
      </c>
      <c r="C67" s="85" t="str">
        <f>IF(ISBLANK($E67),"",INDEX(#REF!,$AS67,3))</f>
        <v/>
      </c>
      <c r="D67" s="85" t="str">
        <f>IF(ISBLANK($E67),"",INDEX(#REF!,$AS67,4))</f>
        <v/>
      </c>
      <c r="E67" s="46"/>
      <c r="F67" s="85" t="str">
        <f>IF(ISBLANK($E67),"",INDEX(#REF!,$AS67,6))</f>
        <v/>
      </c>
      <c r="G67" s="180" t="str">
        <f>IF(ISBLANK($E67),"",INDEX(#REF!,$AS67,7))</f>
        <v/>
      </c>
      <c r="H67" s="154" t="str">
        <f>IF(ISBLANK($E67),"",INDEX(#REF!,$AS67,8))</f>
        <v/>
      </c>
      <c r="I67" s="86" t="str">
        <f>IF(ISBLANK($E67),"",INDEX(#REF!,$AS67,9))</f>
        <v/>
      </c>
      <c r="J67" s="94" t="str">
        <f>IF(ISBLANK($E67),"",INDEX(#REF!,$AS67,10))</f>
        <v/>
      </c>
      <c r="K67" s="88" t="str">
        <f>IF(ISBLANK($E67),"",INDEX(#REF!,$AS67,11))</f>
        <v/>
      </c>
      <c r="L67" s="131" t="str">
        <f>IF(ISBLANK($E67),"",INDEX(#REF!,$AS67,12))</f>
        <v/>
      </c>
      <c r="M67" s="132"/>
      <c r="N67" s="131" t="str">
        <f t="shared" si="48"/>
        <v/>
      </c>
      <c r="O67" s="132"/>
      <c r="P67" s="133" t="str">
        <f t="shared" si="49"/>
        <v/>
      </c>
      <c r="Q67" s="132"/>
      <c r="R67" s="133" t="str">
        <f>IF(ISBLANK($E67),"",INDEX(#REF!,$AS67,13))</f>
        <v/>
      </c>
      <c r="S67" s="132"/>
      <c r="T67" s="133" t="str">
        <f t="shared" si="50"/>
        <v/>
      </c>
      <c r="U67" s="132"/>
      <c r="V67" s="133" t="str">
        <f t="shared" si="51"/>
        <v/>
      </c>
      <c r="W67" s="132"/>
      <c r="X67" s="262" t="str">
        <f t="shared" si="4"/>
        <v xml:space="preserve"> </v>
      </c>
      <c r="Y67" s="211" t="str">
        <f t="shared" si="5"/>
        <v/>
      </c>
      <c r="Z67" s="200" t="str">
        <f t="shared" si="6"/>
        <v/>
      </c>
      <c r="AB67" s="213" t="str">
        <f t="shared" si="7"/>
        <v/>
      </c>
      <c r="AC67" s="90" t="str">
        <f t="shared" si="19"/>
        <v/>
      </c>
      <c r="AD67" s="91">
        <f t="shared" si="52"/>
        <v>1</v>
      </c>
      <c r="AE67" s="208">
        <f t="shared" si="53"/>
        <v>1</v>
      </c>
      <c r="AF67" s="93">
        <f t="shared" si="54"/>
        <v>1</v>
      </c>
      <c r="AG67" s="94">
        <f t="shared" si="55"/>
        <v>0</v>
      </c>
      <c r="AH67" s="94">
        <f t="shared" si="56"/>
        <v>0</v>
      </c>
      <c r="AI67" s="94">
        <f t="shared" si="57"/>
        <v>0</v>
      </c>
      <c r="AJ67" s="95">
        <f t="shared" si="58"/>
        <v>0</v>
      </c>
      <c r="AK67" s="94">
        <f t="shared" si="59"/>
        <v>0</v>
      </c>
      <c r="AL67" s="94">
        <f t="shared" si="60"/>
        <v>0</v>
      </c>
      <c r="AM67" s="94">
        <f t="shared" si="61"/>
        <v>0</v>
      </c>
      <c r="AN67" s="96">
        <f t="shared" si="62"/>
        <v>0</v>
      </c>
      <c r="AO67" s="94" t="str">
        <f t="shared" si="20"/>
        <v/>
      </c>
      <c r="AP67" s="94" t="str">
        <f t="shared" si="21"/>
        <v/>
      </c>
      <c r="AQ67" s="94" t="str">
        <f t="shared" si="22"/>
        <v/>
      </c>
      <c r="AS67" s="35" t="e">
        <f>MATCH(E67,#REF!,0)</f>
        <v>#REF!</v>
      </c>
      <c r="AU67" s="198">
        <f t="shared" si="63"/>
        <v>0</v>
      </c>
    </row>
    <row r="68" spans="1:47" s="35" customFormat="1" ht="16.2">
      <c r="A68" s="84">
        <v>60</v>
      </c>
      <c r="B68" s="85" t="str">
        <f>IF(ISBLANK($E68),"",INDEX(#REF!,$AS68,2))</f>
        <v/>
      </c>
      <c r="C68" s="85" t="str">
        <f>IF(ISBLANK($E68),"",INDEX(#REF!,$AS68,3))</f>
        <v/>
      </c>
      <c r="D68" s="85" t="str">
        <f>IF(ISBLANK($E68),"",INDEX(#REF!,$AS68,4))</f>
        <v/>
      </c>
      <c r="E68" s="192"/>
      <c r="F68" s="85" t="str">
        <f>IF(ISBLANK($E68),"",INDEX(#REF!,$AS68,6))</f>
        <v/>
      </c>
      <c r="G68" s="180" t="str">
        <f>IF(ISBLANK($E68),"",INDEX(#REF!,$AS68,7))</f>
        <v/>
      </c>
      <c r="H68" s="154" t="str">
        <f>IF(ISBLANK($E68),"",INDEX(#REF!,$AS68,8))</f>
        <v/>
      </c>
      <c r="I68" s="86" t="str">
        <f>IF(ISBLANK($E68),"",INDEX(#REF!,$AS68,9))</f>
        <v/>
      </c>
      <c r="J68" s="94" t="str">
        <f>IF(ISBLANK($E68),"",INDEX(#REF!,$AS68,10))</f>
        <v/>
      </c>
      <c r="K68" s="88" t="str">
        <f>IF(ISBLANK($E68),"",INDEX(#REF!,$AS68,11))</f>
        <v/>
      </c>
      <c r="L68" s="131" t="str">
        <f>IF(ISBLANK($E68),"",INDEX(#REF!,$AS68,12))</f>
        <v/>
      </c>
      <c r="M68" s="132"/>
      <c r="N68" s="131" t="str">
        <f t="shared" si="48"/>
        <v/>
      </c>
      <c r="O68" s="132"/>
      <c r="P68" s="133" t="str">
        <f t="shared" si="49"/>
        <v/>
      </c>
      <c r="Q68" s="132"/>
      <c r="R68" s="133" t="str">
        <f>IF(ISBLANK($E68),"",INDEX(#REF!,$AS68,13))</f>
        <v/>
      </c>
      <c r="S68" s="132"/>
      <c r="T68" s="133" t="str">
        <f t="shared" si="50"/>
        <v/>
      </c>
      <c r="U68" s="132"/>
      <c r="V68" s="133" t="str">
        <f t="shared" si="51"/>
        <v/>
      </c>
      <c r="W68" s="132"/>
      <c r="X68" s="262" t="str">
        <f t="shared" si="4"/>
        <v xml:space="preserve"> </v>
      </c>
      <c r="Y68" s="211" t="str">
        <f t="shared" si="5"/>
        <v/>
      </c>
      <c r="Z68" s="200" t="str">
        <f t="shared" si="6"/>
        <v/>
      </c>
      <c r="AB68" s="213" t="str">
        <f t="shared" si="7"/>
        <v/>
      </c>
      <c r="AC68" s="90" t="str">
        <f t="shared" si="19"/>
        <v/>
      </c>
      <c r="AD68" s="91">
        <f t="shared" si="52"/>
        <v>1</v>
      </c>
      <c r="AE68" s="208">
        <f t="shared" si="53"/>
        <v>1</v>
      </c>
      <c r="AF68" s="93">
        <f t="shared" si="54"/>
        <v>1</v>
      </c>
      <c r="AG68" s="94">
        <f t="shared" si="55"/>
        <v>0</v>
      </c>
      <c r="AH68" s="94">
        <f t="shared" si="56"/>
        <v>0</v>
      </c>
      <c r="AI68" s="94">
        <f t="shared" si="57"/>
        <v>0</v>
      </c>
      <c r="AJ68" s="95">
        <f t="shared" si="58"/>
        <v>0</v>
      </c>
      <c r="AK68" s="94">
        <f t="shared" si="59"/>
        <v>0</v>
      </c>
      <c r="AL68" s="94">
        <f t="shared" si="60"/>
        <v>0</v>
      </c>
      <c r="AM68" s="94">
        <f t="shared" si="61"/>
        <v>0</v>
      </c>
      <c r="AN68" s="96">
        <f t="shared" si="62"/>
        <v>0</v>
      </c>
      <c r="AO68" s="94" t="str">
        <f t="shared" si="20"/>
        <v/>
      </c>
      <c r="AP68" s="94" t="str">
        <f t="shared" si="21"/>
        <v/>
      </c>
      <c r="AQ68" s="94" t="str">
        <f t="shared" si="22"/>
        <v/>
      </c>
      <c r="AS68" s="35" t="e">
        <f>MATCH(E68,#REF!,0)</f>
        <v>#REF!</v>
      </c>
      <c r="AU68" s="198">
        <f t="shared" si="63"/>
        <v>0</v>
      </c>
    </row>
    <row r="69" spans="1:47" s="35" customFormat="1" ht="16.2">
      <c r="A69" s="84">
        <v>61</v>
      </c>
      <c r="B69" s="85" t="str">
        <f>IF(ISBLANK($E69),"",INDEX(#REF!,$AS69,2))</f>
        <v/>
      </c>
      <c r="C69" s="85" t="str">
        <f>IF(ISBLANK($E69),"",INDEX(#REF!,$AS69,3))</f>
        <v/>
      </c>
      <c r="D69" s="85" t="str">
        <f>IF(ISBLANK($E69),"",INDEX(#REF!,$AS69,4))</f>
        <v/>
      </c>
      <c r="E69" s="192"/>
      <c r="F69" s="85" t="str">
        <f>IF(ISBLANK($E69),"",INDEX(#REF!,$AS69,6))</f>
        <v/>
      </c>
      <c r="G69" s="180" t="str">
        <f>IF(ISBLANK($E69),"",INDEX(#REF!,$AS69,7))</f>
        <v/>
      </c>
      <c r="H69" s="154" t="str">
        <f>IF(ISBLANK($E69),"",INDEX(#REF!,$AS69,8))</f>
        <v/>
      </c>
      <c r="I69" s="86" t="str">
        <f>IF(ISBLANK($E69),"",INDEX(#REF!,$AS69,9))</f>
        <v/>
      </c>
      <c r="J69" s="94" t="str">
        <f>IF(ISBLANK($E69),"",INDEX(#REF!,$AS69,10))</f>
        <v/>
      </c>
      <c r="K69" s="88" t="str">
        <f>IF(ISBLANK($E69),"",INDEX(#REF!,$AS69,11))</f>
        <v/>
      </c>
      <c r="L69" s="131" t="str">
        <f>IF(ISBLANK($E69),"",INDEX(#REF!,$AS69,12))</f>
        <v/>
      </c>
      <c r="M69" s="132"/>
      <c r="N69" s="131" t="str">
        <f t="shared" si="48"/>
        <v/>
      </c>
      <c r="O69" s="132"/>
      <c r="P69" s="133" t="str">
        <f t="shared" si="49"/>
        <v/>
      </c>
      <c r="Q69" s="132"/>
      <c r="R69" s="133" t="str">
        <f>IF(ISBLANK($E69),"",INDEX(#REF!,$AS69,13))</f>
        <v/>
      </c>
      <c r="S69" s="132"/>
      <c r="T69" s="133" t="str">
        <f t="shared" si="50"/>
        <v/>
      </c>
      <c r="U69" s="132"/>
      <c r="V69" s="133" t="str">
        <f t="shared" si="51"/>
        <v/>
      </c>
      <c r="W69" s="132"/>
      <c r="X69" s="262" t="str">
        <f t="shared" si="4"/>
        <v xml:space="preserve"> </v>
      </c>
      <c r="Y69" s="211" t="str">
        <f t="shared" si="5"/>
        <v/>
      </c>
      <c r="Z69" s="200" t="str">
        <f t="shared" si="6"/>
        <v/>
      </c>
      <c r="AB69" s="213" t="str">
        <f t="shared" si="7"/>
        <v/>
      </c>
      <c r="AC69" s="90" t="str">
        <f t="shared" si="19"/>
        <v/>
      </c>
      <c r="AD69" s="91">
        <f t="shared" si="52"/>
        <v>1</v>
      </c>
      <c r="AE69" s="208">
        <f t="shared" si="53"/>
        <v>1</v>
      </c>
      <c r="AF69" s="93">
        <f t="shared" si="54"/>
        <v>1</v>
      </c>
      <c r="AG69" s="94">
        <f t="shared" si="55"/>
        <v>0</v>
      </c>
      <c r="AH69" s="94">
        <f t="shared" si="56"/>
        <v>0</v>
      </c>
      <c r="AI69" s="94">
        <f t="shared" si="57"/>
        <v>0</v>
      </c>
      <c r="AJ69" s="95">
        <f t="shared" si="58"/>
        <v>0</v>
      </c>
      <c r="AK69" s="94">
        <f t="shared" si="59"/>
        <v>0</v>
      </c>
      <c r="AL69" s="94">
        <f t="shared" si="60"/>
        <v>0</v>
      </c>
      <c r="AM69" s="94">
        <f t="shared" si="61"/>
        <v>0</v>
      </c>
      <c r="AN69" s="96">
        <f t="shared" si="62"/>
        <v>0</v>
      </c>
      <c r="AO69" s="94" t="str">
        <f t="shared" si="20"/>
        <v/>
      </c>
      <c r="AP69" s="94" t="str">
        <f t="shared" si="21"/>
        <v/>
      </c>
      <c r="AQ69" s="94" t="str">
        <f t="shared" si="22"/>
        <v/>
      </c>
      <c r="AS69" s="35" t="e">
        <f>MATCH(E69,#REF!,0)</f>
        <v>#REF!</v>
      </c>
      <c r="AU69" s="198">
        <f t="shared" si="63"/>
        <v>0</v>
      </c>
    </row>
    <row r="70" spans="1:47" s="35" customFormat="1" ht="16.2">
      <c r="A70" s="84">
        <v>62</v>
      </c>
      <c r="B70" s="85" t="str">
        <f>IF(ISBLANK($E70),"",INDEX(#REF!,$AS70,2))</f>
        <v/>
      </c>
      <c r="C70" s="85" t="str">
        <f>IF(ISBLANK($E70),"",INDEX(#REF!,$AS70,3))</f>
        <v/>
      </c>
      <c r="D70" s="85" t="str">
        <f>IF(ISBLANK($E70),"",INDEX(#REF!,$AS70,4))</f>
        <v/>
      </c>
      <c r="E70" s="192"/>
      <c r="F70" s="85" t="str">
        <f>IF(ISBLANK($E70),"",INDEX(#REF!,$AS70,6))</f>
        <v/>
      </c>
      <c r="G70" s="180" t="str">
        <f>IF(ISBLANK($E70),"",INDEX(#REF!,$AS70,7))</f>
        <v/>
      </c>
      <c r="H70" s="154" t="str">
        <f>IF(ISBLANK($E70),"",INDEX(#REF!,$AS70,8))</f>
        <v/>
      </c>
      <c r="I70" s="86" t="str">
        <f>IF(ISBLANK($E70),"",INDEX(#REF!,$AS70,9))</f>
        <v/>
      </c>
      <c r="J70" s="94" t="str">
        <f>IF(ISBLANK($E70),"",INDEX(#REF!,$AS70,10))</f>
        <v/>
      </c>
      <c r="K70" s="88" t="str">
        <f>IF(ISBLANK($E70),"",INDEX(#REF!,$AS70,11))</f>
        <v/>
      </c>
      <c r="L70" s="131" t="str">
        <f>IF(ISBLANK($E70),"",INDEX(#REF!,$AS70,12))</f>
        <v/>
      </c>
      <c r="M70" s="132"/>
      <c r="N70" s="131" t="str">
        <f t="shared" si="48"/>
        <v/>
      </c>
      <c r="O70" s="132"/>
      <c r="P70" s="133" t="str">
        <f t="shared" si="49"/>
        <v/>
      </c>
      <c r="Q70" s="132"/>
      <c r="R70" s="133" t="str">
        <f>IF(ISBLANK($E70),"",INDEX(#REF!,$AS70,13))</f>
        <v/>
      </c>
      <c r="S70" s="132"/>
      <c r="T70" s="133" t="str">
        <f t="shared" si="50"/>
        <v/>
      </c>
      <c r="U70" s="132"/>
      <c r="V70" s="133" t="str">
        <f t="shared" si="51"/>
        <v/>
      </c>
      <c r="W70" s="132"/>
      <c r="X70" s="262" t="str">
        <f t="shared" si="4"/>
        <v xml:space="preserve"> </v>
      </c>
      <c r="Y70" s="211" t="str">
        <f t="shared" si="5"/>
        <v/>
      </c>
      <c r="Z70" s="200" t="str">
        <f t="shared" si="6"/>
        <v/>
      </c>
      <c r="AB70" s="213" t="str">
        <f t="shared" si="7"/>
        <v/>
      </c>
      <c r="AC70" s="90" t="str">
        <f t="shared" si="19"/>
        <v/>
      </c>
      <c r="AD70" s="91">
        <f t="shared" si="52"/>
        <v>1</v>
      </c>
      <c r="AE70" s="208">
        <f t="shared" si="53"/>
        <v>1</v>
      </c>
      <c r="AF70" s="93">
        <f t="shared" si="54"/>
        <v>1</v>
      </c>
      <c r="AG70" s="94">
        <f t="shared" si="55"/>
        <v>0</v>
      </c>
      <c r="AH70" s="94">
        <f t="shared" si="56"/>
        <v>0</v>
      </c>
      <c r="AI70" s="94">
        <f t="shared" si="57"/>
        <v>0</v>
      </c>
      <c r="AJ70" s="95">
        <f t="shared" si="58"/>
        <v>0</v>
      </c>
      <c r="AK70" s="94">
        <f t="shared" si="59"/>
        <v>0</v>
      </c>
      <c r="AL70" s="94">
        <f t="shared" si="60"/>
        <v>0</v>
      </c>
      <c r="AM70" s="94">
        <f t="shared" si="61"/>
        <v>0</v>
      </c>
      <c r="AN70" s="96">
        <f t="shared" si="62"/>
        <v>0</v>
      </c>
      <c r="AO70" s="94" t="str">
        <f t="shared" si="20"/>
        <v/>
      </c>
      <c r="AP70" s="94" t="str">
        <f t="shared" si="21"/>
        <v/>
      </c>
      <c r="AQ70" s="94" t="str">
        <f t="shared" si="22"/>
        <v/>
      </c>
      <c r="AS70" s="35" t="e">
        <f>MATCH(E70,#REF!,0)</f>
        <v>#REF!</v>
      </c>
      <c r="AU70" s="198">
        <f t="shared" si="63"/>
        <v>0</v>
      </c>
    </row>
    <row r="71" spans="1:47" s="35" customFormat="1" ht="16.2">
      <c r="A71" s="84">
        <v>63</v>
      </c>
      <c r="B71" s="85" t="str">
        <f>IF(ISBLANK($E71),"",INDEX(#REF!,$AS71,2))</f>
        <v/>
      </c>
      <c r="C71" s="85" t="str">
        <f>IF(ISBLANK($E71),"",INDEX(#REF!,$AS71,3))</f>
        <v/>
      </c>
      <c r="D71" s="85" t="str">
        <f>IF(ISBLANK($E71),"",INDEX(#REF!,$AS71,4))</f>
        <v/>
      </c>
      <c r="E71" s="192"/>
      <c r="F71" s="85" t="str">
        <f>IF(ISBLANK($E71),"",INDEX(#REF!,$AS71,6))</f>
        <v/>
      </c>
      <c r="G71" s="180" t="str">
        <f>IF(ISBLANK($E71),"",INDEX(#REF!,$AS71,7))</f>
        <v/>
      </c>
      <c r="H71" s="154" t="str">
        <f>IF(ISBLANK($E71),"",INDEX(#REF!,$AS71,8))</f>
        <v/>
      </c>
      <c r="I71" s="86" t="str">
        <f>IF(ISBLANK($E71),"",INDEX(#REF!,$AS71,9))</f>
        <v/>
      </c>
      <c r="J71" s="94" t="str">
        <f>IF(ISBLANK($E71),"",INDEX(#REF!,$AS71,10))</f>
        <v/>
      </c>
      <c r="K71" s="88" t="str">
        <f>IF(ISBLANK($E71),"",INDEX(#REF!,$AS71,11))</f>
        <v/>
      </c>
      <c r="L71" s="131" t="str">
        <f>IF(ISBLANK($E71),"",INDEX(#REF!,$AS71,12))</f>
        <v/>
      </c>
      <c r="M71" s="132"/>
      <c r="N71" s="131" t="str">
        <f t="shared" ref="N71:N85" si="64">IF(ISBLANK(M71),"",IF(M71="x",L71,L71+1))</f>
        <v/>
      </c>
      <c r="O71" s="132"/>
      <c r="P71" s="133" t="str">
        <f t="shared" ref="P71:P85" si="65">IF(ISBLANK(O71),"",IF(O71="x",N71,N71+1))</f>
        <v/>
      </c>
      <c r="Q71" s="132"/>
      <c r="R71" s="133" t="str">
        <f>IF(ISBLANK($E71),"",INDEX(#REF!,$AS71,13))</f>
        <v/>
      </c>
      <c r="S71" s="132"/>
      <c r="T71" s="133" t="str">
        <f t="shared" ref="T71:T85" si="66">IF(ISBLANK(S71),"",IF(S71="x",R71,R71+1))</f>
        <v/>
      </c>
      <c r="U71" s="132"/>
      <c r="V71" s="133" t="str">
        <f t="shared" ref="V71:V85" si="67">IF(ISBLANK(U71),"",IF(U71="x",T71,T71+1))</f>
        <v/>
      </c>
      <c r="W71" s="132"/>
      <c r="X71" s="262" t="str">
        <f t="shared" si="4"/>
        <v xml:space="preserve"> </v>
      </c>
      <c r="Y71" s="211" t="str">
        <f t="shared" si="5"/>
        <v/>
      </c>
      <c r="Z71" s="200" t="str">
        <f t="shared" si="6"/>
        <v/>
      </c>
      <c r="AB71" s="213" t="str">
        <f t="shared" si="7"/>
        <v/>
      </c>
      <c r="AC71" s="90" t="str">
        <f t="shared" si="19"/>
        <v/>
      </c>
      <c r="AD71" s="91">
        <f t="shared" ref="AD71:AD88" si="68">IF(ISBLANK($AR$3),1,IF(F71="K",$AR$3,1))</f>
        <v>1</v>
      </c>
      <c r="AE71" s="208">
        <f t="shared" ref="AE71:AE88" si="69">IF(K71&lt;153.757,10^(0.787004341*((LOG10(K71/153.757))^2)),1)</f>
        <v>1</v>
      </c>
      <c r="AF71" s="93">
        <f t="shared" ref="AF71:AF88" si="70">IF(K71&lt;193.609,10^(0.722762521*((LOG10(K71/193.609))^2)),1)</f>
        <v>1</v>
      </c>
      <c r="AG71" s="94">
        <f t="shared" ref="AG71:AG88" si="71">IF(M71="z",L71,IF(M71="x",L71*(-1),0))</f>
        <v>0</v>
      </c>
      <c r="AH71" s="94">
        <f t="shared" ref="AH71:AH88" si="72">IF(O71="z",N71,IF(O71="x",N71*(-1),0))</f>
        <v>0</v>
      </c>
      <c r="AI71" s="94">
        <f t="shared" ref="AI71:AI88" si="73">IF(Q71="z",P71,IF(Q71="x",P71*(-1),0))</f>
        <v>0</v>
      </c>
      <c r="AJ71" s="95">
        <f t="shared" ref="AJ71:AJ88" si="74">IF(AND(AG71&lt;0,AH71&lt;0,AI71&lt;0),0,MAX(AG71:AI71))</f>
        <v>0</v>
      </c>
      <c r="AK71" s="94">
        <f t="shared" ref="AK71:AK88" si="75">IF(S71="z",R71,IF(S71="x",R71*(-1),0))</f>
        <v>0</v>
      </c>
      <c r="AL71" s="94">
        <f t="shared" ref="AL71:AL88" si="76">IF(U71="z",T71,IF(U71="x",T71*(-1),0))</f>
        <v>0</v>
      </c>
      <c r="AM71" s="94">
        <f t="shared" ref="AM71:AM88" si="77">IF(W71="z",V71,IF(W71="x",V71*(-1),0))</f>
        <v>0</v>
      </c>
      <c r="AN71" s="96">
        <f t="shared" ref="AN71:AN88" si="78">IF(AND(AK71&lt;0,AL71&lt;0,AM71&lt;0),0,MAX(AK71:AM71))</f>
        <v>0</v>
      </c>
      <c r="AO71" s="94" t="str">
        <f t="shared" si="20"/>
        <v/>
      </c>
      <c r="AP71" s="94" t="str">
        <f t="shared" si="21"/>
        <v/>
      </c>
      <c r="AQ71" s="94" t="str">
        <f t="shared" si="22"/>
        <v/>
      </c>
      <c r="AS71" s="35" t="e">
        <f>MATCH(E71,#REF!,0)</f>
        <v>#REF!</v>
      </c>
      <c r="AU71" s="198">
        <f t="shared" ref="AU71:AU103" si="79">IF(ISBLANK(E71),0,IF(($AU$4-H71)=19,10,IF(($AU$4-H71)=18,20,IF(($AU$4-H71)=17,30,IF(($AU$4-H71)=16,40,IF(($AU$4-H71)=15,50,IF(($AU$4-H71)=14,60,IF(($AU$4-H71)=13,70,0))))))))</f>
        <v>0</v>
      </c>
    </row>
    <row r="72" spans="1:47" s="35" customFormat="1" ht="16.2">
      <c r="A72" s="84">
        <v>64</v>
      </c>
      <c r="B72" s="85" t="str">
        <f>IF(ISBLANK($E72),"",INDEX(#REF!,$AS72,2))</f>
        <v/>
      </c>
      <c r="C72" s="85" t="str">
        <f>IF(ISBLANK($E72),"",INDEX(#REF!,$AS72,3))</f>
        <v/>
      </c>
      <c r="D72" s="85" t="str">
        <f>IF(ISBLANK($E72),"",INDEX(#REF!,$AS72,4))</f>
        <v/>
      </c>
      <c r="E72" s="192"/>
      <c r="F72" s="85" t="str">
        <f>IF(ISBLANK($E72),"",INDEX(#REF!,$AS72,6))</f>
        <v/>
      </c>
      <c r="G72" s="180" t="str">
        <f>IF(ISBLANK($E72),"",INDEX(#REF!,$AS72,7))</f>
        <v/>
      </c>
      <c r="H72" s="154" t="str">
        <f>IF(ISBLANK($E72),"",INDEX(#REF!,$AS72,8))</f>
        <v/>
      </c>
      <c r="I72" s="86" t="str">
        <f>IF(ISBLANK($E72),"",INDEX(#REF!,$AS72,9))</f>
        <v/>
      </c>
      <c r="J72" s="94" t="str">
        <f>IF(ISBLANK($E72),"",INDEX(#REF!,$AS72,10))</f>
        <v/>
      </c>
      <c r="K72" s="88" t="str">
        <f>IF(ISBLANK($E72),"",INDEX(#REF!,$AS72,11))</f>
        <v/>
      </c>
      <c r="L72" s="131" t="str">
        <f>IF(ISBLANK($E72),"",INDEX(#REF!,$AS72,12))</f>
        <v/>
      </c>
      <c r="M72" s="132"/>
      <c r="N72" s="131" t="str">
        <f t="shared" si="64"/>
        <v/>
      </c>
      <c r="O72" s="132"/>
      <c r="P72" s="133" t="str">
        <f t="shared" si="65"/>
        <v/>
      </c>
      <c r="Q72" s="132"/>
      <c r="R72" s="133" t="str">
        <f>IF(ISBLANK($E72),"",INDEX(#REF!,$AS72,13))</f>
        <v/>
      </c>
      <c r="S72" s="132"/>
      <c r="T72" s="133" t="str">
        <f t="shared" si="66"/>
        <v/>
      </c>
      <c r="U72" s="132"/>
      <c r="V72" s="133" t="str">
        <f t="shared" si="67"/>
        <v/>
      </c>
      <c r="W72" s="132"/>
      <c r="X72" s="262" t="str">
        <f t="shared" si="4"/>
        <v xml:space="preserve"> </v>
      </c>
      <c r="Y72" s="211" t="str">
        <f t="shared" si="5"/>
        <v/>
      </c>
      <c r="Z72" s="200" t="str">
        <f t="shared" si="6"/>
        <v/>
      </c>
      <c r="AB72" s="213" t="str">
        <f t="shared" si="7"/>
        <v/>
      </c>
      <c r="AC72" s="90" t="str">
        <f t="shared" si="19"/>
        <v/>
      </c>
      <c r="AD72" s="91">
        <f t="shared" si="68"/>
        <v>1</v>
      </c>
      <c r="AE72" s="208">
        <f t="shared" si="69"/>
        <v>1</v>
      </c>
      <c r="AF72" s="93">
        <f t="shared" si="70"/>
        <v>1</v>
      </c>
      <c r="AG72" s="94">
        <f t="shared" si="71"/>
        <v>0</v>
      </c>
      <c r="AH72" s="94">
        <f t="shared" si="72"/>
        <v>0</v>
      </c>
      <c r="AI72" s="94">
        <f t="shared" si="73"/>
        <v>0</v>
      </c>
      <c r="AJ72" s="95">
        <f t="shared" si="74"/>
        <v>0</v>
      </c>
      <c r="AK72" s="94">
        <f t="shared" si="75"/>
        <v>0</v>
      </c>
      <c r="AL72" s="94">
        <f t="shared" si="76"/>
        <v>0</v>
      </c>
      <c r="AM72" s="94">
        <f t="shared" si="77"/>
        <v>0</v>
      </c>
      <c r="AN72" s="96">
        <f t="shared" si="78"/>
        <v>0</v>
      </c>
      <c r="AO72" s="94" t="str">
        <f t="shared" si="20"/>
        <v/>
      </c>
      <c r="AP72" s="94" t="str">
        <f t="shared" si="21"/>
        <v/>
      </c>
      <c r="AQ72" s="94" t="str">
        <f t="shared" si="22"/>
        <v/>
      </c>
      <c r="AS72" s="35" t="e">
        <f>MATCH(E72,#REF!,0)</f>
        <v>#REF!</v>
      </c>
      <c r="AU72" s="198">
        <f t="shared" si="79"/>
        <v>0</v>
      </c>
    </row>
    <row r="73" spans="1:47" s="35" customFormat="1" ht="16.2">
      <c r="A73" s="84">
        <v>65</v>
      </c>
      <c r="B73" s="85" t="str">
        <f>IF(ISBLANK($E73),"",INDEX(#REF!,$AS73,2))</f>
        <v/>
      </c>
      <c r="C73" s="85" t="str">
        <f>IF(ISBLANK($E73),"",INDEX(#REF!,$AS73,3))</f>
        <v/>
      </c>
      <c r="D73" s="85" t="str">
        <f>IF(ISBLANK($E73),"",INDEX(#REF!,$AS73,4))</f>
        <v/>
      </c>
      <c r="E73" s="192"/>
      <c r="F73" s="85" t="str">
        <f>IF(ISBLANK($E73),"",INDEX(#REF!,$AS73,6))</f>
        <v/>
      </c>
      <c r="G73" s="180" t="str">
        <f>IF(ISBLANK($E73),"",INDEX(#REF!,$AS73,7))</f>
        <v/>
      </c>
      <c r="H73" s="154" t="str">
        <f>IF(ISBLANK($E73),"",INDEX(#REF!,$AS73,8))</f>
        <v/>
      </c>
      <c r="I73" s="86" t="str">
        <f>IF(ISBLANK($E73),"",INDEX(#REF!,$AS73,9))</f>
        <v/>
      </c>
      <c r="J73" s="94" t="str">
        <f>IF(ISBLANK($E73),"",INDEX(#REF!,$AS73,10))</f>
        <v/>
      </c>
      <c r="K73" s="88" t="str">
        <f>IF(ISBLANK($E73),"",INDEX(#REF!,$AS73,11))</f>
        <v/>
      </c>
      <c r="L73" s="131" t="str">
        <f>IF(ISBLANK($E73),"",INDEX(#REF!,$AS73,12))</f>
        <v/>
      </c>
      <c r="M73" s="132"/>
      <c r="N73" s="131" t="str">
        <f t="shared" si="64"/>
        <v/>
      </c>
      <c r="O73" s="132"/>
      <c r="P73" s="133" t="str">
        <f t="shared" si="65"/>
        <v/>
      </c>
      <c r="Q73" s="132"/>
      <c r="R73" s="133" t="str">
        <f>IF(ISBLANK($E73),"",INDEX(#REF!,$AS73,13))</f>
        <v/>
      </c>
      <c r="S73" s="132"/>
      <c r="T73" s="133" t="str">
        <f t="shared" si="66"/>
        <v/>
      </c>
      <c r="U73" s="132"/>
      <c r="V73" s="133" t="str">
        <f t="shared" si="67"/>
        <v/>
      </c>
      <c r="W73" s="132"/>
      <c r="X73" s="262" t="str">
        <f t="shared" ref="X73:X88" si="80">IF(ISBLANK(E73)," ",(AJ73+AN73))</f>
        <v xml:space="preserve"> </v>
      </c>
      <c r="Y73" s="211" t="str">
        <f t="shared" ref="Y73:Y88" si="81">IF(K73="","",IF(F73="k",ROUND(AE73*AQ73*AD73,2),ROUND(AF73*AQ73*AD73,2)))</f>
        <v/>
      </c>
      <c r="Z73" s="200" t="str">
        <f t="shared" ref="Z73:Z88" si="82">IF(K73="","",IF(F73="k",ROUND(AE73*X73*AD73,2),ROUND(AF73*X73*AD73,2)))</f>
        <v/>
      </c>
      <c r="AB73" s="213" t="str">
        <f t="shared" ref="AB73:AB88" si="83">IF(E73="","",IF(F73="k",ROUND(AF73*X73*1.4,2),ROUND(X73*AF73,2))+AU73)</f>
        <v/>
      </c>
      <c r="AC73" s="90" t="str">
        <f t="shared" si="19"/>
        <v/>
      </c>
      <c r="AD73" s="91">
        <f t="shared" si="68"/>
        <v>1</v>
      </c>
      <c r="AE73" s="208">
        <f t="shared" si="69"/>
        <v>1</v>
      </c>
      <c r="AF73" s="93">
        <f t="shared" si="70"/>
        <v>1</v>
      </c>
      <c r="AG73" s="94">
        <f t="shared" si="71"/>
        <v>0</v>
      </c>
      <c r="AH73" s="94">
        <f t="shared" si="72"/>
        <v>0</v>
      </c>
      <c r="AI73" s="94">
        <f t="shared" si="73"/>
        <v>0</v>
      </c>
      <c r="AJ73" s="95">
        <f t="shared" si="74"/>
        <v>0</v>
      </c>
      <c r="AK73" s="94">
        <f t="shared" si="75"/>
        <v>0</v>
      </c>
      <c r="AL73" s="94">
        <f t="shared" si="76"/>
        <v>0</v>
      </c>
      <c r="AM73" s="94">
        <f t="shared" si="77"/>
        <v>0</v>
      </c>
      <c r="AN73" s="96">
        <f t="shared" si="78"/>
        <v>0</v>
      </c>
      <c r="AO73" s="94" t="str">
        <f t="shared" si="20"/>
        <v/>
      </c>
      <c r="AP73" s="94" t="str">
        <f t="shared" si="21"/>
        <v/>
      </c>
      <c r="AQ73" s="94" t="str">
        <f t="shared" si="22"/>
        <v/>
      </c>
      <c r="AS73" s="35" t="e">
        <f>MATCH(E73,#REF!,0)</f>
        <v>#REF!</v>
      </c>
      <c r="AU73" s="198">
        <f t="shared" si="79"/>
        <v>0</v>
      </c>
    </row>
    <row r="74" spans="1:47" s="35" customFormat="1" ht="16.2">
      <c r="A74" s="84">
        <v>66</v>
      </c>
      <c r="B74" s="85" t="str">
        <f>IF(ISBLANK($E74),"",INDEX(#REF!,$AS74,2))</f>
        <v/>
      </c>
      <c r="C74" s="85" t="str">
        <f>IF(ISBLANK($E74),"",INDEX(#REF!,$AS74,3))</f>
        <v/>
      </c>
      <c r="D74" s="85" t="str">
        <f>IF(ISBLANK($E74),"",INDEX(#REF!,$AS74,4))</f>
        <v/>
      </c>
      <c r="E74" s="192"/>
      <c r="F74" s="85" t="str">
        <f>IF(ISBLANK($E74),"",INDEX(#REF!,$AS74,6))</f>
        <v/>
      </c>
      <c r="G74" s="180" t="str">
        <f>IF(ISBLANK($E74),"",INDEX(#REF!,$AS74,7))</f>
        <v/>
      </c>
      <c r="H74" s="154" t="str">
        <f>IF(ISBLANK($E74),"",INDEX(#REF!,$AS74,8))</f>
        <v/>
      </c>
      <c r="I74" s="86" t="str">
        <f>IF(ISBLANK($E74),"",INDEX(#REF!,$AS74,9))</f>
        <v/>
      </c>
      <c r="J74" s="94" t="str">
        <f>IF(ISBLANK($E74),"",INDEX(#REF!,$AS74,10))</f>
        <v/>
      </c>
      <c r="K74" s="88" t="str">
        <f>IF(ISBLANK($E74),"",INDEX(#REF!,$AS74,11))</f>
        <v/>
      </c>
      <c r="L74" s="131" t="str">
        <f>IF(ISBLANK($E74),"",INDEX(#REF!,$AS74,12))</f>
        <v/>
      </c>
      <c r="M74" s="132"/>
      <c r="N74" s="131" t="str">
        <f t="shared" si="64"/>
        <v/>
      </c>
      <c r="O74" s="132"/>
      <c r="P74" s="133" t="str">
        <f t="shared" si="65"/>
        <v/>
      </c>
      <c r="Q74" s="132"/>
      <c r="R74" s="133" t="str">
        <f>IF(ISBLANK($E74),"",INDEX(#REF!,$AS74,13))</f>
        <v/>
      </c>
      <c r="S74" s="132"/>
      <c r="T74" s="133" t="str">
        <f t="shared" si="66"/>
        <v/>
      </c>
      <c r="U74" s="132"/>
      <c r="V74" s="133" t="str">
        <f t="shared" si="67"/>
        <v/>
      </c>
      <c r="W74" s="132"/>
      <c r="X74" s="262" t="str">
        <f t="shared" si="80"/>
        <v xml:space="preserve"> </v>
      </c>
      <c r="Y74" s="211" t="str">
        <f t="shared" si="81"/>
        <v/>
      </c>
      <c r="Z74" s="200" t="str">
        <f t="shared" si="82"/>
        <v/>
      </c>
      <c r="AB74" s="213" t="str">
        <f t="shared" si="83"/>
        <v/>
      </c>
      <c r="AC74" s="90" t="str">
        <f t="shared" ref="AC74:AC88" si="84">IF(E74="","",J74-L74-R74)</f>
        <v/>
      </c>
      <c r="AD74" s="91">
        <f t="shared" si="68"/>
        <v>1</v>
      </c>
      <c r="AE74" s="208">
        <f t="shared" si="69"/>
        <v>1</v>
      </c>
      <c r="AF74" s="93">
        <f t="shared" si="70"/>
        <v>1</v>
      </c>
      <c r="AG74" s="94">
        <f t="shared" si="71"/>
        <v>0</v>
      </c>
      <c r="AH74" s="94">
        <f t="shared" si="72"/>
        <v>0</v>
      </c>
      <c r="AI74" s="94">
        <f t="shared" si="73"/>
        <v>0</v>
      </c>
      <c r="AJ74" s="95">
        <f t="shared" si="74"/>
        <v>0</v>
      </c>
      <c r="AK74" s="94">
        <f t="shared" si="75"/>
        <v>0</v>
      </c>
      <c r="AL74" s="94">
        <f t="shared" si="76"/>
        <v>0</v>
      </c>
      <c r="AM74" s="94">
        <f t="shared" si="77"/>
        <v>0</v>
      </c>
      <c r="AN74" s="96">
        <f t="shared" si="78"/>
        <v>0</v>
      </c>
      <c r="AO74" s="94" t="str">
        <f t="shared" ref="AO74:AO88" si="85">IF(E74="","",IF(ISTEXT(Q74),AJ74,LARGE(L74:P74,1)))</f>
        <v/>
      </c>
      <c r="AP74" s="94" t="str">
        <f t="shared" ref="AP74:AP88" si="86">IF(E74="","",IF(ISTEXT(W74),AN74,LARGE(R74:V74,1)))</f>
        <v/>
      </c>
      <c r="AQ74" s="94" t="str">
        <f t="shared" ref="AQ74:AQ88" si="87">IF(E74="","",AO74+AP74)</f>
        <v/>
      </c>
      <c r="AS74" s="35" t="e">
        <f>MATCH(E74,#REF!,0)</f>
        <v>#REF!</v>
      </c>
      <c r="AU74" s="198">
        <f t="shared" si="79"/>
        <v>0</v>
      </c>
    </row>
    <row r="75" spans="1:47" s="35" customFormat="1" ht="16.2">
      <c r="A75" s="84">
        <v>67</v>
      </c>
      <c r="B75" s="85" t="str">
        <f>IF(ISBLANK($E75),"",INDEX(#REF!,$AS75,2))</f>
        <v/>
      </c>
      <c r="C75" s="85" t="str">
        <f>IF(ISBLANK($E75),"",INDEX(#REF!,$AS75,3))</f>
        <v/>
      </c>
      <c r="D75" s="85" t="str">
        <f>IF(ISBLANK($E75),"",INDEX(#REF!,$AS75,4))</f>
        <v/>
      </c>
      <c r="E75" s="192"/>
      <c r="F75" s="85" t="str">
        <f>IF(ISBLANK($E75),"",INDEX(#REF!,$AS75,6))</f>
        <v/>
      </c>
      <c r="G75" s="180" t="str">
        <f>IF(ISBLANK($E75),"",INDEX(#REF!,$AS75,7))</f>
        <v/>
      </c>
      <c r="H75" s="154" t="str">
        <f>IF(ISBLANK($E75),"",INDEX(#REF!,$AS75,8))</f>
        <v/>
      </c>
      <c r="I75" s="86" t="str">
        <f>IF(ISBLANK($E75),"",INDEX(#REF!,$AS75,9))</f>
        <v/>
      </c>
      <c r="J75" s="94" t="str">
        <f>IF(ISBLANK($E75),"",INDEX(#REF!,$AS75,10))</f>
        <v/>
      </c>
      <c r="K75" s="88" t="str">
        <f>IF(ISBLANK($E75),"",INDEX(#REF!,$AS75,11))</f>
        <v/>
      </c>
      <c r="L75" s="131" t="str">
        <f>IF(ISBLANK($E75),"",INDEX(#REF!,$AS75,12))</f>
        <v/>
      </c>
      <c r="M75" s="132"/>
      <c r="N75" s="131" t="str">
        <f t="shared" si="64"/>
        <v/>
      </c>
      <c r="O75" s="132"/>
      <c r="P75" s="133" t="str">
        <f t="shared" si="65"/>
        <v/>
      </c>
      <c r="Q75" s="132"/>
      <c r="R75" s="133" t="str">
        <f>IF(ISBLANK($E75),"",INDEX(#REF!,$AS75,13))</f>
        <v/>
      </c>
      <c r="S75" s="132"/>
      <c r="T75" s="133" t="str">
        <f t="shared" si="66"/>
        <v/>
      </c>
      <c r="U75" s="132"/>
      <c r="V75" s="133" t="str">
        <f t="shared" si="67"/>
        <v/>
      </c>
      <c r="W75" s="132"/>
      <c r="X75" s="262" t="str">
        <f t="shared" si="80"/>
        <v xml:space="preserve"> </v>
      </c>
      <c r="Y75" s="211" t="str">
        <f t="shared" si="81"/>
        <v/>
      </c>
      <c r="Z75" s="200" t="str">
        <f t="shared" si="82"/>
        <v/>
      </c>
      <c r="AB75" s="213" t="str">
        <f t="shared" si="83"/>
        <v/>
      </c>
      <c r="AC75" s="90" t="str">
        <f t="shared" si="84"/>
        <v/>
      </c>
      <c r="AD75" s="91">
        <f t="shared" si="68"/>
        <v>1</v>
      </c>
      <c r="AE75" s="208">
        <f t="shared" si="69"/>
        <v>1</v>
      </c>
      <c r="AF75" s="93">
        <f t="shared" si="70"/>
        <v>1</v>
      </c>
      <c r="AG75" s="94">
        <f t="shared" si="71"/>
        <v>0</v>
      </c>
      <c r="AH75" s="94">
        <f t="shared" si="72"/>
        <v>0</v>
      </c>
      <c r="AI75" s="94">
        <f t="shared" si="73"/>
        <v>0</v>
      </c>
      <c r="AJ75" s="95">
        <f t="shared" si="74"/>
        <v>0</v>
      </c>
      <c r="AK75" s="94">
        <f t="shared" si="75"/>
        <v>0</v>
      </c>
      <c r="AL75" s="94">
        <f t="shared" si="76"/>
        <v>0</v>
      </c>
      <c r="AM75" s="94">
        <f t="shared" si="77"/>
        <v>0</v>
      </c>
      <c r="AN75" s="96">
        <f t="shared" si="78"/>
        <v>0</v>
      </c>
      <c r="AO75" s="94" t="str">
        <f t="shared" si="85"/>
        <v/>
      </c>
      <c r="AP75" s="94" t="str">
        <f t="shared" si="86"/>
        <v/>
      </c>
      <c r="AQ75" s="94" t="str">
        <f t="shared" si="87"/>
        <v/>
      </c>
      <c r="AS75" s="35" t="e">
        <f>MATCH(E75,#REF!,0)</f>
        <v>#REF!</v>
      </c>
      <c r="AU75" s="198">
        <f t="shared" si="79"/>
        <v>0</v>
      </c>
    </row>
    <row r="76" spans="1:47" s="35" customFormat="1" ht="16.2">
      <c r="A76" s="84">
        <v>68</v>
      </c>
      <c r="B76" s="85" t="str">
        <f>IF(ISBLANK($E76),"",INDEX(#REF!,$AS76,2))</f>
        <v/>
      </c>
      <c r="C76" s="85" t="str">
        <f>IF(ISBLANK($E76),"",INDEX(#REF!,$AS76,3))</f>
        <v/>
      </c>
      <c r="D76" s="85" t="str">
        <f>IF(ISBLANK($E76),"",INDEX(#REF!,$AS76,4))</f>
        <v/>
      </c>
      <c r="E76" s="192"/>
      <c r="F76" s="85" t="str">
        <f>IF(ISBLANK($E76),"",INDEX(#REF!,$AS76,6))</f>
        <v/>
      </c>
      <c r="G76" s="180" t="str">
        <f>IF(ISBLANK($E76),"",INDEX(#REF!,$AS76,7))</f>
        <v/>
      </c>
      <c r="H76" s="154" t="str">
        <f>IF(ISBLANK($E76),"",INDEX(#REF!,$AS76,8))</f>
        <v/>
      </c>
      <c r="I76" s="86" t="str">
        <f>IF(ISBLANK($E76),"",INDEX(#REF!,$AS76,9))</f>
        <v/>
      </c>
      <c r="J76" s="94" t="str">
        <f>IF(ISBLANK($E76),"",INDEX(#REF!,$AS76,10))</f>
        <v/>
      </c>
      <c r="K76" s="88" t="str">
        <f>IF(ISBLANK($E76),"",INDEX(#REF!,$AS76,11))</f>
        <v/>
      </c>
      <c r="L76" s="131" t="str">
        <f>IF(ISBLANK($E76),"",INDEX(#REF!,$AS76,12))</f>
        <v/>
      </c>
      <c r="M76" s="132"/>
      <c r="N76" s="131" t="str">
        <f t="shared" si="64"/>
        <v/>
      </c>
      <c r="O76" s="132"/>
      <c r="P76" s="133" t="str">
        <f t="shared" si="65"/>
        <v/>
      </c>
      <c r="Q76" s="132"/>
      <c r="R76" s="133" t="str">
        <f>IF(ISBLANK($E76),"",INDEX(#REF!,$AS76,13))</f>
        <v/>
      </c>
      <c r="S76" s="132"/>
      <c r="T76" s="133" t="str">
        <f t="shared" si="66"/>
        <v/>
      </c>
      <c r="U76" s="132"/>
      <c r="V76" s="133" t="str">
        <f t="shared" si="67"/>
        <v/>
      </c>
      <c r="W76" s="132"/>
      <c r="X76" s="262" t="str">
        <f t="shared" si="80"/>
        <v xml:space="preserve"> </v>
      </c>
      <c r="Y76" s="211" t="str">
        <f t="shared" si="81"/>
        <v/>
      </c>
      <c r="Z76" s="200" t="str">
        <f t="shared" si="82"/>
        <v/>
      </c>
      <c r="AB76" s="213" t="str">
        <f t="shared" si="83"/>
        <v/>
      </c>
      <c r="AC76" s="90" t="str">
        <f t="shared" si="84"/>
        <v/>
      </c>
      <c r="AD76" s="91">
        <f t="shared" si="68"/>
        <v>1</v>
      </c>
      <c r="AE76" s="208">
        <f t="shared" si="69"/>
        <v>1</v>
      </c>
      <c r="AF76" s="93">
        <f t="shared" si="70"/>
        <v>1</v>
      </c>
      <c r="AG76" s="94">
        <f t="shared" si="71"/>
        <v>0</v>
      </c>
      <c r="AH76" s="94">
        <f t="shared" si="72"/>
        <v>0</v>
      </c>
      <c r="AI76" s="94">
        <f t="shared" si="73"/>
        <v>0</v>
      </c>
      <c r="AJ76" s="95">
        <f t="shared" si="74"/>
        <v>0</v>
      </c>
      <c r="AK76" s="94">
        <f t="shared" si="75"/>
        <v>0</v>
      </c>
      <c r="AL76" s="94">
        <f t="shared" si="76"/>
        <v>0</v>
      </c>
      <c r="AM76" s="94">
        <f t="shared" si="77"/>
        <v>0</v>
      </c>
      <c r="AN76" s="96">
        <f t="shared" si="78"/>
        <v>0</v>
      </c>
      <c r="AO76" s="94" t="str">
        <f t="shared" si="85"/>
        <v/>
      </c>
      <c r="AP76" s="94" t="str">
        <f t="shared" si="86"/>
        <v/>
      </c>
      <c r="AQ76" s="94" t="str">
        <f t="shared" si="87"/>
        <v/>
      </c>
      <c r="AS76" s="35" t="e">
        <f>MATCH(E76,#REF!,0)</f>
        <v>#REF!</v>
      </c>
      <c r="AU76" s="198">
        <f t="shared" si="79"/>
        <v>0</v>
      </c>
    </row>
    <row r="77" spans="1:47" s="35" customFormat="1" ht="16.2">
      <c r="A77" s="84">
        <v>69</v>
      </c>
      <c r="B77" s="85" t="str">
        <f>IF(ISBLANK($E77),"",INDEX(#REF!,$AS77,2))</f>
        <v/>
      </c>
      <c r="C77" s="85" t="str">
        <f>IF(ISBLANK($E77),"",INDEX(#REF!,$AS77,3))</f>
        <v/>
      </c>
      <c r="D77" s="85" t="str">
        <f>IF(ISBLANK($E77),"",INDEX(#REF!,$AS77,4))</f>
        <v/>
      </c>
      <c r="E77" s="192"/>
      <c r="F77" s="85" t="str">
        <f>IF(ISBLANK($E77),"",INDEX(#REF!,$AS77,6))</f>
        <v/>
      </c>
      <c r="G77" s="180" t="str">
        <f>IF(ISBLANK($E77),"",INDEX(#REF!,$AS77,7))</f>
        <v/>
      </c>
      <c r="H77" s="154" t="str">
        <f>IF(ISBLANK($E77),"",INDEX(#REF!,$AS77,8))</f>
        <v/>
      </c>
      <c r="I77" s="86" t="str">
        <f>IF(ISBLANK($E77),"",INDEX(#REF!,$AS77,9))</f>
        <v/>
      </c>
      <c r="J77" s="94" t="str">
        <f>IF(ISBLANK($E77),"",INDEX(#REF!,$AS77,10))</f>
        <v/>
      </c>
      <c r="K77" s="88" t="str">
        <f>IF(ISBLANK($E77),"",INDEX(#REF!,$AS77,11))</f>
        <v/>
      </c>
      <c r="L77" s="131" t="str">
        <f>IF(ISBLANK($E77),"",INDEX(#REF!,$AS77,12))</f>
        <v/>
      </c>
      <c r="M77" s="132"/>
      <c r="N77" s="131" t="str">
        <f t="shared" si="64"/>
        <v/>
      </c>
      <c r="O77" s="132"/>
      <c r="P77" s="133" t="str">
        <f t="shared" si="65"/>
        <v/>
      </c>
      <c r="Q77" s="132"/>
      <c r="R77" s="133" t="str">
        <f>IF(ISBLANK($E77),"",INDEX(#REF!,$AS77,13))</f>
        <v/>
      </c>
      <c r="S77" s="132"/>
      <c r="T77" s="133" t="str">
        <f t="shared" si="66"/>
        <v/>
      </c>
      <c r="U77" s="132"/>
      <c r="V77" s="133" t="str">
        <f t="shared" si="67"/>
        <v/>
      </c>
      <c r="W77" s="132"/>
      <c r="X77" s="262" t="str">
        <f t="shared" si="80"/>
        <v xml:space="preserve"> </v>
      </c>
      <c r="Y77" s="211" t="str">
        <f t="shared" si="81"/>
        <v/>
      </c>
      <c r="Z77" s="200" t="str">
        <f t="shared" si="82"/>
        <v/>
      </c>
      <c r="AB77" s="213" t="str">
        <f t="shared" si="83"/>
        <v/>
      </c>
      <c r="AC77" s="90" t="str">
        <f t="shared" si="84"/>
        <v/>
      </c>
      <c r="AD77" s="91">
        <f t="shared" si="68"/>
        <v>1</v>
      </c>
      <c r="AE77" s="208">
        <f t="shared" si="69"/>
        <v>1</v>
      </c>
      <c r="AF77" s="93">
        <f t="shared" si="70"/>
        <v>1</v>
      </c>
      <c r="AG77" s="94">
        <f t="shared" si="71"/>
        <v>0</v>
      </c>
      <c r="AH77" s="94">
        <f t="shared" si="72"/>
        <v>0</v>
      </c>
      <c r="AI77" s="94">
        <f t="shared" si="73"/>
        <v>0</v>
      </c>
      <c r="AJ77" s="95">
        <f t="shared" si="74"/>
        <v>0</v>
      </c>
      <c r="AK77" s="94">
        <f t="shared" si="75"/>
        <v>0</v>
      </c>
      <c r="AL77" s="94">
        <f t="shared" si="76"/>
        <v>0</v>
      </c>
      <c r="AM77" s="94">
        <f t="shared" si="77"/>
        <v>0</v>
      </c>
      <c r="AN77" s="96">
        <f t="shared" si="78"/>
        <v>0</v>
      </c>
      <c r="AO77" s="94" t="str">
        <f t="shared" si="85"/>
        <v/>
      </c>
      <c r="AP77" s="94" t="str">
        <f t="shared" si="86"/>
        <v/>
      </c>
      <c r="AQ77" s="94" t="str">
        <f t="shared" si="87"/>
        <v/>
      </c>
      <c r="AS77" s="35" t="e">
        <f>MATCH(E77,#REF!,0)</f>
        <v>#REF!</v>
      </c>
      <c r="AU77" s="198">
        <f t="shared" si="79"/>
        <v>0</v>
      </c>
    </row>
    <row r="78" spans="1:47" s="35" customFormat="1" ht="16.2">
      <c r="A78" s="84">
        <v>70</v>
      </c>
      <c r="B78" s="85" t="str">
        <f>IF(ISBLANK($E78),"",INDEX(#REF!,$AS78,2))</f>
        <v/>
      </c>
      <c r="C78" s="85" t="str">
        <f>IF(ISBLANK($E78),"",INDEX(#REF!,$AS78,3))</f>
        <v/>
      </c>
      <c r="D78" s="85" t="str">
        <f>IF(ISBLANK($E78),"",INDEX(#REF!,$AS78,4))</f>
        <v/>
      </c>
      <c r="E78" s="192"/>
      <c r="F78" s="85" t="str">
        <f>IF(ISBLANK($E78),"",INDEX(#REF!,$AS78,6))</f>
        <v/>
      </c>
      <c r="G78" s="180" t="str">
        <f>IF(ISBLANK($E78),"",INDEX(#REF!,$AS78,7))</f>
        <v/>
      </c>
      <c r="H78" s="154" t="str">
        <f>IF(ISBLANK($E78),"",INDEX(#REF!,$AS78,8))</f>
        <v/>
      </c>
      <c r="I78" s="86" t="str">
        <f>IF(ISBLANK($E78),"",INDEX(#REF!,$AS78,9))</f>
        <v/>
      </c>
      <c r="J78" s="94" t="str">
        <f>IF(ISBLANK($E78),"",INDEX(#REF!,$AS78,10))</f>
        <v/>
      </c>
      <c r="K78" s="88" t="str">
        <f>IF(ISBLANK($E78),"",INDEX(#REF!,$AS78,11))</f>
        <v/>
      </c>
      <c r="L78" s="131" t="str">
        <f>IF(ISBLANK($E78),"",INDEX(#REF!,$AS78,12))</f>
        <v/>
      </c>
      <c r="M78" s="132"/>
      <c r="N78" s="131" t="str">
        <f t="shared" si="64"/>
        <v/>
      </c>
      <c r="O78" s="132"/>
      <c r="P78" s="133" t="str">
        <f t="shared" si="65"/>
        <v/>
      </c>
      <c r="Q78" s="132"/>
      <c r="R78" s="133" t="str">
        <f>IF(ISBLANK($E78),"",INDEX(#REF!,$AS78,13))</f>
        <v/>
      </c>
      <c r="S78" s="132"/>
      <c r="T78" s="133" t="str">
        <f t="shared" si="66"/>
        <v/>
      </c>
      <c r="U78" s="132"/>
      <c r="V78" s="133" t="str">
        <f t="shared" si="67"/>
        <v/>
      </c>
      <c r="W78" s="132"/>
      <c r="X78" s="262" t="str">
        <f t="shared" si="80"/>
        <v xml:space="preserve"> </v>
      </c>
      <c r="Y78" s="211" t="str">
        <f t="shared" si="81"/>
        <v/>
      </c>
      <c r="Z78" s="200" t="str">
        <f t="shared" si="82"/>
        <v/>
      </c>
      <c r="AB78" s="213" t="str">
        <f t="shared" si="83"/>
        <v/>
      </c>
      <c r="AC78" s="90" t="str">
        <f t="shared" si="84"/>
        <v/>
      </c>
      <c r="AD78" s="91">
        <f t="shared" si="68"/>
        <v>1</v>
      </c>
      <c r="AE78" s="208">
        <f t="shared" si="69"/>
        <v>1</v>
      </c>
      <c r="AF78" s="93">
        <f t="shared" si="70"/>
        <v>1</v>
      </c>
      <c r="AG78" s="94">
        <f t="shared" si="71"/>
        <v>0</v>
      </c>
      <c r="AH78" s="94">
        <f t="shared" si="72"/>
        <v>0</v>
      </c>
      <c r="AI78" s="94">
        <f t="shared" si="73"/>
        <v>0</v>
      </c>
      <c r="AJ78" s="95">
        <f t="shared" si="74"/>
        <v>0</v>
      </c>
      <c r="AK78" s="94">
        <f t="shared" si="75"/>
        <v>0</v>
      </c>
      <c r="AL78" s="94">
        <f t="shared" si="76"/>
        <v>0</v>
      </c>
      <c r="AM78" s="94">
        <f t="shared" si="77"/>
        <v>0</v>
      </c>
      <c r="AN78" s="96">
        <f t="shared" si="78"/>
        <v>0</v>
      </c>
      <c r="AO78" s="94" t="str">
        <f t="shared" si="85"/>
        <v/>
      </c>
      <c r="AP78" s="94" t="str">
        <f t="shared" si="86"/>
        <v/>
      </c>
      <c r="AQ78" s="94" t="str">
        <f t="shared" si="87"/>
        <v/>
      </c>
      <c r="AS78" s="35" t="e">
        <f>MATCH(E78,#REF!,0)</f>
        <v>#REF!</v>
      </c>
      <c r="AU78" s="198">
        <f t="shared" si="79"/>
        <v>0</v>
      </c>
    </row>
    <row r="79" spans="1:47" s="35" customFormat="1" ht="16.2">
      <c r="A79" s="84">
        <v>71</v>
      </c>
      <c r="B79" s="85" t="str">
        <f>IF(ISBLANK($E79),"",INDEX(#REF!,$AS79,2))</f>
        <v/>
      </c>
      <c r="C79" s="85" t="str">
        <f>IF(ISBLANK($E79),"",INDEX(#REF!,$AS79,3))</f>
        <v/>
      </c>
      <c r="D79" s="85" t="str">
        <f>IF(ISBLANK($E79),"",INDEX(#REF!,$AS79,4))</f>
        <v/>
      </c>
      <c r="E79" s="192"/>
      <c r="F79" s="85" t="str">
        <f>IF(ISBLANK($E79),"",INDEX(#REF!,$AS79,6))</f>
        <v/>
      </c>
      <c r="G79" s="180" t="str">
        <f>IF(ISBLANK($E79),"",INDEX(#REF!,$AS79,7))</f>
        <v/>
      </c>
      <c r="H79" s="154" t="str">
        <f>IF(ISBLANK($E79),"",INDEX(#REF!,$AS79,8))</f>
        <v/>
      </c>
      <c r="I79" s="86" t="str">
        <f>IF(ISBLANK($E79),"",INDEX(#REF!,$AS79,9))</f>
        <v/>
      </c>
      <c r="J79" s="94" t="str">
        <f>IF(ISBLANK($E79),"",INDEX(#REF!,$AS79,10))</f>
        <v/>
      </c>
      <c r="K79" s="88" t="str">
        <f>IF(ISBLANK($E79),"",INDEX(#REF!,$AS79,11))</f>
        <v/>
      </c>
      <c r="L79" s="131" t="str">
        <f>IF(ISBLANK($E79),"",INDEX(#REF!,$AS79,12))</f>
        <v/>
      </c>
      <c r="M79" s="132"/>
      <c r="N79" s="131" t="str">
        <f t="shared" si="64"/>
        <v/>
      </c>
      <c r="O79" s="132"/>
      <c r="P79" s="133" t="str">
        <f t="shared" si="65"/>
        <v/>
      </c>
      <c r="Q79" s="132"/>
      <c r="R79" s="133" t="str">
        <f>IF(ISBLANK($E79),"",INDEX(#REF!,$AS79,13))</f>
        <v/>
      </c>
      <c r="S79" s="132"/>
      <c r="T79" s="133" t="str">
        <f t="shared" si="66"/>
        <v/>
      </c>
      <c r="U79" s="132"/>
      <c r="V79" s="133" t="str">
        <f t="shared" si="67"/>
        <v/>
      </c>
      <c r="W79" s="132"/>
      <c r="X79" s="262" t="str">
        <f t="shared" si="80"/>
        <v xml:space="preserve"> </v>
      </c>
      <c r="Y79" s="211" t="str">
        <f t="shared" si="81"/>
        <v/>
      </c>
      <c r="Z79" s="200" t="str">
        <f t="shared" si="82"/>
        <v/>
      </c>
      <c r="AB79" s="213" t="str">
        <f t="shared" si="83"/>
        <v/>
      </c>
      <c r="AC79" s="90" t="str">
        <f t="shared" si="84"/>
        <v/>
      </c>
      <c r="AD79" s="91">
        <f t="shared" si="68"/>
        <v>1</v>
      </c>
      <c r="AE79" s="208">
        <f t="shared" si="69"/>
        <v>1</v>
      </c>
      <c r="AF79" s="93">
        <f t="shared" si="70"/>
        <v>1</v>
      </c>
      <c r="AG79" s="94">
        <f t="shared" si="71"/>
        <v>0</v>
      </c>
      <c r="AH79" s="94">
        <f t="shared" si="72"/>
        <v>0</v>
      </c>
      <c r="AI79" s="94">
        <f t="shared" si="73"/>
        <v>0</v>
      </c>
      <c r="AJ79" s="95">
        <f t="shared" si="74"/>
        <v>0</v>
      </c>
      <c r="AK79" s="94">
        <f t="shared" si="75"/>
        <v>0</v>
      </c>
      <c r="AL79" s="94">
        <f t="shared" si="76"/>
        <v>0</v>
      </c>
      <c r="AM79" s="94">
        <f t="shared" si="77"/>
        <v>0</v>
      </c>
      <c r="AN79" s="96">
        <f t="shared" si="78"/>
        <v>0</v>
      </c>
      <c r="AO79" s="94" t="str">
        <f t="shared" si="85"/>
        <v/>
      </c>
      <c r="AP79" s="94" t="str">
        <f t="shared" si="86"/>
        <v/>
      </c>
      <c r="AQ79" s="94" t="str">
        <f t="shared" si="87"/>
        <v/>
      </c>
      <c r="AS79" s="35" t="e">
        <f>MATCH(E79,#REF!,0)</f>
        <v>#REF!</v>
      </c>
      <c r="AU79" s="198">
        <f t="shared" si="79"/>
        <v>0</v>
      </c>
    </row>
    <row r="80" spans="1:47" s="35" customFormat="1" ht="16.2">
      <c r="A80" s="84">
        <v>72</v>
      </c>
      <c r="B80" s="85" t="str">
        <f>IF(ISBLANK($E80),"",INDEX(#REF!,$AS80,2))</f>
        <v/>
      </c>
      <c r="C80" s="85" t="str">
        <f>IF(ISBLANK($E80),"",INDEX(#REF!,$AS80,3))</f>
        <v/>
      </c>
      <c r="D80" s="85" t="str">
        <f>IF(ISBLANK($E80),"",INDEX(#REF!,$AS80,4))</f>
        <v/>
      </c>
      <c r="E80" s="192"/>
      <c r="F80" s="85" t="str">
        <f>IF(ISBLANK($E80),"",INDEX(#REF!,$AS80,6))</f>
        <v/>
      </c>
      <c r="G80" s="180" t="str">
        <f>IF(ISBLANK($E80),"",INDEX(#REF!,$AS80,7))</f>
        <v/>
      </c>
      <c r="H80" s="154" t="str">
        <f>IF(ISBLANK($E80),"",INDEX(#REF!,$AS80,8))</f>
        <v/>
      </c>
      <c r="I80" s="86" t="str">
        <f>IF(ISBLANK($E80),"",INDEX(#REF!,$AS80,9))</f>
        <v/>
      </c>
      <c r="J80" s="94" t="str">
        <f>IF(ISBLANK($E80),"",INDEX(#REF!,$AS80,10))</f>
        <v/>
      </c>
      <c r="K80" s="88" t="str">
        <f>IF(ISBLANK($E80),"",INDEX(#REF!,$AS80,11))</f>
        <v/>
      </c>
      <c r="L80" s="131" t="str">
        <f>IF(ISBLANK($E80),"",INDEX(#REF!,$AS80,12))</f>
        <v/>
      </c>
      <c r="M80" s="132"/>
      <c r="N80" s="131" t="str">
        <f t="shared" si="64"/>
        <v/>
      </c>
      <c r="O80" s="132"/>
      <c r="P80" s="133" t="str">
        <f t="shared" si="65"/>
        <v/>
      </c>
      <c r="Q80" s="132"/>
      <c r="R80" s="133" t="str">
        <f>IF(ISBLANK($E80),"",INDEX(#REF!,$AS80,13))</f>
        <v/>
      </c>
      <c r="S80" s="132"/>
      <c r="T80" s="133" t="str">
        <f t="shared" si="66"/>
        <v/>
      </c>
      <c r="U80" s="132"/>
      <c r="V80" s="133" t="str">
        <f t="shared" si="67"/>
        <v/>
      </c>
      <c r="W80" s="132"/>
      <c r="X80" s="262" t="str">
        <f t="shared" si="80"/>
        <v xml:space="preserve"> </v>
      </c>
      <c r="Y80" s="211" t="str">
        <f t="shared" si="81"/>
        <v/>
      </c>
      <c r="Z80" s="200" t="str">
        <f t="shared" si="82"/>
        <v/>
      </c>
      <c r="AB80" s="213" t="str">
        <f t="shared" si="83"/>
        <v/>
      </c>
      <c r="AC80" s="90" t="str">
        <f t="shared" si="84"/>
        <v/>
      </c>
      <c r="AD80" s="91">
        <f t="shared" si="68"/>
        <v>1</v>
      </c>
      <c r="AE80" s="208">
        <f t="shared" si="69"/>
        <v>1</v>
      </c>
      <c r="AF80" s="93">
        <f t="shared" si="70"/>
        <v>1</v>
      </c>
      <c r="AG80" s="94">
        <f t="shared" si="71"/>
        <v>0</v>
      </c>
      <c r="AH80" s="94">
        <f t="shared" si="72"/>
        <v>0</v>
      </c>
      <c r="AI80" s="94">
        <f t="shared" si="73"/>
        <v>0</v>
      </c>
      <c r="AJ80" s="95">
        <f t="shared" si="74"/>
        <v>0</v>
      </c>
      <c r="AK80" s="94">
        <f t="shared" si="75"/>
        <v>0</v>
      </c>
      <c r="AL80" s="94">
        <f t="shared" si="76"/>
        <v>0</v>
      </c>
      <c r="AM80" s="94">
        <f t="shared" si="77"/>
        <v>0</v>
      </c>
      <c r="AN80" s="96">
        <f t="shared" si="78"/>
        <v>0</v>
      </c>
      <c r="AO80" s="94" t="str">
        <f t="shared" si="85"/>
        <v/>
      </c>
      <c r="AP80" s="94" t="str">
        <f t="shared" si="86"/>
        <v/>
      </c>
      <c r="AQ80" s="94" t="str">
        <f t="shared" si="87"/>
        <v/>
      </c>
      <c r="AS80" s="35" t="e">
        <f>MATCH(E80,#REF!,0)</f>
        <v>#REF!</v>
      </c>
      <c r="AU80" s="198">
        <f t="shared" si="79"/>
        <v>0</v>
      </c>
    </row>
    <row r="81" spans="1:47" s="35" customFormat="1" ht="16.2">
      <c r="A81" s="84">
        <v>73</v>
      </c>
      <c r="B81" s="85" t="str">
        <f>IF(ISBLANK($E81),"",INDEX(#REF!,$AS81,2))</f>
        <v/>
      </c>
      <c r="C81" s="85" t="str">
        <f>IF(ISBLANK($E81),"",INDEX(#REF!,$AS81,3))</f>
        <v/>
      </c>
      <c r="D81" s="85" t="str">
        <f>IF(ISBLANK($E81),"",INDEX(#REF!,$AS81,4))</f>
        <v/>
      </c>
      <c r="E81" s="192"/>
      <c r="F81" s="85" t="str">
        <f>IF(ISBLANK($E81),"",INDEX(#REF!,$AS81,6))</f>
        <v/>
      </c>
      <c r="G81" s="180" t="str">
        <f>IF(ISBLANK($E81),"",INDEX(#REF!,$AS81,7))</f>
        <v/>
      </c>
      <c r="H81" s="154" t="str">
        <f>IF(ISBLANK($E81),"",INDEX(#REF!,$AS81,8))</f>
        <v/>
      </c>
      <c r="I81" s="86" t="str">
        <f>IF(ISBLANK($E81),"",INDEX(#REF!,$AS81,9))</f>
        <v/>
      </c>
      <c r="J81" s="94" t="str">
        <f>IF(ISBLANK($E81),"",INDEX(#REF!,$AS81,10))</f>
        <v/>
      </c>
      <c r="K81" s="88" t="str">
        <f>IF(ISBLANK($E81),"",INDEX(#REF!,$AS81,11))</f>
        <v/>
      </c>
      <c r="L81" s="131" t="str">
        <f>IF(ISBLANK($E81),"",INDEX(#REF!,$AS81,12))</f>
        <v/>
      </c>
      <c r="M81" s="132"/>
      <c r="N81" s="131" t="str">
        <f t="shared" si="64"/>
        <v/>
      </c>
      <c r="O81" s="132"/>
      <c r="P81" s="133" t="str">
        <f t="shared" si="65"/>
        <v/>
      </c>
      <c r="Q81" s="132"/>
      <c r="R81" s="133" t="str">
        <f>IF(ISBLANK($E81),"",INDEX(#REF!,$AS81,13))</f>
        <v/>
      </c>
      <c r="S81" s="132"/>
      <c r="T81" s="133" t="str">
        <f t="shared" si="66"/>
        <v/>
      </c>
      <c r="U81" s="132"/>
      <c r="V81" s="133" t="str">
        <f t="shared" si="67"/>
        <v/>
      </c>
      <c r="W81" s="132"/>
      <c r="X81" s="262" t="str">
        <f t="shared" si="80"/>
        <v xml:space="preserve"> </v>
      </c>
      <c r="Y81" s="211" t="str">
        <f t="shared" si="81"/>
        <v/>
      </c>
      <c r="Z81" s="200" t="str">
        <f t="shared" si="82"/>
        <v/>
      </c>
      <c r="AB81" s="213" t="str">
        <f t="shared" si="83"/>
        <v/>
      </c>
      <c r="AC81" s="90" t="str">
        <f t="shared" si="84"/>
        <v/>
      </c>
      <c r="AD81" s="91">
        <f t="shared" si="68"/>
        <v>1</v>
      </c>
      <c r="AE81" s="208">
        <f t="shared" si="69"/>
        <v>1</v>
      </c>
      <c r="AF81" s="93">
        <f t="shared" si="70"/>
        <v>1</v>
      </c>
      <c r="AG81" s="94">
        <f t="shared" si="71"/>
        <v>0</v>
      </c>
      <c r="AH81" s="94">
        <f t="shared" si="72"/>
        <v>0</v>
      </c>
      <c r="AI81" s="94">
        <f t="shared" si="73"/>
        <v>0</v>
      </c>
      <c r="AJ81" s="95">
        <f t="shared" si="74"/>
        <v>0</v>
      </c>
      <c r="AK81" s="94">
        <f t="shared" si="75"/>
        <v>0</v>
      </c>
      <c r="AL81" s="94">
        <f t="shared" si="76"/>
        <v>0</v>
      </c>
      <c r="AM81" s="94">
        <f t="shared" si="77"/>
        <v>0</v>
      </c>
      <c r="AN81" s="96">
        <f t="shared" si="78"/>
        <v>0</v>
      </c>
      <c r="AO81" s="94" t="str">
        <f t="shared" si="85"/>
        <v/>
      </c>
      <c r="AP81" s="94" t="str">
        <f t="shared" si="86"/>
        <v/>
      </c>
      <c r="AQ81" s="94" t="str">
        <f t="shared" si="87"/>
        <v/>
      </c>
      <c r="AS81" s="35" t="e">
        <f>MATCH(E81,#REF!,0)</f>
        <v>#REF!</v>
      </c>
      <c r="AU81" s="198">
        <f t="shared" si="79"/>
        <v>0</v>
      </c>
    </row>
    <row r="82" spans="1:47" s="35" customFormat="1" ht="16.2">
      <c r="A82" s="84">
        <v>74</v>
      </c>
      <c r="B82" s="85" t="str">
        <f>IF(ISBLANK($E82),"",INDEX(#REF!,$AS82,2))</f>
        <v/>
      </c>
      <c r="C82" s="85" t="str">
        <f>IF(ISBLANK($E82),"",INDEX(#REF!,$AS82,3))</f>
        <v/>
      </c>
      <c r="D82" s="85" t="str">
        <f>IF(ISBLANK($E82),"",INDEX(#REF!,$AS82,4))</f>
        <v/>
      </c>
      <c r="E82" s="192"/>
      <c r="F82" s="85" t="str">
        <f>IF(ISBLANK($E82),"",INDEX(#REF!,$AS82,6))</f>
        <v/>
      </c>
      <c r="G82" s="180" t="str">
        <f>IF(ISBLANK($E82),"",INDEX(#REF!,$AS82,7))</f>
        <v/>
      </c>
      <c r="H82" s="154" t="str">
        <f>IF(ISBLANK($E82),"",INDEX(#REF!,$AS82,8))</f>
        <v/>
      </c>
      <c r="I82" s="86" t="str">
        <f>IF(ISBLANK($E82),"",INDEX(#REF!,$AS82,9))</f>
        <v/>
      </c>
      <c r="J82" s="94" t="str">
        <f>IF(ISBLANK($E82),"",INDEX(#REF!,$AS82,10))</f>
        <v/>
      </c>
      <c r="K82" s="88" t="str">
        <f>IF(ISBLANK($E82),"",INDEX(#REF!,$AS82,11))</f>
        <v/>
      </c>
      <c r="L82" s="131" t="str">
        <f>IF(ISBLANK($E82),"",INDEX(#REF!,$AS82,12))</f>
        <v/>
      </c>
      <c r="M82" s="132"/>
      <c r="N82" s="131" t="str">
        <f t="shared" si="64"/>
        <v/>
      </c>
      <c r="O82" s="132"/>
      <c r="P82" s="133" t="str">
        <f t="shared" si="65"/>
        <v/>
      </c>
      <c r="Q82" s="132"/>
      <c r="R82" s="133" t="str">
        <f>IF(ISBLANK($E82),"",INDEX(#REF!,$AS82,13))</f>
        <v/>
      </c>
      <c r="S82" s="132"/>
      <c r="T82" s="133" t="str">
        <f t="shared" si="66"/>
        <v/>
      </c>
      <c r="U82" s="132"/>
      <c r="V82" s="133" t="str">
        <f t="shared" si="67"/>
        <v/>
      </c>
      <c r="W82" s="132"/>
      <c r="X82" s="262" t="str">
        <f t="shared" si="80"/>
        <v xml:space="preserve"> </v>
      </c>
      <c r="Y82" s="211" t="str">
        <f t="shared" si="81"/>
        <v/>
      </c>
      <c r="Z82" s="200" t="str">
        <f t="shared" si="82"/>
        <v/>
      </c>
      <c r="AB82" s="213" t="str">
        <f t="shared" si="83"/>
        <v/>
      </c>
      <c r="AC82" s="90" t="str">
        <f t="shared" si="84"/>
        <v/>
      </c>
      <c r="AD82" s="91">
        <f t="shared" si="68"/>
        <v>1</v>
      </c>
      <c r="AE82" s="208">
        <f t="shared" si="69"/>
        <v>1</v>
      </c>
      <c r="AF82" s="93">
        <f t="shared" si="70"/>
        <v>1</v>
      </c>
      <c r="AG82" s="94">
        <f t="shared" si="71"/>
        <v>0</v>
      </c>
      <c r="AH82" s="94">
        <f t="shared" si="72"/>
        <v>0</v>
      </c>
      <c r="AI82" s="94">
        <f t="shared" si="73"/>
        <v>0</v>
      </c>
      <c r="AJ82" s="95">
        <f t="shared" si="74"/>
        <v>0</v>
      </c>
      <c r="AK82" s="94">
        <f t="shared" si="75"/>
        <v>0</v>
      </c>
      <c r="AL82" s="94">
        <f t="shared" si="76"/>
        <v>0</v>
      </c>
      <c r="AM82" s="94">
        <f t="shared" si="77"/>
        <v>0</v>
      </c>
      <c r="AN82" s="96">
        <f t="shared" si="78"/>
        <v>0</v>
      </c>
      <c r="AO82" s="94" t="str">
        <f t="shared" si="85"/>
        <v/>
      </c>
      <c r="AP82" s="94" t="str">
        <f t="shared" si="86"/>
        <v/>
      </c>
      <c r="AQ82" s="94" t="str">
        <f t="shared" si="87"/>
        <v/>
      </c>
      <c r="AS82" s="35" t="e">
        <f>MATCH(E82,#REF!,0)</f>
        <v>#REF!</v>
      </c>
      <c r="AU82" s="198">
        <f t="shared" si="79"/>
        <v>0</v>
      </c>
    </row>
    <row r="83" spans="1:47" s="35" customFormat="1" ht="16.2">
      <c r="A83" s="84">
        <v>75</v>
      </c>
      <c r="B83" s="85" t="str">
        <f>IF(ISBLANK($E83),"",INDEX(#REF!,$AS83,2))</f>
        <v/>
      </c>
      <c r="C83" s="85" t="str">
        <f>IF(ISBLANK($E83),"",INDEX(#REF!,$AS83,3))</f>
        <v/>
      </c>
      <c r="D83" s="85" t="str">
        <f>IF(ISBLANK($E83),"",INDEX(#REF!,$AS83,4))</f>
        <v/>
      </c>
      <c r="E83" s="192"/>
      <c r="F83" s="85" t="str">
        <f>IF(ISBLANK($E83),"",INDEX(#REF!,$AS83,6))</f>
        <v/>
      </c>
      <c r="G83" s="180" t="str">
        <f>IF(ISBLANK($E83),"",INDEX(#REF!,$AS83,7))</f>
        <v/>
      </c>
      <c r="H83" s="154" t="str">
        <f>IF(ISBLANK($E83),"",INDEX(#REF!,$AS83,8))</f>
        <v/>
      </c>
      <c r="I83" s="86" t="str">
        <f>IF(ISBLANK($E83),"",INDEX(#REF!,$AS83,9))</f>
        <v/>
      </c>
      <c r="J83" s="94" t="str">
        <f>IF(ISBLANK($E83),"",INDEX(#REF!,$AS83,10))</f>
        <v/>
      </c>
      <c r="K83" s="88" t="str">
        <f>IF(ISBLANK($E83),"",INDEX(#REF!,$AS83,11))</f>
        <v/>
      </c>
      <c r="L83" s="131" t="str">
        <f>IF(ISBLANK($E83),"",INDEX(#REF!,$AS83,12))</f>
        <v/>
      </c>
      <c r="M83" s="132"/>
      <c r="N83" s="131" t="str">
        <f t="shared" si="64"/>
        <v/>
      </c>
      <c r="O83" s="132"/>
      <c r="P83" s="133" t="str">
        <f t="shared" si="65"/>
        <v/>
      </c>
      <c r="Q83" s="132"/>
      <c r="R83" s="133" t="str">
        <f>IF(ISBLANK($E83),"",INDEX(#REF!,$AS83,13))</f>
        <v/>
      </c>
      <c r="S83" s="132"/>
      <c r="T83" s="133" t="str">
        <f t="shared" si="66"/>
        <v/>
      </c>
      <c r="U83" s="132"/>
      <c r="V83" s="133" t="str">
        <f t="shared" si="67"/>
        <v/>
      </c>
      <c r="W83" s="132"/>
      <c r="X83" s="262" t="str">
        <f t="shared" si="80"/>
        <v xml:space="preserve"> </v>
      </c>
      <c r="Y83" s="211" t="str">
        <f t="shared" si="81"/>
        <v/>
      </c>
      <c r="Z83" s="200" t="str">
        <f t="shared" si="82"/>
        <v/>
      </c>
      <c r="AB83" s="213" t="str">
        <f t="shared" si="83"/>
        <v/>
      </c>
      <c r="AC83" s="90" t="str">
        <f t="shared" si="84"/>
        <v/>
      </c>
      <c r="AD83" s="91">
        <f t="shared" si="68"/>
        <v>1</v>
      </c>
      <c r="AE83" s="208">
        <f t="shared" si="69"/>
        <v>1</v>
      </c>
      <c r="AF83" s="93">
        <f t="shared" si="70"/>
        <v>1</v>
      </c>
      <c r="AG83" s="94">
        <f t="shared" si="71"/>
        <v>0</v>
      </c>
      <c r="AH83" s="94">
        <f t="shared" si="72"/>
        <v>0</v>
      </c>
      <c r="AI83" s="94">
        <f t="shared" si="73"/>
        <v>0</v>
      </c>
      <c r="AJ83" s="95">
        <f t="shared" si="74"/>
        <v>0</v>
      </c>
      <c r="AK83" s="94">
        <f t="shared" si="75"/>
        <v>0</v>
      </c>
      <c r="AL83" s="94">
        <f t="shared" si="76"/>
        <v>0</v>
      </c>
      <c r="AM83" s="94">
        <f t="shared" si="77"/>
        <v>0</v>
      </c>
      <c r="AN83" s="96">
        <f t="shared" si="78"/>
        <v>0</v>
      </c>
      <c r="AO83" s="94" t="str">
        <f t="shared" si="85"/>
        <v/>
      </c>
      <c r="AP83" s="94" t="str">
        <f t="shared" si="86"/>
        <v/>
      </c>
      <c r="AQ83" s="94" t="str">
        <f t="shared" si="87"/>
        <v/>
      </c>
      <c r="AS83" s="35" t="e">
        <f>MATCH(E83,#REF!,0)</f>
        <v>#REF!</v>
      </c>
      <c r="AU83" s="198">
        <f t="shared" si="79"/>
        <v>0</v>
      </c>
    </row>
    <row r="84" spans="1:47" s="35" customFormat="1" ht="16.2">
      <c r="A84" s="84">
        <v>76</v>
      </c>
      <c r="B84" s="85" t="str">
        <f>IF(ISBLANK($E84),"",INDEX(#REF!,$AS84,2))</f>
        <v/>
      </c>
      <c r="C84" s="85" t="str">
        <f>IF(ISBLANK($E84),"",INDEX(#REF!,$AS84,3))</f>
        <v/>
      </c>
      <c r="D84" s="85" t="str">
        <f>IF(ISBLANK($E84),"",INDEX(#REF!,$AS84,4))</f>
        <v/>
      </c>
      <c r="E84" s="192"/>
      <c r="F84" s="85" t="str">
        <f>IF(ISBLANK($E84),"",INDEX(#REF!,$AS84,6))</f>
        <v/>
      </c>
      <c r="G84" s="180" t="str">
        <f>IF(ISBLANK($E84),"",INDEX(#REF!,$AS84,7))</f>
        <v/>
      </c>
      <c r="H84" s="154" t="str">
        <f>IF(ISBLANK($E84),"",INDEX(#REF!,$AS84,8))</f>
        <v/>
      </c>
      <c r="I84" s="86" t="str">
        <f>IF(ISBLANK($E84),"",INDEX(#REF!,$AS84,9))</f>
        <v/>
      </c>
      <c r="J84" s="94" t="str">
        <f>IF(ISBLANK($E84),"",INDEX(#REF!,$AS84,10))</f>
        <v/>
      </c>
      <c r="K84" s="88" t="str">
        <f>IF(ISBLANK($E84),"",INDEX(#REF!,$AS84,11))</f>
        <v/>
      </c>
      <c r="L84" s="131" t="str">
        <f>IF(ISBLANK($E84),"",INDEX(#REF!,$AS84,12))</f>
        <v/>
      </c>
      <c r="M84" s="132"/>
      <c r="N84" s="131" t="str">
        <f t="shared" si="64"/>
        <v/>
      </c>
      <c r="O84" s="132"/>
      <c r="P84" s="133" t="str">
        <f t="shared" si="65"/>
        <v/>
      </c>
      <c r="Q84" s="132"/>
      <c r="R84" s="133" t="str">
        <f>IF(ISBLANK($E84),"",INDEX(#REF!,$AS84,13))</f>
        <v/>
      </c>
      <c r="S84" s="132"/>
      <c r="T84" s="133" t="str">
        <f t="shared" si="66"/>
        <v/>
      </c>
      <c r="U84" s="132"/>
      <c r="V84" s="133" t="str">
        <f t="shared" si="67"/>
        <v/>
      </c>
      <c r="W84" s="132"/>
      <c r="X84" s="262" t="str">
        <f t="shared" si="80"/>
        <v xml:space="preserve"> </v>
      </c>
      <c r="Y84" s="211" t="str">
        <f t="shared" si="81"/>
        <v/>
      </c>
      <c r="Z84" s="200" t="str">
        <f t="shared" si="82"/>
        <v/>
      </c>
      <c r="AB84" s="213" t="str">
        <f t="shared" si="83"/>
        <v/>
      </c>
      <c r="AC84" s="90" t="str">
        <f t="shared" si="84"/>
        <v/>
      </c>
      <c r="AD84" s="91">
        <f t="shared" si="68"/>
        <v>1</v>
      </c>
      <c r="AE84" s="208">
        <f t="shared" si="69"/>
        <v>1</v>
      </c>
      <c r="AF84" s="93">
        <f t="shared" si="70"/>
        <v>1</v>
      </c>
      <c r="AG84" s="94">
        <f t="shared" si="71"/>
        <v>0</v>
      </c>
      <c r="AH84" s="94">
        <f t="shared" si="72"/>
        <v>0</v>
      </c>
      <c r="AI84" s="94">
        <f t="shared" si="73"/>
        <v>0</v>
      </c>
      <c r="AJ84" s="95">
        <f t="shared" si="74"/>
        <v>0</v>
      </c>
      <c r="AK84" s="94">
        <f t="shared" si="75"/>
        <v>0</v>
      </c>
      <c r="AL84" s="94">
        <f t="shared" si="76"/>
        <v>0</v>
      </c>
      <c r="AM84" s="94">
        <f t="shared" si="77"/>
        <v>0</v>
      </c>
      <c r="AN84" s="96">
        <f t="shared" si="78"/>
        <v>0</v>
      </c>
      <c r="AO84" s="94" t="str">
        <f t="shared" si="85"/>
        <v/>
      </c>
      <c r="AP84" s="94" t="str">
        <f t="shared" si="86"/>
        <v/>
      </c>
      <c r="AQ84" s="94" t="str">
        <f t="shared" si="87"/>
        <v/>
      </c>
      <c r="AS84" s="35" t="e">
        <f>MATCH(E84,#REF!,0)</f>
        <v>#REF!</v>
      </c>
      <c r="AU84" s="198">
        <f t="shared" si="79"/>
        <v>0</v>
      </c>
    </row>
    <row r="85" spans="1:47" s="35" customFormat="1" ht="16.2">
      <c r="A85" s="84">
        <v>77</v>
      </c>
      <c r="B85" s="85" t="str">
        <f>IF(ISBLANK($E85),"",INDEX(#REF!,$AS85,2))</f>
        <v/>
      </c>
      <c r="C85" s="85" t="str">
        <f>IF(ISBLANK($E85),"",INDEX(#REF!,$AS85,3))</f>
        <v/>
      </c>
      <c r="D85" s="85" t="str">
        <f>IF(ISBLANK($E85),"",INDEX(#REF!,$AS85,4))</f>
        <v/>
      </c>
      <c r="E85" s="192"/>
      <c r="F85" s="85" t="str">
        <f>IF(ISBLANK($E85),"",INDEX(#REF!,$AS85,6))</f>
        <v/>
      </c>
      <c r="G85" s="180" t="str">
        <f>IF(ISBLANK($E85),"",INDEX(#REF!,$AS85,7))</f>
        <v/>
      </c>
      <c r="H85" s="154" t="str">
        <f>IF(ISBLANK($E85),"",INDEX(#REF!,$AS85,8))</f>
        <v/>
      </c>
      <c r="I85" s="86" t="str">
        <f>IF(ISBLANK($E85),"",INDEX(#REF!,$AS85,9))</f>
        <v/>
      </c>
      <c r="J85" s="94" t="str">
        <f>IF(ISBLANK($E85),"",INDEX(#REF!,$AS85,10))</f>
        <v/>
      </c>
      <c r="K85" s="88" t="str">
        <f>IF(ISBLANK($E85),"",INDEX(#REF!,$AS85,11))</f>
        <v/>
      </c>
      <c r="L85" s="131" t="str">
        <f>IF(ISBLANK($E85),"",INDEX(#REF!,$AS85,12))</f>
        <v/>
      </c>
      <c r="M85" s="132"/>
      <c r="N85" s="131" t="str">
        <f t="shared" si="64"/>
        <v/>
      </c>
      <c r="O85" s="132"/>
      <c r="P85" s="133" t="str">
        <f t="shared" si="65"/>
        <v/>
      </c>
      <c r="Q85" s="132"/>
      <c r="R85" s="133" t="str">
        <f>IF(ISBLANK($E85),"",INDEX(#REF!,$AS85,13))</f>
        <v/>
      </c>
      <c r="S85" s="132"/>
      <c r="T85" s="133" t="str">
        <f t="shared" si="66"/>
        <v/>
      </c>
      <c r="U85" s="132"/>
      <c r="V85" s="133" t="str">
        <f t="shared" si="67"/>
        <v/>
      </c>
      <c r="W85" s="132"/>
      <c r="X85" s="262" t="str">
        <f t="shared" si="80"/>
        <v xml:space="preserve"> </v>
      </c>
      <c r="Y85" s="211" t="str">
        <f t="shared" si="81"/>
        <v/>
      </c>
      <c r="Z85" s="200" t="str">
        <f t="shared" si="82"/>
        <v/>
      </c>
      <c r="AB85" s="213" t="str">
        <f t="shared" si="83"/>
        <v/>
      </c>
      <c r="AC85" s="90" t="str">
        <f t="shared" si="84"/>
        <v/>
      </c>
      <c r="AD85" s="91">
        <f t="shared" si="68"/>
        <v>1</v>
      </c>
      <c r="AE85" s="208">
        <f t="shared" si="69"/>
        <v>1</v>
      </c>
      <c r="AF85" s="93">
        <f t="shared" si="70"/>
        <v>1</v>
      </c>
      <c r="AG85" s="94">
        <f t="shared" si="71"/>
        <v>0</v>
      </c>
      <c r="AH85" s="94">
        <f t="shared" si="72"/>
        <v>0</v>
      </c>
      <c r="AI85" s="94">
        <f t="shared" si="73"/>
        <v>0</v>
      </c>
      <c r="AJ85" s="95">
        <f t="shared" si="74"/>
        <v>0</v>
      </c>
      <c r="AK85" s="94">
        <f t="shared" si="75"/>
        <v>0</v>
      </c>
      <c r="AL85" s="94">
        <f t="shared" si="76"/>
        <v>0</v>
      </c>
      <c r="AM85" s="94">
        <f t="shared" si="77"/>
        <v>0</v>
      </c>
      <c r="AN85" s="96">
        <f t="shared" si="78"/>
        <v>0</v>
      </c>
      <c r="AO85" s="94" t="str">
        <f t="shared" si="85"/>
        <v/>
      </c>
      <c r="AP85" s="94" t="str">
        <f t="shared" si="86"/>
        <v/>
      </c>
      <c r="AQ85" s="94" t="str">
        <f t="shared" si="87"/>
        <v/>
      </c>
      <c r="AS85" s="35" t="e">
        <f>MATCH(E85,#REF!,0)</f>
        <v>#REF!</v>
      </c>
      <c r="AU85" s="198">
        <f t="shared" si="79"/>
        <v>0</v>
      </c>
    </row>
    <row r="86" spans="1:47" s="35" customFormat="1" ht="16.2">
      <c r="A86" s="84">
        <v>78</v>
      </c>
      <c r="B86" s="85" t="str">
        <f>IF(ISBLANK($E86),"",INDEX(#REF!,$AS86,2))</f>
        <v/>
      </c>
      <c r="C86" s="85" t="str">
        <f>IF(ISBLANK($E86),"",INDEX(#REF!,$AS86,3))</f>
        <v/>
      </c>
      <c r="D86" s="85" t="str">
        <f>IF(ISBLANK($E86),"",INDEX(#REF!,$AS86,4))</f>
        <v/>
      </c>
      <c r="E86" s="192"/>
      <c r="F86" s="85" t="str">
        <f>IF(ISBLANK($E86),"",INDEX(#REF!,$AS86,6))</f>
        <v/>
      </c>
      <c r="G86" s="180" t="str">
        <f>IF(ISBLANK($E86),"",INDEX(#REF!,$AS86,7))</f>
        <v/>
      </c>
      <c r="H86" s="154" t="str">
        <f>IF(ISBLANK($E86),"",INDEX(#REF!,$AS86,8))</f>
        <v/>
      </c>
      <c r="I86" s="86" t="str">
        <f>IF(ISBLANK($E86),"",INDEX(#REF!,$AS86,9))</f>
        <v/>
      </c>
      <c r="J86" s="94" t="str">
        <f>IF(ISBLANK($E86),"",INDEX(#REF!,$AS86,10))</f>
        <v/>
      </c>
      <c r="K86" s="88" t="str">
        <f>IF(ISBLANK($E86),"",INDEX(#REF!,$AS86,11))</f>
        <v/>
      </c>
      <c r="L86" s="131" t="str">
        <f>IF(ISBLANK($E86),"",INDEX(#REF!,$AS86,12))</f>
        <v/>
      </c>
      <c r="M86" s="132"/>
      <c r="N86" s="131" t="str">
        <f>IF(ISBLANK(M86),"",IF(M86="x",L86,L86+1))</f>
        <v/>
      </c>
      <c r="O86" s="132"/>
      <c r="P86" s="133" t="str">
        <f>IF(ISBLANK(O86),"",IF(O86="x",N86,N86+1))</f>
        <v/>
      </c>
      <c r="Q86" s="132"/>
      <c r="R86" s="133" t="str">
        <f>IF(ISBLANK($E86),"",INDEX(#REF!,$AS86,13))</f>
        <v/>
      </c>
      <c r="S86" s="132"/>
      <c r="T86" s="133" t="str">
        <f>IF(ISBLANK(S86),"",IF(S86="x",R86,R86+1))</f>
        <v/>
      </c>
      <c r="U86" s="132"/>
      <c r="V86" s="133" t="str">
        <f>IF(ISBLANK(U86),"",IF(U86="x",T86,T86+1))</f>
        <v/>
      </c>
      <c r="W86" s="132"/>
      <c r="X86" s="262" t="str">
        <f t="shared" si="80"/>
        <v xml:space="preserve"> </v>
      </c>
      <c r="Y86" s="211" t="str">
        <f t="shared" si="81"/>
        <v/>
      </c>
      <c r="Z86" s="200" t="str">
        <f t="shared" si="82"/>
        <v/>
      </c>
      <c r="AB86" s="213" t="str">
        <f t="shared" si="83"/>
        <v/>
      </c>
      <c r="AC86" s="90" t="str">
        <f t="shared" si="84"/>
        <v/>
      </c>
      <c r="AD86" s="91">
        <f>IF(ISBLANK($AR$3),1,IF(F86="K",$AR$3,1))</f>
        <v>1</v>
      </c>
      <c r="AE86" s="208">
        <f>IF(K86&lt;153.757,10^(0.787004341*((LOG10(K86/153.757))^2)),1)</f>
        <v>1</v>
      </c>
      <c r="AF86" s="93">
        <f>IF(K86&lt;193.609,10^(0.722762521*((LOG10(K86/193.609))^2)),1)</f>
        <v>1</v>
      </c>
      <c r="AG86" s="94">
        <f>IF(M86="z",L86,IF(M86="x",L86*(-1),0))</f>
        <v>0</v>
      </c>
      <c r="AH86" s="94">
        <f>IF(O86="z",N86,IF(O86="x",N86*(-1),0))</f>
        <v>0</v>
      </c>
      <c r="AI86" s="94">
        <f>IF(Q86="z",P86,IF(Q86="x",P86*(-1),0))</f>
        <v>0</v>
      </c>
      <c r="AJ86" s="95">
        <f>IF(AND(AG86&lt;0,AH86&lt;0,AI86&lt;0),0,MAX(AG86:AI86))</f>
        <v>0</v>
      </c>
      <c r="AK86" s="94">
        <f>IF(S86="z",R86,IF(S86="x",R86*(-1),0))</f>
        <v>0</v>
      </c>
      <c r="AL86" s="94">
        <f>IF(U86="z",T86,IF(U86="x",T86*(-1),0))</f>
        <v>0</v>
      </c>
      <c r="AM86" s="94">
        <f>IF(W86="z",V86,IF(W86="x",V86*(-1),0))</f>
        <v>0</v>
      </c>
      <c r="AN86" s="96">
        <f>IF(AND(AK86&lt;0,AL86&lt;0,AM86&lt;0),0,MAX(AK86:AM86))</f>
        <v>0</v>
      </c>
      <c r="AO86" s="94" t="str">
        <f t="shared" si="85"/>
        <v/>
      </c>
      <c r="AP86" s="94" t="str">
        <f t="shared" si="86"/>
        <v/>
      </c>
      <c r="AQ86" s="94" t="str">
        <f t="shared" si="87"/>
        <v/>
      </c>
      <c r="AS86" s="35" t="e">
        <f>MATCH(E86,#REF!,0)</f>
        <v>#REF!</v>
      </c>
      <c r="AU86" s="198">
        <f>IF(ISBLANK(E86),0,IF(($AU$4-H86)=19,10,IF(($AU$4-H86)=18,20,IF(($AU$4-H86)=17,30,IF(($AU$4-H86)=16,40,IF(($AU$4-H86)=15,50,IF(($AU$4-H86)=14,60,IF(($AU$4-H86)=13,70,0))))))))</f>
        <v>0</v>
      </c>
    </row>
    <row r="87" spans="1:47" s="35" customFormat="1" ht="16.2">
      <c r="A87" s="84">
        <v>79</v>
      </c>
      <c r="B87" s="85" t="str">
        <f>IF(ISBLANK($E87),"",INDEX(#REF!,$AS87,2))</f>
        <v/>
      </c>
      <c r="C87" s="85" t="str">
        <f>IF(ISBLANK($E87),"",INDEX(#REF!,$AS87,3))</f>
        <v/>
      </c>
      <c r="D87" s="85" t="str">
        <f>IF(ISBLANK($E87),"",INDEX(#REF!,$AS87,4))</f>
        <v/>
      </c>
      <c r="E87" s="192"/>
      <c r="F87" s="85" t="str">
        <f>IF(ISBLANK($E87),"",INDEX(#REF!,$AS87,6))</f>
        <v/>
      </c>
      <c r="G87" s="180" t="str">
        <f>IF(ISBLANK($E87),"",INDEX(#REF!,$AS87,7))</f>
        <v/>
      </c>
      <c r="H87" s="154" t="str">
        <f>IF(ISBLANK($E87),"",INDEX(#REF!,$AS87,8))</f>
        <v/>
      </c>
      <c r="I87" s="86" t="str">
        <f>IF(ISBLANK($E87),"",INDEX(#REF!,$AS87,9))</f>
        <v/>
      </c>
      <c r="J87" s="94" t="str">
        <f>IF(ISBLANK($E87),"",INDEX(#REF!,$AS87,10))</f>
        <v/>
      </c>
      <c r="K87" s="88" t="str">
        <f>IF(ISBLANK($E87),"",INDEX(#REF!,$AS87,11))</f>
        <v/>
      </c>
      <c r="L87" s="131" t="str">
        <f>IF(ISBLANK($E87),"",INDEX(#REF!,$AS87,12))</f>
        <v/>
      </c>
      <c r="M87" s="132"/>
      <c r="N87" s="131" t="str">
        <f>IF(ISBLANK(M87),"",IF(M87="x",L87,L87+1))</f>
        <v/>
      </c>
      <c r="O87" s="132"/>
      <c r="P87" s="133" t="str">
        <f>IF(ISBLANK(O87),"",IF(O87="x",N87,N87+1))</f>
        <v/>
      </c>
      <c r="Q87" s="132"/>
      <c r="R87" s="133" t="str">
        <f>IF(ISBLANK($E87),"",INDEX(#REF!,$AS87,13))</f>
        <v/>
      </c>
      <c r="S87" s="132"/>
      <c r="T87" s="133" t="str">
        <f>IF(ISBLANK(S87),"",IF(S87="x",R87,R87+1))</f>
        <v/>
      </c>
      <c r="U87" s="132"/>
      <c r="V87" s="133" t="str">
        <f>IF(ISBLANK(U87),"",IF(U87="x",T87,T87+1))</f>
        <v/>
      </c>
      <c r="W87" s="132"/>
      <c r="X87" s="262" t="str">
        <f t="shared" si="80"/>
        <v xml:space="preserve"> </v>
      </c>
      <c r="Y87" s="211" t="str">
        <f t="shared" si="81"/>
        <v/>
      </c>
      <c r="Z87" s="200" t="str">
        <f t="shared" si="82"/>
        <v/>
      </c>
      <c r="AB87" s="213" t="str">
        <f t="shared" si="83"/>
        <v/>
      </c>
      <c r="AC87" s="90" t="str">
        <f t="shared" si="84"/>
        <v/>
      </c>
      <c r="AD87" s="91">
        <f>IF(ISBLANK($AR$3),1,IF(F87="K",$AR$3,1))</f>
        <v>1</v>
      </c>
      <c r="AE87" s="208">
        <f>IF(K87&lt;153.757,10^(0.787004341*((LOG10(K87/153.757))^2)),1)</f>
        <v>1</v>
      </c>
      <c r="AF87" s="93">
        <f>IF(K87&lt;193.609,10^(0.722762521*((LOG10(K87/193.609))^2)),1)</f>
        <v>1</v>
      </c>
      <c r="AG87" s="94">
        <f>IF(M87="z",L87,IF(M87="x",L87*(-1),0))</f>
        <v>0</v>
      </c>
      <c r="AH87" s="94">
        <f>IF(O87="z",N87,IF(O87="x",N87*(-1),0))</f>
        <v>0</v>
      </c>
      <c r="AI87" s="94">
        <f>IF(Q87="z",P87,IF(Q87="x",P87*(-1),0))</f>
        <v>0</v>
      </c>
      <c r="AJ87" s="95">
        <f>IF(AND(AG87&lt;0,AH87&lt;0,AI87&lt;0),0,MAX(AG87:AI87))</f>
        <v>0</v>
      </c>
      <c r="AK87" s="94">
        <f>IF(S87="z",R87,IF(S87="x",R87*(-1),0))</f>
        <v>0</v>
      </c>
      <c r="AL87" s="94">
        <f>IF(U87="z",T87,IF(U87="x",T87*(-1),0))</f>
        <v>0</v>
      </c>
      <c r="AM87" s="94">
        <f>IF(W87="z",V87,IF(W87="x",V87*(-1),0))</f>
        <v>0</v>
      </c>
      <c r="AN87" s="96">
        <f>IF(AND(AK87&lt;0,AL87&lt;0,AM87&lt;0),0,MAX(AK87:AM87))</f>
        <v>0</v>
      </c>
      <c r="AO87" s="94" t="str">
        <f t="shared" si="85"/>
        <v/>
      </c>
      <c r="AP87" s="94" t="str">
        <f t="shared" si="86"/>
        <v/>
      </c>
      <c r="AQ87" s="94" t="str">
        <f t="shared" si="87"/>
        <v/>
      </c>
      <c r="AS87" s="35" t="e">
        <f>MATCH(E87,#REF!,0)</f>
        <v>#REF!</v>
      </c>
      <c r="AU87" s="198">
        <f>IF(ISBLANK(E87),0,IF(($AU$4-H87)=19,10,IF(($AU$4-H87)=18,20,IF(($AU$4-H87)=17,30,IF(($AU$4-H87)=16,40,IF(($AU$4-H87)=15,50,IF(($AU$4-H87)=14,60,IF(($AU$4-H87)=13,70,0))))))))</f>
        <v>0</v>
      </c>
    </row>
    <row r="88" spans="1:47" s="35" customFormat="1" ht="16.2">
      <c r="A88" s="84">
        <v>80</v>
      </c>
      <c r="B88" s="85" t="str">
        <f>IF(ISBLANK($E88),"",INDEX(#REF!,$AS88,2))</f>
        <v/>
      </c>
      <c r="C88" s="85" t="str">
        <f>IF(ISBLANK($E88),"",INDEX(#REF!,$AS88,3))</f>
        <v/>
      </c>
      <c r="D88" s="85" t="str">
        <f>IF(ISBLANK($E88),"",INDEX(#REF!,$AS88,4))</f>
        <v/>
      </c>
      <c r="E88" s="192"/>
      <c r="F88" s="85" t="str">
        <f>IF(ISBLANK($E88),"",INDEX(#REF!,$AS88,6))</f>
        <v/>
      </c>
      <c r="G88" s="180" t="str">
        <f>IF(ISBLANK($E88),"",INDEX(#REF!,$AS88,7))</f>
        <v/>
      </c>
      <c r="H88" s="154" t="str">
        <f>IF(ISBLANK($E88),"",INDEX(#REF!,$AS88,8))</f>
        <v/>
      </c>
      <c r="I88" s="86" t="str">
        <f>IF(ISBLANK($E88),"",INDEX(#REF!,$AS88,9))</f>
        <v/>
      </c>
      <c r="J88" s="94" t="str">
        <f>IF(ISBLANK($E88),"",INDEX(#REF!,$AS88,10))</f>
        <v/>
      </c>
      <c r="K88" s="88" t="str">
        <f>IF(ISBLANK($E88),"",INDEX(#REF!,$AS88,11))</f>
        <v/>
      </c>
      <c r="L88" s="131" t="str">
        <f>IF(ISBLANK($E88),"",INDEX(#REF!,$AS88,12))</f>
        <v/>
      </c>
      <c r="M88" s="132"/>
      <c r="N88" s="131" t="str">
        <f>IF(ISBLANK(M88),"",IF(M88="x",L88,L88+1))</f>
        <v/>
      </c>
      <c r="O88" s="132"/>
      <c r="P88" s="133" t="str">
        <f>IF(ISBLANK(O88),"",IF(O88="x",N88,N88+1))</f>
        <v/>
      </c>
      <c r="Q88" s="132"/>
      <c r="R88" s="133" t="str">
        <f>IF(ISBLANK($E88),"",INDEX(#REF!,$AS88,13))</f>
        <v/>
      </c>
      <c r="S88" s="132"/>
      <c r="T88" s="133" t="str">
        <f>IF(ISBLANK(S88),"",IF(S88="x",R88,R88+1))</f>
        <v/>
      </c>
      <c r="U88" s="132"/>
      <c r="V88" s="133" t="str">
        <f>IF(ISBLANK(U88),"",IF(U88="x",T88,T88+1))</f>
        <v/>
      </c>
      <c r="W88" s="132"/>
      <c r="X88" s="262" t="str">
        <f t="shared" si="80"/>
        <v xml:space="preserve"> </v>
      </c>
      <c r="Y88" s="211" t="str">
        <f t="shared" si="81"/>
        <v/>
      </c>
      <c r="Z88" s="200" t="str">
        <f t="shared" si="82"/>
        <v/>
      </c>
      <c r="AB88" s="213" t="str">
        <f t="shared" si="83"/>
        <v/>
      </c>
      <c r="AC88" s="90" t="str">
        <f t="shared" si="84"/>
        <v/>
      </c>
      <c r="AD88" s="91">
        <f t="shared" si="68"/>
        <v>1</v>
      </c>
      <c r="AE88" s="208">
        <f t="shared" si="69"/>
        <v>1</v>
      </c>
      <c r="AF88" s="93">
        <f t="shared" si="70"/>
        <v>1</v>
      </c>
      <c r="AG88" s="94">
        <f t="shared" si="71"/>
        <v>0</v>
      </c>
      <c r="AH88" s="94">
        <f t="shared" si="72"/>
        <v>0</v>
      </c>
      <c r="AI88" s="94">
        <f t="shared" si="73"/>
        <v>0</v>
      </c>
      <c r="AJ88" s="95">
        <f t="shared" si="74"/>
        <v>0</v>
      </c>
      <c r="AK88" s="94">
        <f t="shared" si="75"/>
        <v>0</v>
      </c>
      <c r="AL88" s="94">
        <f t="shared" si="76"/>
        <v>0</v>
      </c>
      <c r="AM88" s="94">
        <f t="shared" si="77"/>
        <v>0</v>
      </c>
      <c r="AN88" s="96">
        <f t="shared" si="78"/>
        <v>0</v>
      </c>
      <c r="AO88" s="94" t="str">
        <f t="shared" si="85"/>
        <v/>
      </c>
      <c r="AP88" s="94" t="str">
        <f t="shared" si="86"/>
        <v/>
      </c>
      <c r="AQ88" s="94" t="str">
        <f t="shared" si="87"/>
        <v/>
      </c>
      <c r="AS88" s="35" t="e">
        <f>MATCH(E88,#REF!,0)</f>
        <v>#REF!</v>
      </c>
      <c r="AU88" s="198">
        <f t="shared" si="79"/>
        <v>0</v>
      </c>
    </row>
    <row r="89" spans="1:47" s="35" customFormat="1" ht="15.6">
      <c r="A89" s="100"/>
      <c r="B89" s="100"/>
      <c r="C89" s="101" t="s">
        <v>45</v>
      </c>
      <c r="D89" s="100"/>
      <c r="E89" s="100"/>
      <c r="F89" s="100"/>
      <c r="G89" s="181"/>
      <c r="H89" s="102"/>
      <c r="I89" s="102"/>
      <c r="J89" s="103"/>
      <c r="K89" s="100"/>
      <c r="L89" s="104"/>
      <c r="M89" s="105"/>
      <c r="N89" s="104"/>
      <c r="O89" s="106"/>
      <c r="P89" s="104"/>
      <c r="Q89" s="107"/>
      <c r="R89" s="104"/>
      <c r="S89" s="108"/>
      <c r="T89" s="104"/>
      <c r="U89" s="108"/>
      <c r="V89" s="104"/>
      <c r="W89" s="106"/>
      <c r="X89" s="109"/>
      <c r="Y89" s="109"/>
      <c r="Z89" s="110"/>
      <c r="AB89" s="90"/>
      <c r="AC89" s="90"/>
      <c r="AD89" s="111"/>
      <c r="AE89" s="92"/>
      <c r="AF89" s="93"/>
      <c r="AG89" s="112"/>
      <c r="AH89" s="112"/>
      <c r="AI89" s="112"/>
      <c r="AJ89" s="113"/>
      <c r="AK89" s="112"/>
      <c r="AL89" s="112"/>
      <c r="AM89" s="112"/>
      <c r="AN89" s="113"/>
      <c r="AO89" s="112"/>
      <c r="AP89" s="112"/>
      <c r="AQ89" s="112"/>
      <c r="AS89" s="35" t="e">
        <f>MATCH(E89,#REF!,0)</f>
        <v>#REF!</v>
      </c>
      <c r="AU89" s="198">
        <f t="shared" si="79"/>
        <v>0</v>
      </c>
    </row>
    <row r="90" spans="1:47" s="81" customFormat="1" ht="15.75" customHeight="1">
      <c r="A90" s="620" t="s">
        <v>63</v>
      </c>
      <c r="B90" s="627" t="s">
        <v>26</v>
      </c>
      <c r="C90" s="666" t="s">
        <v>27</v>
      </c>
      <c r="D90" s="667" t="s">
        <v>12</v>
      </c>
      <c r="E90" s="668" t="s">
        <v>48</v>
      </c>
      <c r="F90" s="667" t="s">
        <v>28</v>
      </c>
      <c r="G90" s="638" t="s">
        <v>29</v>
      </c>
      <c r="H90" s="622" t="s">
        <v>30</v>
      </c>
      <c r="I90" s="620" t="s">
        <v>31</v>
      </c>
      <c r="J90" s="114" t="s">
        <v>32</v>
      </c>
      <c r="K90" s="620" t="s">
        <v>33</v>
      </c>
      <c r="L90" s="620" t="s">
        <v>34</v>
      </c>
      <c r="M90" s="620"/>
      <c r="N90" s="620"/>
      <c r="O90" s="620"/>
      <c r="P90" s="620"/>
      <c r="Q90" s="620"/>
      <c r="R90" s="620" t="s">
        <v>35</v>
      </c>
      <c r="S90" s="620"/>
      <c r="T90" s="620"/>
      <c r="U90" s="620"/>
      <c r="V90" s="620"/>
      <c r="W90" s="620"/>
      <c r="X90" s="620" t="s">
        <v>36</v>
      </c>
      <c r="Y90" s="622" t="s">
        <v>37</v>
      </c>
      <c r="Z90" s="620" t="s">
        <v>38</v>
      </c>
      <c r="AB90" s="215" t="s">
        <v>69</v>
      </c>
      <c r="AE90" s="82"/>
      <c r="AF90" s="82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S90" s="35" t="e">
        <f>MATCH(E90,#REF!,0)</f>
        <v>#REF!</v>
      </c>
      <c r="AT90" s="35"/>
      <c r="AU90" s="198" t="e">
        <f t="shared" si="79"/>
        <v>#VALUE!</v>
      </c>
    </row>
    <row r="91" spans="1:47" s="81" customFormat="1" ht="15.6">
      <c r="A91" s="624"/>
      <c r="B91" s="628"/>
      <c r="C91" s="653"/>
      <c r="D91" s="622"/>
      <c r="E91" s="669"/>
      <c r="F91" s="622"/>
      <c r="G91" s="624"/>
      <c r="H91" s="626"/>
      <c r="I91" s="624"/>
      <c r="J91" s="189" t="s">
        <v>39</v>
      </c>
      <c r="K91" s="623"/>
      <c r="L91" s="625">
        <v>1</v>
      </c>
      <c r="M91" s="625"/>
      <c r="N91" s="625">
        <v>2</v>
      </c>
      <c r="O91" s="625"/>
      <c r="P91" s="625">
        <v>3</v>
      </c>
      <c r="Q91" s="625"/>
      <c r="R91" s="625">
        <v>1</v>
      </c>
      <c r="S91" s="625"/>
      <c r="T91" s="625">
        <v>2</v>
      </c>
      <c r="U91" s="625"/>
      <c r="V91" s="625">
        <v>3</v>
      </c>
      <c r="W91" s="625"/>
      <c r="X91" s="623"/>
      <c r="Y91" s="623"/>
      <c r="Z91" s="624"/>
      <c r="AB91" s="216" t="s">
        <v>70</v>
      </c>
      <c r="AC91" s="81">
        <v>20</v>
      </c>
      <c r="AE91" s="82" t="s">
        <v>40</v>
      </c>
      <c r="AF91" s="82" t="s">
        <v>41</v>
      </c>
      <c r="AG91" s="63"/>
      <c r="AH91" s="63"/>
      <c r="AI91" s="63"/>
      <c r="AJ91" s="63"/>
      <c r="AK91" s="63"/>
      <c r="AL91" s="63"/>
      <c r="AM91" s="63"/>
      <c r="AN91" s="63"/>
      <c r="AO91" s="83" t="s">
        <v>42</v>
      </c>
      <c r="AP91" s="83" t="s">
        <v>43</v>
      </c>
      <c r="AQ91" s="83" t="s">
        <v>44</v>
      </c>
      <c r="AS91" s="35" t="e">
        <f>MATCH(E91,#REF!,0)</f>
        <v>#REF!</v>
      </c>
      <c r="AT91" s="35"/>
      <c r="AU91" s="198">
        <f t="shared" si="79"/>
        <v>0</v>
      </c>
    </row>
    <row r="92" spans="1:47" s="35" customFormat="1" ht="18">
      <c r="A92" s="84">
        <v>1</v>
      </c>
      <c r="B92" s="85" t="str">
        <f>IF(ISBLANK($E92),"",INDEX(#REF!,$AS92,2))</f>
        <v/>
      </c>
      <c r="C92" s="85" t="str">
        <f>IF(ISBLANK($E92),"",INDEX(#REF!,$AS92,3))</f>
        <v/>
      </c>
      <c r="D92" s="85" t="str">
        <f>IF(ISBLANK($E92),"",INDEX(#REF!,$AS92,4))</f>
        <v/>
      </c>
      <c r="E92" s="46"/>
      <c r="F92" s="85" t="str">
        <f>IF(ISBLANK($E92),"",INDEX(#REF!,$AS92,6))</f>
        <v/>
      </c>
      <c r="G92" s="180" t="str">
        <f>IF(ISBLANK($E92),"",INDEX(#REF!,$AS92,7))</f>
        <v/>
      </c>
      <c r="H92" s="154" t="str">
        <f>IF(ISBLANK($E92),"",INDEX(#REF!,$AS92,8))</f>
        <v/>
      </c>
      <c r="I92" s="86" t="str">
        <f>IF(ISBLANK($E92),"",INDEX(#REF!,$AS92,9))</f>
        <v/>
      </c>
      <c r="J92" s="94" t="str">
        <f>IF(ISBLANK($E92),"",INDEX(#REF!,$AS92,10))</f>
        <v/>
      </c>
      <c r="K92" s="88" t="str">
        <f>IF(ISBLANK($E92),"",INDEX(#REF!,$AS92,11))</f>
        <v/>
      </c>
      <c r="L92" s="131" t="str">
        <f>IF(ISBLANK($E92),"",INDEX(#REF!,$AS92,12))</f>
        <v/>
      </c>
      <c r="M92" s="132"/>
      <c r="N92" s="264" t="str">
        <f t="shared" ref="N92:N155" si="88">IF(ISBLANK(M92),"",IF(M92="x",L92,L92+1))</f>
        <v/>
      </c>
      <c r="O92" s="132"/>
      <c r="P92" s="266" t="str">
        <f t="shared" ref="P92:P155" si="89">IF(ISBLANK(O92),"",IF(O92="x",N92,N92+1))</f>
        <v/>
      </c>
      <c r="Q92" s="132"/>
      <c r="R92" s="133" t="str">
        <f>IF(ISBLANK($E92),"",INDEX(#REF!,$AS92,13))</f>
        <v/>
      </c>
      <c r="S92" s="132"/>
      <c r="T92" s="266" t="str">
        <f t="shared" ref="T92:T155" si="90">IF(ISBLANK(S92),"",IF(S92="x",R92,R92+1))</f>
        <v/>
      </c>
      <c r="U92" s="132"/>
      <c r="V92" s="266" t="str">
        <f t="shared" ref="V92:V155" si="91">IF(ISBLANK(U92),"",IF(U92="x",T92,T92+1))</f>
        <v/>
      </c>
      <c r="W92" s="132"/>
      <c r="X92" s="267" t="str">
        <f>IF(ISBLANK(E92)," ",(AJ92+AN92))</f>
        <v xml:space="preserve"> </v>
      </c>
      <c r="Y92" s="268" t="str">
        <f>IF(K92="","",IF(F92="k",ROUND(AE92*AQ92*AD92,2),ROUND(AF92*AQ92*AD92,2)))</f>
        <v/>
      </c>
      <c r="Z92" s="269" t="str">
        <f>IF(K92="","",IF(F92="k",ROUND(AE92*X92*AD92,2),ROUND(AF92*X92*AD92,2)))</f>
        <v/>
      </c>
      <c r="AB92" s="213" t="str">
        <f t="shared" ref="AB92:AB155" si="92">IF(E92="","",IF(F92="k",ROUND(AF92*X92*1.4,2),ROUND(X92*AF92,2))+AU92)</f>
        <v/>
      </c>
      <c r="AC92" s="90" t="str">
        <f t="shared" ref="AC92:AC130" si="93">IF(E92="","",J92-L92-R92)</f>
        <v/>
      </c>
      <c r="AD92" s="91">
        <f t="shared" ref="AD92:AD111" si="94">IF(ISBLANK($AR$3),1,IF(F92="K",$AR$3,1))</f>
        <v>1</v>
      </c>
      <c r="AE92" s="210">
        <f>IF(K92&lt;153.757,10^(0.787004341*((LOG10(K92/153.757))^2)),1)</f>
        <v>1</v>
      </c>
      <c r="AF92" s="209">
        <f>IF(K92&lt;193.609,10^(0.722762521*((LOG10(K92/193.609))^2)),1)</f>
        <v>1</v>
      </c>
      <c r="AG92" s="94">
        <f>IF(M92="z",L92,IF(M92="x",L92*(-1),0))</f>
        <v>0</v>
      </c>
      <c r="AH92" s="94">
        <f>IF(O92="z",N92,IF(O92="x",N92*(-1),0))</f>
        <v>0</v>
      </c>
      <c r="AI92" s="94">
        <f>IF(Q92="z",P92,IF(Q92="x",P92*(-1),0))</f>
        <v>0</v>
      </c>
      <c r="AJ92" s="95">
        <f>IF(AND(AG92&lt;0,AH92&lt;0,AI92&lt;0),0,MAX(AG92:AI92))</f>
        <v>0</v>
      </c>
      <c r="AK92" s="94">
        <f>IF(S92="z",R92,IF(S92="x",R92*(-1),0))</f>
        <v>0</v>
      </c>
      <c r="AL92" s="94">
        <f>IF(U92="z",T92,IF(U92="x",T92*(-1),0))</f>
        <v>0</v>
      </c>
      <c r="AM92" s="94">
        <f>IF(W92="z",V92,IF(W92="x",V92*(-1),0))</f>
        <v>0</v>
      </c>
      <c r="AN92" s="96">
        <f>IF(AND(AK92&lt;0,AL92&lt;0,AM92&lt;0),0,MAX(AK92:AM92))</f>
        <v>0</v>
      </c>
      <c r="AO92" s="94" t="str">
        <f>IF(E92="","",IF(ISTEXT(Q92),AJ92,LARGE(L92:P92,1)))</f>
        <v/>
      </c>
      <c r="AP92" s="94" t="str">
        <f>IF(E92="","",IF(ISTEXT(W92),AN92,LARGE(R92:V92,1)))</f>
        <v/>
      </c>
      <c r="AQ92" s="94" t="str">
        <f>IF(E92="","",AO92+AP92)</f>
        <v/>
      </c>
      <c r="AS92" s="35" t="e">
        <f>MATCH(E92,#REF!,0)</f>
        <v>#REF!</v>
      </c>
      <c r="AU92" s="198">
        <f t="shared" si="79"/>
        <v>0</v>
      </c>
    </row>
    <row r="93" spans="1:47" s="35" customFormat="1" ht="18">
      <c r="A93" s="84">
        <v>2</v>
      </c>
      <c r="B93" s="85" t="str">
        <f>IF(ISBLANK($E93),"",INDEX(#REF!,$AS93,2))</f>
        <v/>
      </c>
      <c r="C93" s="85" t="str">
        <f>IF(ISBLANK($E93),"",INDEX(#REF!,$AS93,3))</f>
        <v/>
      </c>
      <c r="D93" s="85" t="str">
        <f>IF(ISBLANK($E93),"",INDEX(#REF!,$AS93,4))</f>
        <v/>
      </c>
      <c r="E93" s="46"/>
      <c r="F93" s="85" t="str">
        <f>IF(ISBLANK($E93),"",INDEX(#REF!,$AS93,6))</f>
        <v/>
      </c>
      <c r="G93" s="180" t="str">
        <f>IF(ISBLANK($E93),"",INDEX(#REF!,$AS93,7))</f>
        <v/>
      </c>
      <c r="H93" s="154" t="str">
        <f>IF(ISBLANK($E93),"",INDEX(#REF!,$AS93,8))</f>
        <v/>
      </c>
      <c r="I93" s="86" t="str">
        <f>IF(ISBLANK($E93),"",INDEX(#REF!,$AS93,9))</f>
        <v/>
      </c>
      <c r="J93" s="94" t="str">
        <f>IF(ISBLANK($E93),"",INDEX(#REF!,$AS93,10))</f>
        <v/>
      </c>
      <c r="K93" s="88" t="str">
        <f>IF(ISBLANK($E93),"",INDEX(#REF!,$AS93,11))</f>
        <v/>
      </c>
      <c r="L93" s="131" t="str">
        <f>IF(ISBLANK($E93),"",INDEX(#REF!,$AS93,12))</f>
        <v/>
      </c>
      <c r="M93" s="132"/>
      <c r="N93" s="264" t="str">
        <f t="shared" si="88"/>
        <v/>
      </c>
      <c r="O93" s="132"/>
      <c r="P93" s="266" t="str">
        <f t="shared" si="89"/>
        <v/>
      </c>
      <c r="Q93" s="132"/>
      <c r="R93" s="133" t="str">
        <f>IF(ISBLANK($E93),"",INDEX(#REF!,$AS93,13))</f>
        <v/>
      </c>
      <c r="S93" s="132"/>
      <c r="T93" s="266" t="str">
        <f t="shared" si="90"/>
        <v/>
      </c>
      <c r="U93" s="132"/>
      <c r="V93" s="266" t="str">
        <f t="shared" si="91"/>
        <v/>
      </c>
      <c r="W93" s="132"/>
      <c r="X93" s="267" t="str">
        <f t="shared" ref="X93:X156" si="95">IF(ISBLANK(E93)," ",(AJ93+AN93))</f>
        <v xml:space="preserve"> </v>
      </c>
      <c r="Y93" s="268" t="str">
        <f t="shared" ref="Y93:Y156" si="96">IF(K93="","",IF(F93="k",ROUND(AE93*AQ93*AD93,2),ROUND(AF93*AQ93*AD93,2)))</f>
        <v/>
      </c>
      <c r="Z93" s="269" t="str">
        <f t="shared" ref="Z93:Z156" si="97">IF(K93="","",IF(F93="k",ROUND(AE93*X93*AD93,2),ROUND(AF93*X93*AD93,2)))</f>
        <v/>
      </c>
      <c r="AB93" s="213" t="str">
        <f t="shared" si="92"/>
        <v/>
      </c>
      <c r="AC93" s="90" t="str">
        <f t="shared" si="93"/>
        <v/>
      </c>
      <c r="AD93" s="91">
        <f t="shared" si="94"/>
        <v>1</v>
      </c>
      <c r="AE93" s="210">
        <f>IF(K93&lt;153.757,10^(0.787004341*((LOG10(K93/153.757))^2)),1)</f>
        <v>1</v>
      </c>
      <c r="AF93" s="209">
        <f>IF(K93&lt;193.609,10^(0.722762521*((LOG10(K93/193.609))^2)),1)</f>
        <v>1</v>
      </c>
      <c r="AG93" s="94">
        <f>IF(M93="z",L93,IF(M93="x",L93*(-1),0))</f>
        <v>0</v>
      </c>
      <c r="AH93" s="94">
        <f>IF(O93="z",N93,IF(O93="x",N93*(-1),0))</f>
        <v>0</v>
      </c>
      <c r="AI93" s="94">
        <f>IF(Q93="z",P93,IF(Q93="x",P93*(-1),0))</f>
        <v>0</v>
      </c>
      <c r="AJ93" s="95">
        <f>IF(AND(AG93&lt;0,AH93&lt;0,AI93&lt;0),0,MAX(AG93:AI93))</f>
        <v>0</v>
      </c>
      <c r="AK93" s="94">
        <f>IF(S93="z",R93,IF(S93="x",R93*(-1),0))</f>
        <v>0</v>
      </c>
      <c r="AL93" s="94">
        <f>IF(U93="z",T93,IF(U93="x",T93*(-1),0))</f>
        <v>0</v>
      </c>
      <c r="AM93" s="94">
        <f>IF(W93="z",V93,IF(W93="x",V93*(-1),0))</f>
        <v>0</v>
      </c>
      <c r="AN93" s="96">
        <f>IF(AND(AK93&lt;0,AL93&lt;0,AM93&lt;0),0,MAX(AK93:AM93))</f>
        <v>0</v>
      </c>
      <c r="AO93" s="94" t="str">
        <f t="shared" ref="AO93:AO156" si="98">IF(E93="","",IF(ISTEXT(Q93),AJ93,LARGE(L93:P93,1)))</f>
        <v/>
      </c>
      <c r="AP93" s="94" t="str">
        <f t="shared" ref="AP93:AP156" si="99">IF(E93="","",IF(ISTEXT(W93),AN93,LARGE(R93:V93,1)))</f>
        <v/>
      </c>
      <c r="AQ93" s="94" t="str">
        <f t="shared" ref="AQ93:AQ156" si="100">IF(E93="","",AO93+AP93)</f>
        <v/>
      </c>
      <c r="AS93" s="35" t="e">
        <f>MATCH(E93,#REF!,0)</f>
        <v>#REF!</v>
      </c>
      <c r="AU93" s="198">
        <f t="shared" si="79"/>
        <v>0</v>
      </c>
    </row>
    <row r="94" spans="1:47" s="35" customFormat="1" ht="18.600000000000001" thickBot="1">
      <c r="A94" s="84">
        <v>3</v>
      </c>
      <c r="B94" s="270" t="str">
        <f>IF(ISBLANK($E94),"",INDEX(#REF!,$AS94,2))</f>
        <v/>
      </c>
      <c r="C94" s="85" t="str">
        <f>IF(ISBLANK($E94),"",INDEX(#REF!,$AS94,3))</f>
        <v/>
      </c>
      <c r="D94" s="85" t="str">
        <f>IF(ISBLANK($E94),"",INDEX(#REF!,$AS94,4))</f>
        <v/>
      </c>
      <c r="E94" s="46"/>
      <c r="F94" s="85" t="str">
        <f>IF(ISBLANK($E94),"",INDEX(#REF!,$AS94,6))</f>
        <v/>
      </c>
      <c r="G94" s="180" t="str">
        <f>IF(ISBLANK($E94),"",INDEX(#REF!,$AS94,7))</f>
        <v/>
      </c>
      <c r="H94" s="154" t="str">
        <f>IF(ISBLANK($E94),"",INDEX(#REF!,$AS94,8))</f>
        <v/>
      </c>
      <c r="I94" s="86" t="str">
        <f>IF(ISBLANK($E94),"",INDEX(#REF!,$AS94,9))</f>
        <v/>
      </c>
      <c r="J94" s="94" t="str">
        <f>IF(ISBLANK($E94),"",INDEX(#REF!,$AS94,10))</f>
        <v/>
      </c>
      <c r="K94" s="88" t="str">
        <f>IF(ISBLANK($E94),"",INDEX(#REF!,$AS94,11))</f>
        <v/>
      </c>
      <c r="L94" s="131" t="str">
        <f>IF(ISBLANK($E94),"",INDEX(#REF!,$AS94,12))</f>
        <v/>
      </c>
      <c r="M94" s="132"/>
      <c r="N94" s="264" t="str">
        <f t="shared" si="88"/>
        <v/>
      </c>
      <c r="O94" s="132"/>
      <c r="P94" s="266" t="str">
        <f t="shared" si="89"/>
        <v/>
      </c>
      <c r="Q94" s="132"/>
      <c r="R94" s="133" t="str">
        <f>IF(ISBLANK($E94),"",INDEX(#REF!,$AS94,13))</f>
        <v/>
      </c>
      <c r="S94" s="132"/>
      <c r="T94" s="266" t="str">
        <f t="shared" si="90"/>
        <v/>
      </c>
      <c r="U94" s="132"/>
      <c r="V94" s="266" t="str">
        <f t="shared" si="91"/>
        <v/>
      </c>
      <c r="W94" s="132"/>
      <c r="X94" s="267" t="str">
        <f t="shared" si="95"/>
        <v xml:space="preserve"> </v>
      </c>
      <c r="Y94" s="268" t="str">
        <f t="shared" si="96"/>
        <v/>
      </c>
      <c r="Z94" s="269" t="str">
        <f t="shared" si="97"/>
        <v/>
      </c>
      <c r="AB94" s="213" t="str">
        <f t="shared" si="92"/>
        <v/>
      </c>
      <c r="AC94" s="90" t="str">
        <f t="shared" si="93"/>
        <v/>
      </c>
      <c r="AD94" s="91">
        <f t="shared" si="94"/>
        <v>1</v>
      </c>
      <c r="AE94" s="210">
        <f>IF(K94&lt;153.757,10^(0.787004341*((LOG10(K94/153.757))^2)),1)</f>
        <v>1</v>
      </c>
      <c r="AF94" s="209">
        <f>IF(K94&lt;193.609,10^(0.722762521*((LOG10(K94/193.609))^2)),1)</f>
        <v>1</v>
      </c>
      <c r="AG94" s="94">
        <f>IF(M94="z",L94,IF(M94="x",L94*(-1),0))</f>
        <v>0</v>
      </c>
      <c r="AH94" s="94">
        <f>IF(O94="z",N94,IF(O94="x",N94*(-1),0))</f>
        <v>0</v>
      </c>
      <c r="AI94" s="94">
        <f>IF(Q94="z",P94,IF(Q94="x",P94*(-1),0))</f>
        <v>0</v>
      </c>
      <c r="AJ94" s="95">
        <f>IF(AND(AG94&lt;0,AH94&lt;0,AI94&lt;0),0,MAX(AG94:AI94))</f>
        <v>0</v>
      </c>
      <c r="AK94" s="94">
        <f>IF(S94="z",R94,IF(S94="x",R94*(-1),0))</f>
        <v>0</v>
      </c>
      <c r="AL94" s="94">
        <f>IF(U94="z",T94,IF(U94="x",T94*(-1),0))</f>
        <v>0</v>
      </c>
      <c r="AM94" s="94">
        <f>IF(W94="z",V94,IF(W94="x",V94*(-1),0))</f>
        <v>0</v>
      </c>
      <c r="AN94" s="96">
        <f>IF(AND(AK94&lt;0,AL94&lt;0,AM94&lt;0),0,MAX(AK94:AM94))</f>
        <v>0</v>
      </c>
      <c r="AO94" s="94" t="str">
        <f t="shared" si="98"/>
        <v/>
      </c>
      <c r="AP94" s="94" t="str">
        <f t="shared" si="99"/>
        <v/>
      </c>
      <c r="AQ94" s="94" t="str">
        <f t="shared" si="100"/>
        <v/>
      </c>
      <c r="AS94" s="35" t="e">
        <f>MATCH(E94,#REF!,0)</f>
        <v>#REF!</v>
      </c>
      <c r="AU94" s="198">
        <f t="shared" si="79"/>
        <v>0</v>
      </c>
    </row>
    <row r="95" spans="1:47" s="35" customFormat="1" ht="18.600000000000001" thickBot="1">
      <c r="A95" s="84">
        <v>4</v>
      </c>
      <c r="B95" s="272" t="str">
        <f>IF(ISBLANK($E95),"",INDEX(#REF!,$AS95,2))</f>
        <v/>
      </c>
      <c r="C95" s="85" t="str">
        <f>IF(ISBLANK($E95),"",INDEX(#REF!,$AS95,3))</f>
        <v/>
      </c>
      <c r="D95" s="85" t="str">
        <f>IF(ISBLANK($E95),"",INDEX(#REF!,$AS95,4))</f>
        <v/>
      </c>
      <c r="E95" s="46"/>
      <c r="F95" s="85" t="str">
        <f>IF(ISBLANK($E95),"",INDEX(#REF!,$AS95,6))</f>
        <v/>
      </c>
      <c r="G95" s="180" t="str">
        <f>IF(ISBLANK($E95),"",INDEX(#REF!,$AS95,7))</f>
        <v/>
      </c>
      <c r="H95" s="154" t="str">
        <f>IF(ISBLANK($E95),"",INDEX(#REF!,$AS95,8))</f>
        <v/>
      </c>
      <c r="I95" s="86" t="str">
        <f>IF(ISBLANK($E95),"",INDEX(#REF!,$AS95,9))</f>
        <v/>
      </c>
      <c r="J95" s="94" t="str">
        <f>IF(ISBLANK($E95),"",INDEX(#REF!,$AS95,10))</f>
        <v/>
      </c>
      <c r="K95" s="88" t="str">
        <f>IF(ISBLANK($E95),"",INDEX(#REF!,$AS95,11))</f>
        <v/>
      </c>
      <c r="L95" s="131" t="str">
        <f>IF(ISBLANK($E95),"",INDEX(#REF!,$AS95,12))</f>
        <v/>
      </c>
      <c r="M95" s="132"/>
      <c r="N95" s="264" t="str">
        <f t="shared" si="88"/>
        <v/>
      </c>
      <c r="O95" s="132"/>
      <c r="P95" s="266" t="str">
        <f t="shared" si="89"/>
        <v/>
      </c>
      <c r="Q95" s="132"/>
      <c r="R95" s="133" t="str">
        <f>IF(ISBLANK($E95),"",INDEX(#REF!,$AS95,13))</f>
        <v/>
      </c>
      <c r="S95" s="132"/>
      <c r="T95" s="266" t="str">
        <f t="shared" si="90"/>
        <v/>
      </c>
      <c r="U95" s="132"/>
      <c r="V95" s="266" t="str">
        <f t="shared" si="91"/>
        <v/>
      </c>
      <c r="W95" s="132"/>
      <c r="X95" s="267" t="str">
        <f t="shared" si="95"/>
        <v xml:space="preserve"> </v>
      </c>
      <c r="Y95" s="268" t="str">
        <f t="shared" si="96"/>
        <v/>
      </c>
      <c r="Z95" s="269" t="str">
        <f t="shared" si="97"/>
        <v/>
      </c>
      <c r="AB95" s="213" t="str">
        <f t="shared" si="92"/>
        <v/>
      </c>
      <c r="AC95" s="90" t="str">
        <f t="shared" si="93"/>
        <v/>
      </c>
      <c r="AD95" s="91">
        <f t="shared" si="94"/>
        <v>1</v>
      </c>
      <c r="AE95" s="210">
        <f>IF(K95&lt;153.757,10^(0.787004341*((LOG10(K95/153.757))^2)),1)</f>
        <v>1</v>
      </c>
      <c r="AF95" s="209">
        <f>IF(K95&lt;193.609,10^(0.722762521*((LOG10(K95/193.609))^2)),1)</f>
        <v>1</v>
      </c>
      <c r="AG95" s="94">
        <f>IF(M95="z",L95,IF(M95="x",L95*(-1),0))</f>
        <v>0</v>
      </c>
      <c r="AH95" s="94">
        <f>IF(O95="z",N95,IF(O95="x",N95*(-1),0))</f>
        <v>0</v>
      </c>
      <c r="AI95" s="94">
        <f>IF(Q95="z",P95,IF(Q95="x",P95*(-1),0))</f>
        <v>0</v>
      </c>
      <c r="AJ95" s="95">
        <f>IF(AND(AG95&lt;0,AH95&lt;0,AI95&lt;0),0,MAX(AG95:AI95))</f>
        <v>0</v>
      </c>
      <c r="AK95" s="94">
        <f>IF(S95="z",R95,IF(S95="x",R95*(-1),0))</f>
        <v>0</v>
      </c>
      <c r="AL95" s="94">
        <f>IF(U95="z",T95,IF(U95="x",T95*(-1),0))</f>
        <v>0</v>
      </c>
      <c r="AM95" s="94">
        <f>IF(W95="z",V95,IF(W95="x",V95*(-1),0))</f>
        <v>0</v>
      </c>
      <c r="AN95" s="96">
        <f>IF(AND(AK95&lt;0,AL95&lt;0,AM95&lt;0),0,MAX(AK95:AM95))</f>
        <v>0</v>
      </c>
      <c r="AO95" s="94" t="str">
        <f t="shared" si="98"/>
        <v/>
      </c>
      <c r="AP95" s="94" t="str">
        <f t="shared" si="99"/>
        <v/>
      </c>
      <c r="AQ95" s="94" t="str">
        <f t="shared" si="100"/>
        <v/>
      </c>
      <c r="AS95" s="35" t="e">
        <f>MATCH(E95,#REF!,0)</f>
        <v>#REF!</v>
      </c>
      <c r="AU95" s="198">
        <f t="shared" si="79"/>
        <v>0</v>
      </c>
    </row>
    <row r="96" spans="1:47" s="35" customFormat="1" ht="18">
      <c r="A96" s="84">
        <v>5</v>
      </c>
      <c r="B96" s="263" t="str">
        <f>IF(ISBLANK($E96),"",INDEX(#REF!,$AS96,2))</f>
        <v/>
      </c>
      <c r="C96" s="85" t="str">
        <f>IF(ISBLANK($E96),"",INDEX(#REF!,$AS96,3))</f>
        <v/>
      </c>
      <c r="D96" s="85" t="str">
        <f>IF(ISBLANK($E96),"",INDEX(#REF!,$AS96,4))</f>
        <v/>
      </c>
      <c r="E96" s="46"/>
      <c r="F96" s="85" t="str">
        <f>IF(ISBLANK($E96),"",INDEX(#REF!,$AS96,6))</f>
        <v/>
      </c>
      <c r="G96" s="180" t="str">
        <f>IF(ISBLANK($E96),"",INDEX(#REF!,$AS96,7))</f>
        <v/>
      </c>
      <c r="H96" s="154" t="str">
        <f>IF(ISBLANK($E96),"",INDEX(#REF!,$AS96,8))</f>
        <v/>
      </c>
      <c r="I96" s="86" t="str">
        <f>IF(ISBLANK($E96),"",INDEX(#REF!,$AS96,9))</f>
        <v/>
      </c>
      <c r="J96" s="94" t="str">
        <f>IF(ISBLANK($E96),"",INDEX(#REF!,$AS96,10))</f>
        <v/>
      </c>
      <c r="K96" s="88" t="str">
        <f>IF(ISBLANK($E96),"",INDEX(#REF!,$AS96,11))</f>
        <v/>
      </c>
      <c r="L96" s="131" t="str">
        <f>IF(ISBLANK($E96),"",INDEX(#REF!,$AS96,12))</f>
        <v/>
      </c>
      <c r="M96" s="132"/>
      <c r="N96" s="264" t="str">
        <f t="shared" si="88"/>
        <v/>
      </c>
      <c r="O96" s="132"/>
      <c r="P96" s="266" t="str">
        <f t="shared" si="89"/>
        <v/>
      </c>
      <c r="Q96" s="132"/>
      <c r="R96" s="133" t="str">
        <f>IF(ISBLANK($E96),"",INDEX(#REF!,$AS96,13))</f>
        <v/>
      </c>
      <c r="S96" s="132"/>
      <c r="T96" s="266" t="str">
        <f t="shared" si="90"/>
        <v/>
      </c>
      <c r="U96" s="132"/>
      <c r="V96" s="266" t="str">
        <f t="shared" si="91"/>
        <v/>
      </c>
      <c r="W96" s="132"/>
      <c r="X96" s="267" t="str">
        <f t="shared" si="95"/>
        <v xml:space="preserve"> </v>
      </c>
      <c r="Y96" s="268" t="str">
        <f t="shared" si="96"/>
        <v/>
      </c>
      <c r="Z96" s="269" t="str">
        <f t="shared" si="97"/>
        <v/>
      </c>
      <c r="AB96" s="213" t="str">
        <f t="shared" si="92"/>
        <v/>
      </c>
      <c r="AC96" s="90" t="str">
        <f t="shared" si="93"/>
        <v/>
      </c>
      <c r="AD96" s="91">
        <f t="shared" si="94"/>
        <v>1</v>
      </c>
      <c r="AE96" s="210">
        <f t="shared" ref="AE96:AE108" si="101">IF(K96&lt;153.757,10^(0.787004341*((LOG10(K96/153.757))^2)),1)</f>
        <v>1</v>
      </c>
      <c r="AF96" s="209">
        <f t="shared" ref="AF96:AF108" si="102">IF(K96&lt;193.609,10^(0.722762521*((LOG10(K96/193.609))^2)),1)</f>
        <v>1</v>
      </c>
      <c r="AG96" s="94">
        <f t="shared" ref="AG96:AG108" si="103">IF(M96="z",L96,IF(M96="x",L96*(-1),0))</f>
        <v>0</v>
      </c>
      <c r="AH96" s="94">
        <f t="shared" ref="AH96:AH108" si="104">IF(O96="z",N96,IF(O96="x",N96*(-1),0))</f>
        <v>0</v>
      </c>
      <c r="AI96" s="94">
        <f t="shared" ref="AI96:AI108" si="105">IF(Q96="z",P96,IF(Q96="x",P96*(-1),0))</f>
        <v>0</v>
      </c>
      <c r="AJ96" s="95">
        <f t="shared" ref="AJ96:AJ108" si="106">IF(AND(AG96&lt;0,AH96&lt;0,AI96&lt;0),0,MAX(AG96:AI96))</f>
        <v>0</v>
      </c>
      <c r="AK96" s="94">
        <f t="shared" ref="AK96:AK108" si="107">IF(S96="z",R96,IF(S96="x",R96*(-1),0))</f>
        <v>0</v>
      </c>
      <c r="AL96" s="94">
        <f t="shared" ref="AL96:AL108" si="108">IF(U96="z",T96,IF(U96="x",T96*(-1),0))</f>
        <v>0</v>
      </c>
      <c r="AM96" s="94">
        <f t="shared" ref="AM96:AM108" si="109">IF(W96="z",V96,IF(W96="x",V96*(-1),0))</f>
        <v>0</v>
      </c>
      <c r="AN96" s="96">
        <f t="shared" ref="AN96:AN108" si="110">IF(AND(AK96&lt;0,AL96&lt;0,AM96&lt;0),0,MAX(AK96:AM96))</f>
        <v>0</v>
      </c>
      <c r="AO96" s="94" t="str">
        <f t="shared" si="98"/>
        <v/>
      </c>
      <c r="AP96" s="94" t="str">
        <f t="shared" si="99"/>
        <v/>
      </c>
      <c r="AQ96" s="94" t="str">
        <f t="shared" si="100"/>
        <v/>
      </c>
      <c r="AS96" s="35" t="e">
        <f>MATCH(E96,#REF!,0)</f>
        <v>#REF!</v>
      </c>
      <c r="AU96" s="198">
        <f t="shared" si="79"/>
        <v>0</v>
      </c>
    </row>
    <row r="97" spans="1:47" s="35" customFormat="1" ht="18">
      <c r="A97" s="84">
        <v>6</v>
      </c>
      <c r="B97" s="85" t="str">
        <f>IF(ISBLANK($E97),"",INDEX(#REF!,$AS97,2))</f>
        <v/>
      </c>
      <c r="C97" s="85" t="str">
        <f>IF(ISBLANK($E97),"",INDEX(#REF!,$AS97,3))</f>
        <v/>
      </c>
      <c r="D97" s="85" t="str">
        <f>IF(ISBLANK($E97),"",INDEX(#REF!,$AS97,4))</f>
        <v/>
      </c>
      <c r="E97" s="46"/>
      <c r="F97" s="85" t="str">
        <f>IF(ISBLANK($E97),"",INDEX(#REF!,$AS97,6))</f>
        <v/>
      </c>
      <c r="G97" s="180" t="str">
        <f>IF(ISBLANK($E97),"",INDEX(#REF!,$AS97,7))</f>
        <v/>
      </c>
      <c r="H97" s="154" t="str">
        <f>IF(ISBLANK($E97),"",INDEX(#REF!,$AS97,8))</f>
        <v/>
      </c>
      <c r="I97" s="86" t="str">
        <f>IF(ISBLANK($E97),"",INDEX(#REF!,$AS97,9))</f>
        <v/>
      </c>
      <c r="J97" s="94" t="str">
        <f>IF(ISBLANK($E97),"",INDEX(#REF!,$AS97,10))</f>
        <v/>
      </c>
      <c r="K97" s="88" t="str">
        <f>IF(ISBLANK($E97),"",INDEX(#REF!,$AS97,11))</f>
        <v/>
      </c>
      <c r="L97" s="131" t="str">
        <f>IF(ISBLANK($E97),"",INDEX(#REF!,$AS97,12))</f>
        <v/>
      </c>
      <c r="M97" s="132"/>
      <c r="N97" s="264" t="str">
        <f t="shared" si="88"/>
        <v/>
      </c>
      <c r="O97" s="132"/>
      <c r="P97" s="266" t="str">
        <f t="shared" si="89"/>
        <v/>
      </c>
      <c r="Q97" s="132"/>
      <c r="R97" s="133" t="str">
        <f>IF(ISBLANK($E97),"",INDEX(#REF!,$AS97,13))</f>
        <v/>
      </c>
      <c r="S97" s="132"/>
      <c r="T97" s="266" t="str">
        <f t="shared" si="90"/>
        <v/>
      </c>
      <c r="U97" s="132"/>
      <c r="V97" s="266" t="str">
        <f t="shared" si="91"/>
        <v/>
      </c>
      <c r="W97" s="132"/>
      <c r="X97" s="267" t="str">
        <f t="shared" si="95"/>
        <v xml:space="preserve"> </v>
      </c>
      <c r="Y97" s="268" t="str">
        <f t="shared" si="96"/>
        <v/>
      </c>
      <c r="Z97" s="269" t="str">
        <f t="shared" si="97"/>
        <v/>
      </c>
      <c r="AB97" s="213" t="str">
        <f t="shared" si="92"/>
        <v/>
      </c>
      <c r="AC97" s="90" t="str">
        <f t="shared" si="93"/>
        <v/>
      </c>
      <c r="AD97" s="91">
        <f t="shared" si="94"/>
        <v>1</v>
      </c>
      <c r="AE97" s="210">
        <f t="shared" si="101"/>
        <v>1</v>
      </c>
      <c r="AF97" s="209">
        <f t="shared" si="102"/>
        <v>1</v>
      </c>
      <c r="AG97" s="94">
        <f t="shared" si="103"/>
        <v>0</v>
      </c>
      <c r="AH97" s="94">
        <f t="shared" si="104"/>
        <v>0</v>
      </c>
      <c r="AI97" s="94">
        <f t="shared" si="105"/>
        <v>0</v>
      </c>
      <c r="AJ97" s="95">
        <f t="shared" si="106"/>
        <v>0</v>
      </c>
      <c r="AK97" s="94">
        <f t="shared" si="107"/>
        <v>0</v>
      </c>
      <c r="AL97" s="94">
        <f t="shared" si="108"/>
        <v>0</v>
      </c>
      <c r="AM97" s="94">
        <f t="shared" si="109"/>
        <v>0</v>
      </c>
      <c r="AN97" s="96">
        <f t="shared" si="110"/>
        <v>0</v>
      </c>
      <c r="AO97" s="94" t="str">
        <f t="shared" si="98"/>
        <v/>
      </c>
      <c r="AP97" s="94" t="str">
        <f t="shared" si="99"/>
        <v/>
      </c>
      <c r="AQ97" s="94" t="str">
        <f t="shared" si="100"/>
        <v/>
      </c>
      <c r="AS97" s="35" t="e">
        <f>MATCH(E97,#REF!,0)</f>
        <v>#REF!</v>
      </c>
      <c r="AU97" s="198">
        <f t="shared" si="79"/>
        <v>0</v>
      </c>
    </row>
    <row r="98" spans="1:47" s="35" customFormat="1" ht="18.600000000000001" thickBot="1">
      <c r="A98" s="84">
        <v>7</v>
      </c>
      <c r="B98" s="270" t="str">
        <f>IF(ISBLANK($E98),"",INDEX(#REF!,$AS98,2))</f>
        <v/>
      </c>
      <c r="C98" s="85" t="str">
        <f>IF(ISBLANK($E98),"",INDEX(#REF!,$AS98,3))</f>
        <v/>
      </c>
      <c r="D98" s="85" t="str">
        <f>IF(ISBLANK($E98),"",INDEX(#REF!,$AS98,4))</f>
        <v/>
      </c>
      <c r="E98" s="46"/>
      <c r="F98" s="85" t="str">
        <f>IF(ISBLANK($E98),"",INDEX(#REF!,$AS98,6))</f>
        <v/>
      </c>
      <c r="G98" s="180" t="str">
        <f>IF(ISBLANK($E98),"",INDEX(#REF!,$AS98,7))</f>
        <v/>
      </c>
      <c r="H98" s="154" t="str">
        <f>IF(ISBLANK($E98),"",INDEX(#REF!,$AS98,8))</f>
        <v/>
      </c>
      <c r="I98" s="86" t="str">
        <f>IF(ISBLANK($E98),"",INDEX(#REF!,$AS98,9))</f>
        <v/>
      </c>
      <c r="J98" s="94" t="str">
        <f>IF(ISBLANK($E98),"",INDEX(#REF!,$AS98,10))</f>
        <v/>
      </c>
      <c r="K98" s="88" t="str">
        <f>IF(ISBLANK($E98),"",INDEX(#REF!,$AS98,11))</f>
        <v/>
      </c>
      <c r="L98" s="131" t="str">
        <f>IF(ISBLANK($E98),"",INDEX(#REF!,$AS98,12))</f>
        <v/>
      </c>
      <c r="M98" s="132"/>
      <c r="N98" s="264" t="str">
        <f t="shared" si="88"/>
        <v/>
      </c>
      <c r="O98" s="132"/>
      <c r="P98" s="266" t="str">
        <f t="shared" si="89"/>
        <v/>
      </c>
      <c r="Q98" s="132"/>
      <c r="R98" s="133" t="str">
        <f>IF(ISBLANK($E98),"",INDEX(#REF!,$AS98,13))</f>
        <v/>
      </c>
      <c r="S98" s="132"/>
      <c r="T98" s="266" t="str">
        <f t="shared" si="90"/>
        <v/>
      </c>
      <c r="U98" s="132"/>
      <c r="V98" s="266" t="str">
        <f t="shared" si="91"/>
        <v/>
      </c>
      <c r="W98" s="132"/>
      <c r="X98" s="267" t="str">
        <f t="shared" si="95"/>
        <v xml:space="preserve"> </v>
      </c>
      <c r="Y98" s="268" t="str">
        <f t="shared" si="96"/>
        <v/>
      </c>
      <c r="Z98" s="269" t="str">
        <f t="shared" si="97"/>
        <v/>
      </c>
      <c r="AB98" s="213" t="str">
        <f t="shared" si="92"/>
        <v/>
      </c>
      <c r="AC98" s="90" t="str">
        <f t="shared" si="93"/>
        <v/>
      </c>
      <c r="AD98" s="91">
        <f t="shared" si="94"/>
        <v>1</v>
      </c>
      <c r="AE98" s="210">
        <f t="shared" si="101"/>
        <v>1</v>
      </c>
      <c r="AF98" s="209">
        <f t="shared" si="102"/>
        <v>1</v>
      </c>
      <c r="AG98" s="94">
        <f t="shared" si="103"/>
        <v>0</v>
      </c>
      <c r="AH98" s="94">
        <f t="shared" si="104"/>
        <v>0</v>
      </c>
      <c r="AI98" s="94">
        <f t="shared" si="105"/>
        <v>0</v>
      </c>
      <c r="AJ98" s="95">
        <f t="shared" si="106"/>
        <v>0</v>
      </c>
      <c r="AK98" s="94">
        <f t="shared" si="107"/>
        <v>0</v>
      </c>
      <c r="AL98" s="94">
        <f t="shared" si="108"/>
        <v>0</v>
      </c>
      <c r="AM98" s="94">
        <f t="shared" si="109"/>
        <v>0</v>
      </c>
      <c r="AN98" s="96">
        <f t="shared" si="110"/>
        <v>0</v>
      </c>
      <c r="AO98" s="94" t="str">
        <f t="shared" si="98"/>
        <v/>
      </c>
      <c r="AP98" s="94" t="str">
        <f t="shared" si="99"/>
        <v/>
      </c>
      <c r="AQ98" s="94" t="str">
        <f t="shared" si="100"/>
        <v/>
      </c>
      <c r="AS98" s="35" t="e">
        <f>MATCH(E98,#REF!,0)</f>
        <v>#REF!</v>
      </c>
      <c r="AU98" s="198">
        <f t="shared" si="79"/>
        <v>0</v>
      </c>
    </row>
    <row r="99" spans="1:47" s="35" customFormat="1" ht="18">
      <c r="A99" s="84">
        <v>8</v>
      </c>
      <c r="B99" s="263" t="str">
        <f>IF(ISBLANK($E99),"",INDEX(#REF!,$AS99,2))</f>
        <v/>
      </c>
      <c r="C99" s="85" t="str">
        <f>IF(ISBLANK($E99),"",INDEX(#REF!,$AS99,3))</f>
        <v/>
      </c>
      <c r="D99" s="85" t="str">
        <f>IF(ISBLANK($E99),"",INDEX(#REF!,$AS99,4))</f>
        <v/>
      </c>
      <c r="E99" s="46"/>
      <c r="F99" s="85" t="str">
        <f>IF(ISBLANK($E99),"",INDEX(#REF!,$AS99,6))</f>
        <v/>
      </c>
      <c r="G99" s="180" t="str">
        <f>IF(ISBLANK($E99),"",INDEX(#REF!,$AS99,7))</f>
        <v/>
      </c>
      <c r="H99" s="154" t="str">
        <f>IF(ISBLANK($E99),"",INDEX(#REF!,$AS99,8))</f>
        <v/>
      </c>
      <c r="I99" s="86" t="str">
        <f>IF(ISBLANK($E99),"",INDEX(#REF!,$AS99,9))</f>
        <v/>
      </c>
      <c r="J99" s="94" t="str">
        <f>IF(ISBLANK($E99),"",INDEX(#REF!,$AS99,10))</f>
        <v/>
      </c>
      <c r="K99" s="88" t="str">
        <f>IF(ISBLANK($E99),"",INDEX(#REF!,$AS99,11))</f>
        <v/>
      </c>
      <c r="L99" s="131" t="str">
        <f>IF(ISBLANK($E99),"",INDEX(#REF!,$AS99,12))</f>
        <v/>
      </c>
      <c r="M99" s="132"/>
      <c r="N99" s="264" t="str">
        <f t="shared" si="88"/>
        <v/>
      </c>
      <c r="O99" s="132"/>
      <c r="P99" s="266" t="str">
        <f t="shared" si="89"/>
        <v/>
      </c>
      <c r="Q99" s="132"/>
      <c r="R99" s="133" t="str">
        <f>IF(ISBLANK($E99),"",INDEX(#REF!,$AS99,13))</f>
        <v/>
      </c>
      <c r="S99" s="132"/>
      <c r="T99" s="266" t="str">
        <f t="shared" si="90"/>
        <v/>
      </c>
      <c r="U99" s="132"/>
      <c r="V99" s="266" t="str">
        <f t="shared" si="91"/>
        <v/>
      </c>
      <c r="W99" s="132"/>
      <c r="X99" s="267" t="str">
        <f t="shared" si="95"/>
        <v xml:space="preserve"> </v>
      </c>
      <c r="Y99" s="268" t="str">
        <f t="shared" si="96"/>
        <v/>
      </c>
      <c r="Z99" s="269" t="str">
        <f t="shared" si="97"/>
        <v/>
      </c>
      <c r="AB99" s="213" t="str">
        <f t="shared" si="92"/>
        <v/>
      </c>
      <c r="AC99" s="90" t="str">
        <f t="shared" si="93"/>
        <v/>
      </c>
      <c r="AD99" s="91">
        <f>IF(ISBLANK($AR$3),1,IF(F99="K",$AR$3,1))</f>
        <v>1</v>
      </c>
      <c r="AE99" s="210">
        <f t="shared" si="101"/>
        <v>1</v>
      </c>
      <c r="AF99" s="209">
        <f t="shared" si="102"/>
        <v>1</v>
      </c>
      <c r="AG99" s="94">
        <f t="shared" si="103"/>
        <v>0</v>
      </c>
      <c r="AH99" s="94">
        <f t="shared" si="104"/>
        <v>0</v>
      </c>
      <c r="AI99" s="94">
        <f t="shared" si="105"/>
        <v>0</v>
      </c>
      <c r="AJ99" s="95">
        <f t="shared" si="106"/>
        <v>0</v>
      </c>
      <c r="AK99" s="94">
        <f t="shared" si="107"/>
        <v>0</v>
      </c>
      <c r="AL99" s="94">
        <f t="shared" si="108"/>
        <v>0</v>
      </c>
      <c r="AM99" s="94">
        <f t="shared" si="109"/>
        <v>0</v>
      </c>
      <c r="AN99" s="96">
        <f t="shared" si="110"/>
        <v>0</v>
      </c>
      <c r="AO99" s="94" t="str">
        <f t="shared" si="98"/>
        <v/>
      </c>
      <c r="AP99" s="94" t="str">
        <f t="shared" si="99"/>
        <v/>
      </c>
      <c r="AQ99" s="94" t="str">
        <f t="shared" si="100"/>
        <v/>
      </c>
      <c r="AS99" s="35" t="e">
        <f>MATCH(E99,#REF!,0)</f>
        <v>#REF!</v>
      </c>
      <c r="AU99" s="198">
        <f>IF(ISBLANK(E99),0,IF(($AU$4-H99)=19,10,IF(($AU$4-H99)=18,20,IF(($AU$4-H99)=17,30,IF(($AU$4-H99)=16,40,IF(($AU$4-H99)=15,50,IF(($AU$4-H99)=14,60,IF(($AU$4-H99)=13,70,0))))))))</f>
        <v>0</v>
      </c>
    </row>
    <row r="100" spans="1:47" s="35" customFormat="1" ht="18">
      <c r="A100" s="84">
        <v>9</v>
      </c>
      <c r="B100" s="85" t="str">
        <f>IF(ISBLANK($E100),"",INDEX(#REF!,$AS100,2))</f>
        <v/>
      </c>
      <c r="C100" s="85" t="str">
        <f>IF(ISBLANK($E100),"",INDEX(#REF!,$AS100,3))</f>
        <v/>
      </c>
      <c r="D100" s="85" t="str">
        <f>IF(ISBLANK($E100),"",INDEX(#REF!,$AS100,4))</f>
        <v/>
      </c>
      <c r="E100" s="59"/>
      <c r="F100" s="85" t="str">
        <f>IF(ISBLANK($E100),"",INDEX(#REF!,$AS100,6))</f>
        <v/>
      </c>
      <c r="G100" s="180" t="str">
        <f>IF(ISBLANK($E100),"",INDEX(#REF!,$AS100,7))</f>
        <v/>
      </c>
      <c r="H100" s="154" t="str">
        <f>IF(ISBLANK($E100),"",INDEX(#REF!,$AS100,8))</f>
        <v/>
      </c>
      <c r="I100" s="86" t="str">
        <f>IF(ISBLANK($E100),"",INDEX(#REF!,$AS100,9))</f>
        <v/>
      </c>
      <c r="J100" s="94" t="str">
        <f>IF(ISBLANK($E100),"",INDEX(#REF!,$AS100,10))</f>
        <v/>
      </c>
      <c r="K100" s="88" t="str">
        <f>IF(ISBLANK($E100),"",INDEX(#REF!,$AS100,11))</f>
        <v/>
      </c>
      <c r="L100" s="131" t="str">
        <f>IF(ISBLANK($E100),"",INDEX(#REF!,$AS100,12))</f>
        <v/>
      </c>
      <c r="M100" s="132"/>
      <c r="N100" s="264" t="str">
        <f t="shared" si="88"/>
        <v/>
      </c>
      <c r="O100" s="132"/>
      <c r="P100" s="266" t="str">
        <f t="shared" si="89"/>
        <v/>
      </c>
      <c r="Q100" s="132"/>
      <c r="R100" s="133" t="str">
        <f>IF(ISBLANK($E100),"",INDEX(#REF!,$AS100,13))</f>
        <v/>
      </c>
      <c r="S100" s="132"/>
      <c r="T100" s="266" t="str">
        <f t="shared" si="90"/>
        <v/>
      </c>
      <c r="U100" s="132"/>
      <c r="V100" s="266" t="str">
        <f t="shared" si="91"/>
        <v/>
      </c>
      <c r="W100" s="132"/>
      <c r="X100" s="267" t="str">
        <f t="shared" si="95"/>
        <v xml:space="preserve"> </v>
      </c>
      <c r="Y100" s="268" t="str">
        <f t="shared" si="96"/>
        <v/>
      </c>
      <c r="Z100" s="269" t="str">
        <f t="shared" si="97"/>
        <v/>
      </c>
      <c r="AB100" s="213" t="str">
        <f t="shared" si="92"/>
        <v/>
      </c>
      <c r="AC100" s="90" t="str">
        <f t="shared" si="93"/>
        <v/>
      </c>
      <c r="AD100" s="91">
        <f>IF(ISBLANK($AR$3),1,IF(F100="K",$AR$3,1))</f>
        <v>1</v>
      </c>
      <c r="AE100" s="210">
        <f t="shared" si="101"/>
        <v>1</v>
      </c>
      <c r="AF100" s="209">
        <f t="shared" si="102"/>
        <v>1</v>
      </c>
      <c r="AG100" s="94">
        <f t="shared" si="103"/>
        <v>0</v>
      </c>
      <c r="AH100" s="94">
        <f t="shared" si="104"/>
        <v>0</v>
      </c>
      <c r="AI100" s="94">
        <f t="shared" si="105"/>
        <v>0</v>
      </c>
      <c r="AJ100" s="95">
        <f t="shared" si="106"/>
        <v>0</v>
      </c>
      <c r="AK100" s="94">
        <f t="shared" si="107"/>
        <v>0</v>
      </c>
      <c r="AL100" s="94">
        <f t="shared" si="108"/>
        <v>0</v>
      </c>
      <c r="AM100" s="94">
        <f t="shared" si="109"/>
        <v>0</v>
      </c>
      <c r="AN100" s="96">
        <f t="shared" si="110"/>
        <v>0</v>
      </c>
      <c r="AO100" s="94" t="str">
        <f t="shared" si="98"/>
        <v/>
      </c>
      <c r="AP100" s="94" t="str">
        <f t="shared" si="99"/>
        <v/>
      </c>
      <c r="AQ100" s="94" t="str">
        <f t="shared" si="100"/>
        <v/>
      </c>
      <c r="AS100" s="35" t="e">
        <f>MATCH(E100,#REF!,0)</f>
        <v>#REF!</v>
      </c>
      <c r="AU100" s="198">
        <f>IF(ISBLANK(E100),0,IF(($AU$4-H100)=19,10,IF(($AU$4-H100)=18,20,IF(($AU$4-H100)=17,30,IF(($AU$4-H100)=16,40,IF(($AU$4-H100)=15,50,IF(($AU$4-H100)=14,60,IF(($AU$4-H100)=13,70,0))))))))</f>
        <v>0</v>
      </c>
    </row>
    <row r="101" spans="1:47" s="35" customFormat="1" ht="18">
      <c r="A101" s="84">
        <v>10</v>
      </c>
      <c r="B101" s="85" t="str">
        <f>IF(ISBLANK($E101),"",INDEX(#REF!,$AS101,2))</f>
        <v/>
      </c>
      <c r="C101" s="85" t="str">
        <f>IF(ISBLANK($E101),"",INDEX(#REF!,$AS101,3))</f>
        <v/>
      </c>
      <c r="D101" s="85" t="str">
        <f>IF(ISBLANK($E101),"",INDEX(#REF!,$AS101,4))</f>
        <v/>
      </c>
      <c r="E101" s="46"/>
      <c r="F101" s="85" t="str">
        <f>IF(ISBLANK($E101),"",INDEX(#REF!,$AS101,6))</f>
        <v/>
      </c>
      <c r="G101" s="180" t="str">
        <f>IF(ISBLANK($E101),"",INDEX(#REF!,$AS101,7))</f>
        <v/>
      </c>
      <c r="H101" s="154" t="str">
        <f>IF(ISBLANK($E101),"",INDEX(#REF!,$AS101,8))</f>
        <v/>
      </c>
      <c r="I101" s="86" t="str">
        <f>IF(ISBLANK($E101),"",INDEX(#REF!,$AS101,9))</f>
        <v/>
      </c>
      <c r="J101" s="94" t="str">
        <f>IF(ISBLANK($E101),"",INDEX(#REF!,$AS101,10))</f>
        <v/>
      </c>
      <c r="K101" s="88" t="str">
        <f>IF(ISBLANK($E101),"",INDEX(#REF!,$AS101,11))</f>
        <v/>
      </c>
      <c r="L101" s="131" t="str">
        <f>IF(ISBLANK($E101),"",INDEX(#REF!,$AS101,12))</f>
        <v/>
      </c>
      <c r="M101" s="132"/>
      <c r="N101" s="264" t="str">
        <f t="shared" si="88"/>
        <v/>
      </c>
      <c r="O101" s="132"/>
      <c r="P101" s="266" t="str">
        <f t="shared" si="89"/>
        <v/>
      </c>
      <c r="Q101" s="132"/>
      <c r="R101" s="133" t="str">
        <f>IF(ISBLANK($E101),"",INDEX(#REF!,$AS101,13))</f>
        <v/>
      </c>
      <c r="S101" s="132"/>
      <c r="T101" s="266" t="str">
        <f t="shared" si="90"/>
        <v/>
      </c>
      <c r="U101" s="132"/>
      <c r="V101" s="266" t="str">
        <f t="shared" si="91"/>
        <v/>
      </c>
      <c r="W101" s="132"/>
      <c r="X101" s="267" t="str">
        <f t="shared" si="95"/>
        <v xml:space="preserve"> </v>
      </c>
      <c r="Y101" s="268" t="str">
        <f t="shared" si="96"/>
        <v/>
      </c>
      <c r="Z101" s="269" t="str">
        <f t="shared" si="97"/>
        <v/>
      </c>
      <c r="AB101" s="213" t="str">
        <f t="shared" si="92"/>
        <v/>
      </c>
      <c r="AC101" s="90" t="str">
        <f t="shared" si="93"/>
        <v/>
      </c>
      <c r="AD101" s="91">
        <f>IF(ISBLANK($AR$3),1,IF(F101="K",$AR$3,1))</f>
        <v>1</v>
      </c>
      <c r="AE101" s="210">
        <f t="shared" si="101"/>
        <v>1</v>
      </c>
      <c r="AF101" s="209">
        <f t="shared" si="102"/>
        <v>1</v>
      </c>
      <c r="AG101" s="94">
        <f t="shared" si="103"/>
        <v>0</v>
      </c>
      <c r="AH101" s="94">
        <f t="shared" si="104"/>
        <v>0</v>
      </c>
      <c r="AI101" s="94">
        <f t="shared" si="105"/>
        <v>0</v>
      </c>
      <c r="AJ101" s="95">
        <f t="shared" si="106"/>
        <v>0</v>
      </c>
      <c r="AK101" s="94">
        <f t="shared" si="107"/>
        <v>0</v>
      </c>
      <c r="AL101" s="94">
        <f t="shared" si="108"/>
        <v>0</v>
      </c>
      <c r="AM101" s="94">
        <f t="shared" si="109"/>
        <v>0</v>
      </c>
      <c r="AN101" s="96">
        <f t="shared" si="110"/>
        <v>0</v>
      </c>
      <c r="AO101" s="94" t="str">
        <f t="shared" si="98"/>
        <v/>
      </c>
      <c r="AP101" s="94" t="str">
        <f t="shared" si="99"/>
        <v/>
      </c>
      <c r="AQ101" s="94" t="str">
        <f t="shared" si="100"/>
        <v/>
      </c>
      <c r="AS101" s="35" t="e">
        <f>MATCH(E101,#REF!,0)</f>
        <v>#REF!</v>
      </c>
      <c r="AU101" s="198">
        <f>IF(ISBLANK(E101),0,IF(($AU$4-H101)=19,10,IF(($AU$4-H101)=18,20,IF(($AU$4-H101)=17,30,IF(($AU$4-H101)=16,40,IF(($AU$4-H101)=15,50,IF(($AU$4-H101)=14,60,IF(($AU$4-H101)=13,70,0))))))))</f>
        <v>0</v>
      </c>
    </row>
    <row r="102" spans="1:47" s="35" customFormat="1" ht="18.600000000000001" thickBot="1">
      <c r="A102" s="84">
        <v>11</v>
      </c>
      <c r="B102" s="270" t="str">
        <f>IF(ISBLANK($E102),"",INDEX(#REF!,$AS102,2))</f>
        <v/>
      </c>
      <c r="C102" s="85" t="str">
        <f>IF(ISBLANK($E102),"",INDEX(#REF!,$AS102,3))</f>
        <v/>
      </c>
      <c r="D102" s="85" t="str">
        <f>IF(ISBLANK($E102),"",INDEX(#REF!,$AS102,4))</f>
        <v/>
      </c>
      <c r="E102" s="46"/>
      <c r="F102" s="85" t="str">
        <f>IF(ISBLANK($E102),"",INDEX(#REF!,$AS102,6))</f>
        <v/>
      </c>
      <c r="G102" s="180" t="str">
        <f>IF(ISBLANK($E102),"",INDEX(#REF!,$AS102,7))</f>
        <v/>
      </c>
      <c r="H102" s="154" t="str">
        <f>IF(ISBLANK($E102),"",INDEX(#REF!,$AS102,8))</f>
        <v/>
      </c>
      <c r="I102" s="86" t="str">
        <f>IF(ISBLANK($E102),"",INDEX(#REF!,$AS102,9))</f>
        <v/>
      </c>
      <c r="J102" s="94" t="str">
        <f>IF(ISBLANK($E102),"",INDEX(#REF!,$AS102,10))</f>
        <v/>
      </c>
      <c r="K102" s="88" t="str">
        <f>IF(ISBLANK($E102),"",INDEX(#REF!,$AS102,11))</f>
        <v/>
      </c>
      <c r="L102" s="131" t="str">
        <f>IF(ISBLANK($E102),"",INDEX(#REF!,$AS102,12))</f>
        <v/>
      </c>
      <c r="M102" s="132"/>
      <c r="N102" s="264" t="str">
        <f t="shared" si="88"/>
        <v/>
      </c>
      <c r="O102" s="132"/>
      <c r="P102" s="266" t="str">
        <f t="shared" si="89"/>
        <v/>
      </c>
      <c r="Q102" s="132"/>
      <c r="R102" s="133" t="str">
        <f>IF(ISBLANK($E102),"",INDEX(#REF!,$AS102,13))</f>
        <v/>
      </c>
      <c r="S102" s="132"/>
      <c r="T102" s="266" t="str">
        <f t="shared" si="90"/>
        <v/>
      </c>
      <c r="U102" s="132"/>
      <c r="V102" s="266" t="str">
        <f t="shared" si="91"/>
        <v/>
      </c>
      <c r="W102" s="132"/>
      <c r="X102" s="267" t="str">
        <f t="shared" si="95"/>
        <v xml:space="preserve"> </v>
      </c>
      <c r="Y102" s="268" t="str">
        <f t="shared" si="96"/>
        <v/>
      </c>
      <c r="Z102" s="269" t="str">
        <f t="shared" si="97"/>
        <v/>
      </c>
      <c r="AB102" s="213" t="str">
        <f t="shared" si="92"/>
        <v/>
      </c>
      <c r="AC102" s="90" t="str">
        <f t="shared" si="93"/>
        <v/>
      </c>
      <c r="AD102" s="91">
        <f>IF(ISBLANK($AR$3),1,IF(F102="K",$AR$3,1))</f>
        <v>1</v>
      </c>
      <c r="AE102" s="210">
        <f t="shared" si="101"/>
        <v>1</v>
      </c>
      <c r="AF102" s="209">
        <f t="shared" si="102"/>
        <v>1</v>
      </c>
      <c r="AG102" s="94">
        <f t="shared" si="103"/>
        <v>0</v>
      </c>
      <c r="AH102" s="94">
        <f t="shared" si="104"/>
        <v>0</v>
      </c>
      <c r="AI102" s="94">
        <f t="shared" si="105"/>
        <v>0</v>
      </c>
      <c r="AJ102" s="95">
        <f t="shared" si="106"/>
        <v>0</v>
      </c>
      <c r="AK102" s="94">
        <f t="shared" si="107"/>
        <v>0</v>
      </c>
      <c r="AL102" s="94">
        <f t="shared" si="108"/>
        <v>0</v>
      </c>
      <c r="AM102" s="94">
        <f t="shared" si="109"/>
        <v>0</v>
      </c>
      <c r="AN102" s="96">
        <f t="shared" si="110"/>
        <v>0</v>
      </c>
      <c r="AO102" s="94" t="str">
        <f t="shared" si="98"/>
        <v/>
      </c>
      <c r="AP102" s="94" t="str">
        <f t="shared" si="99"/>
        <v/>
      </c>
      <c r="AQ102" s="94" t="str">
        <f t="shared" si="100"/>
        <v/>
      </c>
      <c r="AS102" s="35" t="e">
        <f>MATCH(E102,#REF!,0)</f>
        <v>#REF!</v>
      </c>
      <c r="AU102" s="198">
        <f>IF(ISBLANK(E102),0,IF(($AU$4-H102)=19,10,IF(($AU$4-H102)=18,20,IF(($AU$4-H102)=17,30,IF(($AU$4-H102)=16,40,IF(($AU$4-H102)=15,50,IF(($AU$4-H102)=14,60,IF(($AU$4-H102)=13,70,0))))))))</f>
        <v>0</v>
      </c>
    </row>
    <row r="103" spans="1:47" s="35" customFormat="1" ht="18.600000000000001" thickBot="1">
      <c r="A103" s="84">
        <v>12</v>
      </c>
      <c r="B103" s="272" t="str">
        <f>IF(ISBLANK($E103),"",INDEX(#REF!,$AS103,2))</f>
        <v/>
      </c>
      <c r="C103" s="85" t="str">
        <f>IF(ISBLANK($E103),"",INDEX(#REF!,$AS103,3))</f>
        <v/>
      </c>
      <c r="D103" s="85" t="str">
        <f>IF(ISBLANK($E103),"",INDEX(#REF!,$AS103,4))</f>
        <v/>
      </c>
      <c r="E103" s="59"/>
      <c r="F103" s="85" t="str">
        <f>IF(ISBLANK($E103),"",INDEX(#REF!,$AS103,6))</f>
        <v/>
      </c>
      <c r="G103" s="180" t="str">
        <f>IF(ISBLANK($E103),"",INDEX(#REF!,$AS103,7))</f>
        <v/>
      </c>
      <c r="H103" s="154" t="str">
        <f>IF(ISBLANK($E103),"",INDEX(#REF!,$AS103,8))</f>
        <v/>
      </c>
      <c r="I103" s="86" t="str">
        <f>IF(ISBLANK($E103),"",INDEX(#REF!,$AS103,9))</f>
        <v/>
      </c>
      <c r="J103" s="94" t="str">
        <f>IF(ISBLANK($E103),"",INDEX(#REF!,$AS103,10))</f>
        <v/>
      </c>
      <c r="K103" s="88" t="str">
        <f>IF(ISBLANK($E103),"",INDEX(#REF!,$AS103,11))</f>
        <v/>
      </c>
      <c r="L103" s="131" t="str">
        <f>IF(ISBLANK($E103),"",INDEX(#REF!,$AS103,12))</f>
        <v/>
      </c>
      <c r="M103" s="132"/>
      <c r="N103" s="264" t="str">
        <f t="shared" si="88"/>
        <v/>
      </c>
      <c r="O103" s="132"/>
      <c r="P103" s="266" t="str">
        <f t="shared" si="89"/>
        <v/>
      </c>
      <c r="Q103" s="132"/>
      <c r="R103" s="133" t="str">
        <f>IF(ISBLANK($E103),"",INDEX(#REF!,$AS103,13))</f>
        <v/>
      </c>
      <c r="S103" s="132"/>
      <c r="T103" s="266" t="str">
        <f t="shared" si="90"/>
        <v/>
      </c>
      <c r="U103" s="132"/>
      <c r="V103" s="266" t="str">
        <f t="shared" si="91"/>
        <v/>
      </c>
      <c r="W103" s="132"/>
      <c r="X103" s="267" t="str">
        <f t="shared" si="95"/>
        <v xml:space="preserve"> </v>
      </c>
      <c r="Y103" s="268" t="str">
        <f t="shared" si="96"/>
        <v/>
      </c>
      <c r="Z103" s="269" t="str">
        <f t="shared" si="97"/>
        <v/>
      </c>
      <c r="AB103" s="213" t="str">
        <f t="shared" si="92"/>
        <v/>
      </c>
      <c r="AC103" s="90" t="str">
        <f t="shared" si="93"/>
        <v/>
      </c>
      <c r="AD103" s="91">
        <f t="shared" si="94"/>
        <v>1</v>
      </c>
      <c r="AE103" s="210">
        <f t="shared" si="101"/>
        <v>1</v>
      </c>
      <c r="AF103" s="209">
        <f t="shared" si="102"/>
        <v>1</v>
      </c>
      <c r="AG103" s="94">
        <f t="shared" si="103"/>
        <v>0</v>
      </c>
      <c r="AH103" s="94">
        <f t="shared" si="104"/>
        <v>0</v>
      </c>
      <c r="AI103" s="94">
        <f t="shared" si="105"/>
        <v>0</v>
      </c>
      <c r="AJ103" s="95">
        <f t="shared" si="106"/>
        <v>0</v>
      </c>
      <c r="AK103" s="94">
        <f t="shared" si="107"/>
        <v>0</v>
      </c>
      <c r="AL103" s="94">
        <f t="shared" si="108"/>
        <v>0</v>
      </c>
      <c r="AM103" s="94">
        <f t="shared" si="109"/>
        <v>0</v>
      </c>
      <c r="AN103" s="96">
        <f t="shared" si="110"/>
        <v>0</v>
      </c>
      <c r="AO103" s="94" t="str">
        <f t="shared" si="98"/>
        <v/>
      </c>
      <c r="AP103" s="94" t="str">
        <f t="shared" si="99"/>
        <v/>
      </c>
      <c r="AQ103" s="94" t="str">
        <f t="shared" si="100"/>
        <v/>
      </c>
      <c r="AS103" s="35" t="e">
        <f>MATCH(E103,#REF!,0)</f>
        <v>#REF!</v>
      </c>
      <c r="AU103" s="198">
        <f t="shared" si="79"/>
        <v>0</v>
      </c>
    </row>
    <row r="104" spans="1:47" s="35" customFormat="1" ht="18">
      <c r="A104" s="84">
        <v>13</v>
      </c>
      <c r="B104" s="263" t="str">
        <f>IF(ISBLANK($E104),"",INDEX(#REF!,$AS104,2))</f>
        <v/>
      </c>
      <c r="C104" s="85" t="str">
        <f>IF(ISBLANK($E104),"",INDEX(#REF!,$AS104,3))</f>
        <v/>
      </c>
      <c r="D104" s="85" t="str">
        <f>IF(ISBLANK($E104),"",INDEX(#REF!,$AS104,4))</f>
        <v/>
      </c>
      <c r="E104" s="59"/>
      <c r="F104" s="85" t="str">
        <f>IF(ISBLANK($E104),"",INDEX(#REF!,$AS104,6))</f>
        <v/>
      </c>
      <c r="G104" s="180" t="str">
        <f>IF(ISBLANK($E104),"",INDEX(#REF!,$AS104,7))</f>
        <v/>
      </c>
      <c r="H104" s="154" t="str">
        <f>IF(ISBLANK($E104),"",INDEX(#REF!,$AS104,8))</f>
        <v/>
      </c>
      <c r="I104" s="86" t="str">
        <f>IF(ISBLANK($E104),"",INDEX(#REF!,$AS104,9))</f>
        <v/>
      </c>
      <c r="J104" s="94" t="str">
        <f>IF(ISBLANK($E104),"",INDEX(#REF!,$AS104,10))</f>
        <v/>
      </c>
      <c r="K104" s="88" t="str">
        <f>IF(ISBLANK($E104),"",INDEX(#REF!,$AS104,11))</f>
        <v/>
      </c>
      <c r="L104" s="131" t="str">
        <f>IF(ISBLANK($E104),"",INDEX(#REF!,$AS104,12))</f>
        <v/>
      </c>
      <c r="M104" s="132"/>
      <c r="N104" s="264" t="str">
        <f t="shared" si="88"/>
        <v/>
      </c>
      <c r="O104" s="132"/>
      <c r="P104" s="266" t="str">
        <f t="shared" si="89"/>
        <v/>
      </c>
      <c r="Q104" s="132"/>
      <c r="R104" s="133" t="str">
        <f>IF(ISBLANK($E104),"",INDEX(#REF!,$AS104,13))</f>
        <v/>
      </c>
      <c r="S104" s="132"/>
      <c r="T104" s="266" t="str">
        <f t="shared" si="90"/>
        <v/>
      </c>
      <c r="U104" s="132"/>
      <c r="V104" s="266" t="str">
        <f t="shared" si="91"/>
        <v/>
      </c>
      <c r="W104" s="132"/>
      <c r="X104" s="267" t="str">
        <f t="shared" si="95"/>
        <v xml:space="preserve"> </v>
      </c>
      <c r="Y104" s="268" t="str">
        <f t="shared" si="96"/>
        <v/>
      </c>
      <c r="Z104" s="269" t="str">
        <f t="shared" si="97"/>
        <v/>
      </c>
      <c r="AB104" s="213" t="str">
        <f t="shared" si="92"/>
        <v/>
      </c>
      <c r="AC104" s="90" t="str">
        <f t="shared" si="93"/>
        <v/>
      </c>
      <c r="AD104" s="91">
        <f>IF(ISBLANK($AR$3),1,IF(F104="K",$AR$3,1))</f>
        <v>1</v>
      </c>
      <c r="AE104" s="210">
        <f t="shared" si="101"/>
        <v>1</v>
      </c>
      <c r="AF104" s="209">
        <f t="shared" si="102"/>
        <v>1</v>
      </c>
      <c r="AG104" s="94">
        <f t="shared" si="103"/>
        <v>0</v>
      </c>
      <c r="AH104" s="94">
        <f t="shared" si="104"/>
        <v>0</v>
      </c>
      <c r="AI104" s="94">
        <f t="shared" si="105"/>
        <v>0</v>
      </c>
      <c r="AJ104" s="95">
        <f t="shared" si="106"/>
        <v>0</v>
      </c>
      <c r="AK104" s="94">
        <f t="shared" si="107"/>
        <v>0</v>
      </c>
      <c r="AL104" s="94">
        <f t="shared" si="108"/>
        <v>0</v>
      </c>
      <c r="AM104" s="94">
        <f t="shared" si="109"/>
        <v>0</v>
      </c>
      <c r="AN104" s="96">
        <f t="shared" si="110"/>
        <v>0</v>
      </c>
      <c r="AO104" s="94" t="str">
        <f t="shared" si="98"/>
        <v/>
      </c>
      <c r="AP104" s="94" t="str">
        <f t="shared" si="99"/>
        <v/>
      </c>
      <c r="AQ104" s="94" t="str">
        <f t="shared" si="100"/>
        <v/>
      </c>
      <c r="AS104" s="35" t="e">
        <f>MATCH(E104,#REF!,0)</f>
        <v>#REF!</v>
      </c>
      <c r="AU104" s="198">
        <f t="shared" ref="AU104:AU111" si="111">IF(ISBLANK(E104),0,IF(($AU$4-H104)=19,10,IF(($AU$4-H104)=18,20,IF(($AU$4-H104)=17,30,IF(($AU$4-H104)=16,40,IF(($AU$4-H104)=15,50,IF(($AU$4-H104)=14,60,IF(($AU$4-H104)=13,70,0))))))))</f>
        <v>0</v>
      </c>
    </row>
    <row r="105" spans="1:47" s="35" customFormat="1" ht="18.600000000000001" thickBot="1">
      <c r="A105" s="84">
        <v>14</v>
      </c>
      <c r="B105" s="270" t="str">
        <f>IF(ISBLANK($E105),"",INDEX(#REF!,$AS105,2))</f>
        <v/>
      </c>
      <c r="C105" s="85" t="str">
        <f>IF(ISBLANK($E105),"",INDEX(#REF!,$AS105,3))</f>
        <v/>
      </c>
      <c r="D105" s="85" t="str">
        <f>IF(ISBLANK($E105),"",INDEX(#REF!,$AS105,4))</f>
        <v/>
      </c>
      <c r="E105" s="59"/>
      <c r="F105" s="85" t="str">
        <f>IF(ISBLANK($E105),"",INDEX(#REF!,$AS105,6))</f>
        <v/>
      </c>
      <c r="G105" s="180" t="str">
        <f>IF(ISBLANK($E105),"",INDEX(#REF!,$AS105,7))</f>
        <v/>
      </c>
      <c r="H105" s="154" t="str">
        <f>IF(ISBLANK($E105),"",INDEX(#REF!,$AS105,8))</f>
        <v/>
      </c>
      <c r="I105" s="86" t="str">
        <f>IF(ISBLANK($E105),"",INDEX(#REF!,$AS105,9))</f>
        <v/>
      </c>
      <c r="J105" s="94" t="str">
        <f>IF(ISBLANK($E105),"",INDEX(#REF!,$AS105,10))</f>
        <v/>
      </c>
      <c r="K105" s="88" t="str">
        <f>IF(ISBLANK($E105),"",INDEX(#REF!,$AS105,11))</f>
        <v/>
      </c>
      <c r="L105" s="131" t="str">
        <f>IF(ISBLANK($E105),"",INDEX(#REF!,$AS105,12))</f>
        <v/>
      </c>
      <c r="M105" s="132"/>
      <c r="N105" s="264" t="str">
        <f t="shared" si="88"/>
        <v/>
      </c>
      <c r="O105" s="132"/>
      <c r="P105" s="266" t="str">
        <f t="shared" si="89"/>
        <v/>
      </c>
      <c r="Q105" s="132"/>
      <c r="R105" s="133" t="str">
        <f>IF(ISBLANK($E105),"",INDEX(#REF!,$AS105,13))</f>
        <v/>
      </c>
      <c r="S105" s="132"/>
      <c r="T105" s="266" t="str">
        <f t="shared" si="90"/>
        <v/>
      </c>
      <c r="U105" s="132"/>
      <c r="V105" s="266" t="str">
        <f t="shared" si="91"/>
        <v/>
      </c>
      <c r="W105" s="132"/>
      <c r="X105" s="267" t="str">
        <f t="shared" si="95"/>
        <v xml:space="preserve"> </v>
      </c>
      <c r="Y105" s="268" t="str">
        <f t="shared" si="96"/>
        <v/>
      </c>
      <c r="Z105" s="269" t="str">
        <f t="shared" si="97"/>
        <v/>
      </c>
      <c r="AB105" s="213" t="str">
        <f t="shared" si="92"/>
        <v/>
      </c>
      <c r="AC105" s="90" t="str">
        <f t="shared" si="93"/>
        <v/>
      </c>
      <c r="AD105" s="91">
        <f>IF(ISBLANK($AR$3),1,IF(F105="K",$AR$3,1))</f>
        <v>1</v>
      </c>
      <c r="AE105" s="210">
        <f t="shared" si="101"/>
        <v>1</v>
      </c>
      <c r="AF105" s="209">
        <f t="shared" si="102"/>
        <v>1</v>
      </c>
      <c r="AG105" s="94">
        <f t="shared" si="103"/>
        <v>0</v>
      </c>
      <c r="AH105" s="94">
        <f t="shared" si="104"/>
        <v>0</v>
      </c>
      <c r="AI105" s="94">
        <f t="shared" si="105"/>
        <v>0</v>
      </c>
      <c r="AJ105" s="95">
        <f t="shared" si="106"/>
        <v>0</v>
      </c>
      <c r="AK105" s="94">
        <f t="shared" si="107"/>
        <v>0</v>
      </c>
      <c r="AL105" s="94">
        <f t="shared" si="108"/>
        <v>0</v>
      </c>
      <c r="AM105" s="94">
        <f t="shared" si="109"/>
        <v>0</v>
      </c>
      <c r="AN105" s="96">
        <f t="shared" si="110"/>
        <v>0</v>
      </c>
      <c r="AO105" s="94" t="str">
        <f t="shared" si="98"/>
        <v/>
      </c>
      <c r="AP105" s="94" t="str">
        <f t="shared" si="99"/>
        <v/>
      </c>
      <c r="AQ105" s="94" t="str">
        <f t="shared" si="100"/>
        <v/>
      </c>
      <c r="AS105" s="35" t="e">
        <f>MATCH(E105,#REF!,0)</f>
        <v>#REF!</v>
      </c>
      <c r="AU105" s="198">
        <f t="shared" si="111"/>
        <v>0</v>
      </c>
    </row>
    <row r="106" spans="1:47" s="35" customFormat="1" ht="18">
      <c r="A106" s="84">
        <v>15</v>
      </c>
      <c r="B106" s="275" t="str">
        <f>IF(ISBLANK($E106),"",INDEX(#REF!,$AS106,2))</f>
        <v/>
      </c>
      <c r="C106" s="85" t="str">
        <f>IF(ISBLANK($E106),"",INDEX(#REF!,$AS106,3))</f>
        <v/>
      </c>
      <c r="D106" s="85" t="str">
        <f>IF(ISBLANK($E106),"",INDEX(#REF!,$AS106,4))</f>
        <v/>
      </c>
      <c r="E106" s="59"/>
      <c r="F106" s="85" t="str">
        <f>IF(ISBLANK($E106),"",INDEX(#REF!,$AS106,6))</f>
        <v/>
      </c>
      <c r="G106" s="180" t="str">
        <f>IF(ISBLANK($E106),"",INDEX(#REF!,$AS106,7))</f>
        <v/>
      </c>
      <c r="H106" s="154" t="str">
        <f>IF(ISBLANK($E106),"",INDEX(#REF!,$AS106,8))</f>
        <v/>
      </c>
      <c r="I106" s="86" t="str">
        <f>IF(ISBLANK($E106),"",INDEX(#REF!,$AS106,9))</f>
        <v/>
      </c>
      <c r="J106" s="94" t="str">
        <f>IF(ISBLANK($E106),"",INDEX(#REF!,$AS106,10))</f>
        <v/>
      </c>
      <c r="K106" s="88" t="str">
        <f>IF(ISBLANK($E106),"",INDEX(#REF!,$AS106,11))</f>
        <v/>
      </c>
      <c r="L106" s="131" t="str">
        <f>IF(ISBLANK($E106),"",INDEX(#REF!,$AS106,12))</f>
        <v/>
      </c>
      <c r="M106" s="132"/>
      <c r="N106" s="264" t="str">
        <f t="shared" si="88"/>
        <v/>
      </c>
      <c r="O106" s="132"/>
      <c r="P106" s="266" t="str">
        <f t="shared" si="89"/>
        <v/>
      </c>
      <c r="Q106" s="132"/>
      <c r="R106" s="133" t="str">
        <f>IF(ISBLANK($E106),"",INDEX(#REF!,$AS106,13))</f>
        <v/>
      </c>
      <c r="S106" s="132"/>
      <c r="T106" s="266" t="str">
        <f t="shared" si="90"/>
        <v/>
      </c>
      <c r="U106" s="132"/>
      <c r="V106" s="266" t="str">
        <f t="shared" si="91"/>
        <v/>
      </c>
      <c r="W106" s="132"/>
      <c r="X106" s="267" t="str">
        <f t="shared" si="95"/>
        <v xml:space="preserve"> </v>
      </c>
      <c r="Y106" s="268" t="str">
        <f t="shared" si="96"/>
        <v/>
      </c>
      <c r="Z106" s="269" t="str">
        <f t="shared" si="97"/>
        <v/>
      </c>
      <c r="AB106" s="213" t="str">
        <f t="shared" si="92"/>
        <v/>
      </c>
      <c r="AC106" s="90" t="str">
        <f t="shared" si="93"/>
        <v/>
      </c>
      <c r="AD106" s="91">
        <f>IF(ISBLANK($AR$3),1,IF(F106="K",$AR$3,1))</f>
        <v>1</v>
      </c>
      <c r="AE106" s="210">
        <f t="shared" si="101"/>
        <v>1</v>
      </c>
      <c r="AF106" s="209">
        <f t="shared" si="102"/>
        <v>1</v>
      </c>
      <c r="AG106" s="94">
        <f t="shared" si="103"/>
        <v>0</v>
      </c>
      <c r="AH106" s="94">
        <f t="shared" si="104"/>
        <v>0</v>
      </c>
      <c r="AI106" s="94">
        <f t="shared" si="105"/>
        <v>0</v>
      </c>
      <c r="AJ106" s="95">
        <f t="shared" si="106"/>
        <v>0</v>
      </c>
      <c r="AK106" s="94">
        <f t="shared" si="107"/>
        <v>0</v>
      </c>
      <c r="AL106" s="94">
        <f t="shared" si="108"/>
        <v>0</v>
      </c>
      <c r="AM106" s="94">
        <f t="shared" si="109"/>
        <v>0</v>
      </c>
      <c r="AN106" s="96">
        <f t="shared" si="110"/>
        <v>0</v>
      </c>
      <c r="AO106" s="94" t="str">
        <f t="shared" si="98"/>
        <v/>
      </c>
      <c r="AP106" s="94" t="str">
        <f t="shared" si="99"/>
        <v/>
      </c>
      <c r="AQ106" s="94" t="str">
        <f t="shared" si="100"/>
        <v/>
      </c>
      <c r="AS106" s="35" t="e">
        <f>MATCH(E106,#REF!,0)</f>
        <v>#REF!</v>
      </c>
      <c r="AU106" s="198">
        <f t="shared" si="111"/>
        <v>0</v>
      </c>
    </row>
    <row r="107" spans="1:47" s="35" customFormat="1" ht="18">
      <c r="A107" s="84">
        <v>16</v>
      </c>
      <c r="B107" s="263" t="str">
        <f>IF(ISBLANK($E107),"",INDEX(#REF!,$AS107,2))</f>
        <v/>
      </c>
      <c r="C107" s="85" t="str">
        <f>IF(ISBLANK($E107),"",INDEX(#REF!,$AS107,3))</f>
        <v/>
      </c>
      <c r="D107" s="85" t="str">
        <f>IF(ISBLANK($E107),"",INDEX(#REF!,$AS107,4))</f>
        <v/>
      </c>
      <c r="E107" s="59"/>
      <c r="F107" s="85" t="str">
        <f>IF(ISBLANK($E107),"",INDEX(#REF!,$AS107,6))</f>
        <v/>
      </c>
      <c r="G107" s="180" t="str">
        <f>IF(ISBLANK($E107),"",INDEX(#REF!,$AS107,7))</f>
        <v/>
      </c>
      <c r="H107" s="154" t="str">
        <f>IF(ISBLANK($E107),"",INDEX(#REF!,$AS107,8))</f>
        <v/>
      </c>
      <c r="I107" s="86" t="str">
        <f>IF(ISBLANK($E107),"",INDEX(#REF!,$AS107,9))</f>
        <v/>
      </c>
      <c r="J107" s="94" t="str">
        <f>IF(ISBLANK($E107),"",INDEX(#REF!,$AS107,10))</f>
        <v/>
      </c>
      <c r="K107" s="88" t="str">
        <f>IF(ISBLANK($E107),"",INDEX(#REF!,$AS107,11))</f>
        <v/>
      </c>
      <c r="L107" s="131" t="str">
        <f>IF(ISBLANK($E107),"",INDEX(#REF!,$AS107,12))</f>
        <v/>
      </c>
      <c r="M107" s="132"/>
      <c r="N107" s="264" t="str">
        <f t="shared" si="88"/>
        <v/>
      </c>
      <c r="O107" s="132"/>
      <c r="P107" s="266" t="str">
        <f t="shared" si="89"/>
        <v/>
      </c>
      <c r="Q107" s="132"/>
      <c r="R107" s="133" t="str">
        <f>IF(ISBLANK($E107),"",INDEX(#REF!,$AS107,13))</f>
        <v/>
      </c>
      <c r="S107" s="132"/>
      <c r="T107" s="266" t="str">
        <f t="shared" si="90"/>
        <v/>
      </c>
      <c r="U107" s="132"/>
      <c r="V107" s="266" t="str">
        <f t="shared" si="91"/>
        <v/>
      </c>
      <c r="W107" s="132"/>
      <c r="X107" s="267" t="str">
        <f t="shared" si="95"/>
        <v xml:space="preserve"> </v>
      </c>
      <c r="Y107" s="268" t="str">
        <f t="shared" si="96"/>
        <v/>
      </c>
      <c r="Z107" s="269" t="str">
        <f t="shared" si="97"/>
        <v/>
      </c>
      <c r="AB107" s="213" t="str">
        <f t="shared" si="92"/>
        <v/>
      </c>
      <c r="AC107" s="90" t="str">
        <f t="shared" si="93"/>
        <v/>
      </c>
      <c r="AD107" s="91">
        <f>IF(ISBLANK($AR$3),1,IF(F107="K",$AR$3,1))</f>
        <v>1</v>
      </c>
      <c r="AE107" s="210">
        <f t="shared" si="101"/>
        <v>1</v>
      </c>
      <c r="AF107" s="209">
        <f t="shared" si="102"/>
        <v>1</v>
      </c>
      <c r="AG107" s="94">
        <f t="shared" si="103"/>
        <v>0</v>
      </c>
      <c r="AH107" s="94">
        <f t="shared" si="104"/>
        <v>0</v>
      </c>
      <c r="AI107" s="94">
        <f t="shared" si="105"/>
        <v>0</v>
      </c>
      <c r="AJ107" s="95">
        <f t="shared" si="106"/>
        <v>0</v>
      </c>
      <c r="AK107" s="94">
        <f t="shared" si="107"/>
        <v>0</v>
      </c>
      <c r="AL107" s="94">
        <f t="shared" si="108"/>
        <v>0</v>
      </c>
      <c r="AM107" s="94">
        <f t="shared" si="109"/>
        <v>0</v>
      </c>
      <c r="AN107" s="96">
        <f t="shared" si="110"/>
        <v>0</v>
      </c>
      <c r="AO107" s="94" t="str">
        <f t="shared" si="98"/>
        <v/>
      </c>
      <c r="AP107" s="94" t="str">
        <f t="shared" si="99"/>
        <v/>
      </c>
      <c r="AQ107" s="94" t="str">
        <f t="shared" si="100"/>
        <v/>
      </c>
      <c r="AS107" s="35" t="e">
        <f>MATCH(E107,#REF!,0)</f>
        <v>#REF!</v>
      </c>
      <c r="AU107" s="198">
        <f t="shared" si="111"/>
        <v>0</v>
      </c>
    </row>
    <row r="108" spans="1:47" s="35" customFormat="1" ht="18.600000000000001" thickBot="1">
      <c r="A108" s="84">
        <v>17</v>
      </c>
      <c r="B108" s="270" t="str">
        <f>IF(ISBLANK($E108),"",INDEX(#REF!,$AS108,2))</f>
        <v/>
      </c>
      <c r="C108" s="85" t="str">
        <f>IF(ISBLANK($E108),"",INDEX(#REF!,$AS108,3))</f>
        <v/>
      </c>
      <c r="D108" s="85" t="str">
        <f>IF(ISBLANK($E108),"",INDEX(#REF!,$AS108,4))</f>
        <v/>
      </c>
      <c r="E108" s="59"/>
      <c r="F108" s="85" t="str">
        <f>IF(ISBLANK($E108),"",INDEX(#REF!,$AS108,6))</f>
        <v/>
      </c>
      <c r="G108" s="180" t="str">
        <f>IF(ISBLANK($E108),"",INDEX(#REF!,$AS108,7))</f>
        <v/>
      </c>
      <c r="H108" s="154" t="str">
        <f>IF(ISBLANK($E108),"",INDEX(#REF!,$AS108,8))</f>
        <v/>
      </c>
      <c r="I108" s="86" t="str">
        <f>IF(ISBLANK($E108),"",INDEX(#REF!,$AS108,9))</f>
        <v/>
      </c>
      <c r="J108" s="94" t="str">
        <f>IF(ISBLANK($E108),"",INDEX(#REF!,$AS108,10))</f>
        <v/>
      </c>
      <c r="K108" s="88" t="str">
        <f>IF(ISBLANK($E108),"",INDEX(#REF!,$AS108,11))</f>
        <v/>
      </c>
      <c r="L108" s="131" t="str">
        <f>IF(ISBLANK($E108),"",INDEX(#REF!,$AS108,12))</f>
        <v/>
      </c>
      <c r="M108" s="132"/>
      <c r="N108" s="264" t="str">
        <f t="shared" si="88"/>
        <v/>
      </c>
      <c r="O108" s="132"/>
      <c r="P108" s="266" t="str">
        <f t="shared" si="89"/>
        <v/>
      </c>
      <c r="Q108" s="132"/>
      <c r="R108" s="133" t="str">
        <f>IF(ISBLANK($E108),"",INDEX(#REF!,$AS108,13))</f>
        <v/>
      </c>
      <c r="S108" s="132"/>
      <c r="T108" s="266" t="str">
        <f t="shared" si="90"/>
        <v/>
      </c>
      <c r="U108" s="132"/>
      <c r="V108" s="266" t="str">
        <f t="shared" si="91"/>
        <v/>
      </c>
      <c r="W108" s="132"/>
      <c r="X108" s="267" t="str">
        <f t="shared" si="95"/>
        <v xml:space="preserve"> </v>
      </c>
      <c r="Y108" s="268" t="str">
        <f t="shared" si="96"/>
        <v/>
      </c>
      <c r="Z108" s="269" t="str">
        <f t="shared" si="97"/>
        <v/>
      </c>
      <c r="AB108" s="213" t="str">
        <f t="shared" si="92"/>
        <v/>
      </c>
      <c r="AC108" s="90" t="str">
        <f t="shared" si="93"/>
        <v/>
      </c>
      <c r="AD108" s="91">
        <f>IF(ISBLANK($AR$3),1,IF(F108="K",$AR$3,1))</f>
        <v>1</v>
      </c>
      <c r="AE108" s="210">
        <f t="shared" si="101"/>
        <v>1</v>
      </c>
      <c r="AF108" s="209">
        <f t="shared" si="102"/>
        <v>1</v>
      </c>
      <c r="AG108" s="94">
        <f t="shared" si="103"/>
        <v>0</v>
      </c>
      <c r="AH108" s="94">
        <f t="shared" si="104"/>
        <v>0</v>
      </c>
      <c r="AI108" s="94">
        <f t="shared" si="105"/>
        <v>0</v>
      </c>
      <c r="AJ108" s="95">
        <f t="shared" si="106"/>
        <v>0</v>
      </c>
      <c r="AK108" s="94">
        <f t="shared" si="107"/>
        <v>0</v>
      </c>
      <c r="AL108" s="94">
        <f t="shared" si="108"/>
        <v>0</v>
      </c>
      <c r="AM108" s="94">
        <f t="shared" si="109"/>
        <v>0</v>
      </c>
      <c r="AN108" s="96">
        <f t="shared" si="110"/>
        <v>0</v>
      </c>
      <c r="AO108" s="94" t="str">
        <f t="shared" si="98"/>
        <v/>
      </c>
      <c r="AP108" s="94" t="str">
        <f t="shared" si="99"/>
        <v/>
      </c>
      <c r="AQ108" s="94" t="str">
        <f t="shared" si="100"/>
        <v/>
      </c>
      <c r="AS108" s="35" t="e">
        <f>MATCH(E108,#REF!,0)</f>
        <v>#REF!</v>
      </c>
      <c r="AU108" s="198">
        <f t="shared" si="111"/>
        <v>0</v>
      </c>
    </row>
    <row r="109" spans="1:47" s="35" customFormat="1" ht="18">
      <c r="A109" s="84">
        <v>18</v>
      </c>
      <c r="B109" s="275" t="str">
        <f>IF(ISBLANK($E109),"",INDEX(#REF!,$AS109,2))</f>
        <v/>
      </c>
      <c r="C109" s="85" t="str">
        <f>IF(ISBLANK($E109),"",INDEX(#REF!,$AS109,3))</f>
        <v/>
      </c>
      <c r="D109" s="85" t="str">
        <f>IF(ISBLANK($E109),"",INDEX(#REF!,$AS109,4))</f>
        <v/>
      </c>
      <c r="E109" s="59"/>
      <c r="F109" s="85" t="str">
        <f>IF(ISBLANK($E109),"",INDEX(#REF!,$AS109,6))</f>
        <v/>
      </c>
      <c r="G109" s="180" t="str">
        <f>IF(ISBLANK($E109),"",INDEX(#REF!,$AS109,7))</f>
        <v/>
      </c>
      <c r="H109" s="154" t="str">
        <f>IF(ISBLANK($E109),"",INDEX(#REF!,$AS109,8))</f>
        <v/>
      </c>
      <c r="I109" s="86" t="str">
        <f>IF(ISBLANK($E109),"",INDEX(#REF!,$AS109,9))</f>
        <v/>
      </c>
      <c r="J109" s="94" t="str">
        <f>IF(ISBLANK($E109),"",INDEX(#REF!,$AS109,10))</f>
        <v/>
      </c>
      <c r="K109" s="88" t="str">
        <f>IF(ISBLANK($E109),"",INDEX(#REF!,$AS109,11))</f>
        <v/>
      </c>
      <c r="L109" s="131" t="str">
        <f>IF(ISBLANK($E109),"",INDEX(#REF!,$AS109,12))</f>
        <v/>
      </c>
      <c r="M109" s="132"/>
      <c r="N109" s="264" t="str">
        <f t="shared" si="88"/>
        <v/>
      </c>
      <c r="O109" s="132"/>
      <c r="P109" s="266" t="str">
        <f t="shared" si="89"/>
        <v/>
      </c>
      <c r="Q109" s="132"/>
      <c r="R109" s="133" t="str">
        <f>IF(ISBLANK($E109),"",INDEX(#REF!,$AS109,13))</f>
        <v/>
      </c>
      <c r="S109" s="132"/>
      <c r="T109" s="266" t="str">
        <f t="shared" si="90"/>
        <v/>
      </c>
      <c r="U109" s="132"/>
      <c r="V109" s="266" t="str">
        <f t="shared" si="91"/>
        <v/>
      </c>
      <c r="W109" s="132"/>
      <c r="X109" s="267" t="str">
        <f t="shared" si="95"/>
        <v xml:space="preserve"> </v>
      </c>
      <c r="Y109" s="268" t="str">
        <f t="shared" si="96"/>
        <v/>
      </c>
      <c r="Z109" s="269" t="str">
        <f t="shared" si="97"/>
        <v/>
      </c>
      <c r="AB109" s="213" t="str">
        <f t="shared" si="92"/>
        <v/>
      </c>
      <c r="AC109" s="90" t="str">
        <f t="shared" si="93"/>
        <v/>
      </c>
      <c r="AD109" s="91">
        <f t="shared" si="94"/>
        <v>1</v>
      </c>
      <c r="AE109" s="210">
        <f>IF(K109&lt;153.757,10^(0.787004341*((LOG10(K109/153.757))^2)),1)</f>
        <v>1</v>
      </c>
      <c r="AF109" s="209">
        <f>IF(K109&lt;193.609,10^(0.722762521*((LOG10(K109/193.609))^2)),1)</f>
        <v>1</v>
      </c>
      <c r="AG109" s="94">
        <f>IF(M109="z",L109,IF(M109="x",L109*(-1),0))</f>
        <v>0</v>
      </c>
      <c r="AH109" s="94">
        <f>IF(O109="z",N109,IF(O109="x",N109*(-1),0))</f>
        <v>0</v>
      </c>
      <c r="AI109" s="94">
        <f>IF(Q109="z",P109,IF(Q109="x",P109*(-1),0))</f>
        <v>0</v>
      </c>
      <c r="AJ109" s="95">
        <f>IF(AND(AG109&lt;0,AH109&lt;0,AI109&lt;0),0,MAX(AG109:AI109))</f>
        <v>0</v>
      </c>
      <c r="AK109" s="94">
        <f>IF(S109="z",R109,IF(S109="x",R109*(-1),0))</f>
        <v>0</v>
      </c>
      <c r="AL109" s="94">
        <f>IF(U109="z",T109,IF(U109="x",T109*(-1),0))</f>
        <v>0</v>
      </c>
      <c r="AM109" s="94">
        <f>IF(W109="z",V109,IF(W109="x",V109*(-1),0))</f>
        <v>0</v>
      </c>
      <c r="AN109" s="96">
        <f>IF(AND(AK109&lt;0,AL109&lt;0,AM109&lt;0),0,MAX(AK109:AM109))</f>
        <v>0</v>
      </c>
      <c r="AO109" s="94" t="str">
        <f t="shared" si="98"/>
        <v/>
      </c>
      <c r="AP109" s="94" t="str">
        <f t="shared" si="99"/>
        <v/>
      </c>
      <c r="AQ109" s="94" t="str">
        <f t="shared" si="100"/>
        <v/>
      </c>
      <c r="AS109" s="35" t="e">
        <f>MATCH(E109,#REF!,0)</f>
        <v>#REF!</v>
      </c>
      <c r="AU109" s="198">
        <f t="shared" si="111"/>
        <v>0</v>
      </c>
    </row>
    <row r="110" spans="1:47" s="35" customFormat="1" ht="18.600000000000001" thickBot="1">
      <c r="A110" s="84">
        <v>19</v>
      </c>
      <c r="B110" s="270" t="str">
        <f>IF(ISBLANK($E110),"",INDEX(#REF!,$AS110,2))</f>
        <v/>
      </c>
      <c r="C110" s="85" t="str">
        <f>IF(ISBLANK($E110),"",INDEX(#REF!,$AS110,3))</f>
        <v/>
      </c>
      <c r="D110" s="85" t="str">
        <f>IF(ISBLANK($E110),"",INDEX(#REF!,$AS110,4))</f>
        <v/>
      </c>
      <c r="E110" s="59"/>
      <c r="F110" s="85" t="str">
        <f>IF(ISBLANK($E110),"",INDEX(#REF!,$AS110,6))</f>
        <v/>
      </c>
      <c r="G110" s="180" t="str">
        <f>IF(ISBLANK($E110),"",INDEX(#REF!,$AS110,7))</f>
        <v/>
      </c>
      <c r="H110" s="154" t="str">
        <f>IF(ISBLANK($E110),"",INDEX(#REF!,$AS110,8))</f>
        <v/>
      </c>
      <c r="I110" s="86" t="str">
        <f>IF(ISBLANK($E110),"",INDEX(#REF!,$AS110,9))</f>
        <v/>
      </c>
      <c r="J110" s="94" t="str">
        <f>IF(ISBLANK($E110),"",INDEX(#REF!,$AS110,10))</f>
        <v/>
      </c>
      <c r="K110" s="88" t="str">
        <f>IF(ISBLANK($E110),"",INDEX(#REF!,$AS110,11))</f>
        <v/>
      </c>
      <c r="L110" s="131" t="str">
        <f>IF(ISBLANK($E110),"",INDEX(#REF!,$AS110,12))</f>
        <v/>
      </c>
      <c r="M110" s="132"/>
      <c r="N110" s="264" t="str">
        <f t="shared" si="88"/>
        <v/>
      </c>
      <c r="O110" s="132"/>
      <c r="P110" s="266" t="str">
        <f t="shared" si="89"/>
        <v/>
      </c>
      <c r="Q110" s="132"/>
      <c r="R110" s="133" t="str">
        <f>IF(ISBLANK($E110),"",INDEX(#REF!,$AS110,13))</f>
        <v/>
      </c>
      <c r="S110" s="132"/>
      <c r="T110" s="266" t="str">
        <f t="shared" si="90"/>
        <v/>
      </c>
      <c r="U110" s="132"/>
      <c r="V110" s="266" t="str">
        <f t="shared" si="91"/>
        <v/>
      </c>
      <c r="W110" s="132"/>
      <c r="X110" s="267" t="str">
        <f t="shared" si="95"/>
        <v xml:space="preserve"> </v>
      </c>
      <c r="Y110" s="268" t="str">
        <f t="shared" si="96"/>
        <v/>
      </c>
      <c r="Z110" s="269" t="str">
        <f t="shared" si="97"/>
        <v/>
      </c>
      <c r="AB110" s="213" t="str">
        <f t="shared" si="92"/>
        <v/>
      </c>
      <c r="AC110" s="90" t="str">
        <f t="shared" si="93"/>
        <v/>
      </c>
      <c r="AD110" s="91">
        <f t="shared" si="94"/>
        <v>1</v>
      </c>
      <c r="AE110" s="210">
        <f>IF(K110&lt;153.757,10^(0.787004341*((LOG10(K110/153.757))^2)),1)</f>
        <v>1</v>
      </c>
      <c r="AF110" s="209">
        <f>IF(K110&lt;193.609,10^(0.722762521*((LOG10(K110/193.609))^2)),1)</f>
        <v>1</v>
      </c>
      <c r="AG110" s="94">
        <f>IF(M110="z",L110,IF(M110="x",L110*(-1),0))</f>
        <v>0</v>
      </c>
      <c r="AH110" s="94">
        <f>IF(O110="z",N110,IF(O110="x",N110*(-1),0))</f>
        <v>0</v>
      </c>
      <c r="AI110" s="94">
        <f>IF(Q110="z",P110,IF(Q110="x",P110*(-1),0))</f>
        <v>0</v>
      </c>
      <c r="AJ110" s="95">
        <f>IF(AND(AG110&lt;0,AH110&lt;0,AI110&lt;0),0,MAX(AG110:AI110))</f>
        <v>0</v>
      </c>
      <c r="AK110" s="94">
        <f>IF(S110="z",R110,IF(S110="x",R110*(-1),0))</f>
        <v>0</v>
      </c>
      <c r="AL110" s="94">
        <f>IF(U110="z",T110,IF(U110="x",T110*(-1),0))</f>
        <v>0</v>
      </c>
      <c r="AM110" s="94">
        <f>IF(W110="z",V110,IF(W110="x",V110*(-1),0))</f>
        <v>0</v>
      </c>
      <c r="AN110" s="96">
        <f>IF(AND(AK110&lt;0,AL110&lt;0,AM110&lt;0),0,MAX(AK110:AM110))</f>
        <v>0</v>
      </c>
      <c r="AO110" s="94" t="str">
        <f t="shared" si="98"/>
        <v/>
      </c>
      <c r="AP110" s="94" t="str">
        <f t="shared" si="99"/>
        <v/>
      </c>
      <c r="AQ110" s="94" t="str">
        <f t="shared" si="100"/>
        <v/>
      </c>
      <c r="AS110" s="35" t="e">
        <f>MATCH(E110,#REF!,0)</f>
        <v>#REF!</v>
      </c>
      <c r="AU110" s="198">
        <f t="shared" si="111"/>
        <v>0</v>
      </c>
    </row>
    <row r="111" spans="1:47" s="35" customFormat="1" ht="18.600000000000001" thickBot="1">
      <c r="A111" s="84">
        <v>20</v>
      </c>
      <c r="B111" s="272" t="str">
        <f>IF(ISBLANK($E111),"",INDEX(#REF!,$AS111,2))</f>
        <v/>
      </c>
      <c r="C111" s="85" t="str">
        <f>IF(ISBLANK($E111),"",INDEX(#REF!,$AS111,3))</f>
        <v/>
      </c>
      <c r="D111" s="85" t="str">
        <f>IF(ISBLANK($E111),"",INDEX(#REF!,$AS111,4))</f>
        <v/>
      </c>
      <c r="E111" s="59"/>
      <c r="F111" s="85" t="str">
        <f>IF(ISBLANK($E111),"",INDEX(#REF!,$AS111,6))</f>
        <v/>
      </c>
      <c r="G111" s="180" t="str">
        <f>IF(ISBLANK($E111),"",INDEX(#REF!,$AS111,7))</f>
        <v/>
      </c>
      <c r="H111" s="154" t="str">
        <f>IF(ISBLANK($E111),"",INDEX(#REF!,$AS111,8))</f>
        <v/>
      </c>
      <c r="I111" s="86" t="str">
        <f>IF(ISBLANK($E111),"",INDEX(#REF!,$AS111,9))</f>
        <v/>
      </c>
      <c r="J111" s="94" t="str">
        <f>IF(ISBLANK($E111),"",INDEX(#REF!,$AS111,10))</f>
        <v/>
      </c>
      <c r="K111" s="88" t="str">
        <f>IF(ISBLANK($E111),"",INDEX(#REF!,$AS111,11))</f>
        <v/>
      </c>
      <c r="L111" s="131" t="str">
        <f>IF(ISBLANK($E111),"",INDEX(#REF!,$AS111,12))</f>
        <v/>
      </c>
      <c r="M111" s="132"/>
      <c r="N111" s="264" t="str">
        <f t="shared" si="88"/>
        <v/>
      </c>
      <c r="O111" s="132"/>
      <c r="P111" s="266" t="str">
        <f t="shared" si="89"/>
        <v/>
      </c>
      <c r="Q111" s="132"/>
      <c r="R111" s="133" t="str">
        <f>IF(ISBLANK($E111),"",INDEX(#REF!,$AS111,13))</f>
        <v/>
      </c>
      <c r="S111" s="132"/>
      <c r="T111" s="266" t="str">
        <f t="shared" si="90"/>
        <v/>
      </c>
      <c r="U111" s="132"/>
      <c r="V111" s="266" t="str">
        <f t="shared" si="91"/>
        <v/>
      </c>
      <c r="W111" s="132"/>
      <c r="X111" s="267" t="str">
        <f t="shared" si="95"/>
        <v xml:space="preserve"> </v>
      </c>
      <c r="Y111" s="268" t="str">
        <f t="shared" si="96"/>
        <v/>
      </c>
      <c r="Z111" s="269" t="str">
        <f t="shared" si="97"/>
        <v/>
      </c>
      <c r="AB111" s="213" t="str">
        <f t="shared" si="92"/>
        <v/>
      </c>
      <c r="AC111" s="90" t="str">
        <f t="shared" si="93"/>
        <v/>
      </c>
      <c r="AD111" s="91">
        <f t="shared" si="94"/>
        <v>1</v>
      </c>
      <c r="AE111" s="210">
        <f>IF(K111&lt;153.757,10^(0.787004341*((LOG10(K111/153.757))^2)),1)</f>
        <v>1</v>
      </c>
      <c r="AF111" s="209">
        <f>IF(K111&lt;193.609,10^(0.722762521*((LOG10(K111/193.609))^2)),1)</f>
        <v>1</v>
      </c>
      <c r="AG111" s="94">
        <f>IF(M111="z",L111,IF(M111="x",L111*(-1),0))</f>
        <v>0</v>
      </c>
      <c r="AH111" s="94">
        <f>IF(O111="z",N111,IF(O111="x",N111*(-1),0))</f>
        <v>0</v>
      </c>
      <c r="AI111" s="94">
        <f>IF(Q111="z",P111,IF(Q111="x",P111*(-1),0))</f>
        <v>0</v>
      </c>
      <c r="AJ111" s="95">
        <f>IF(AND(AG111&lt;0,AH111&lt;0,AI111&lt;0),0,MAX(AG111:AI111))</f>
        <v>0</v>
      </c>
      <c r="AK111" s="94">
        <f>IF(S111="z",R111,IF(S111="x",R111*(-1),0))</f>
        <v>0</v>
      </c>
      <c r="AL111" s="94">
        <f>IF(U111="z",T111,IF(U111="x",T111*(-1),0))</f>
        <v>0</v>
      </c>
      <c r="AM111" s="94">
        <f>IF(W111="z",V111,IF(W111="x",V111*(-1),0))</f>
        <v>0</v>
      </c>
      <c r="AN111" s="96">
        <f>IF(AND(AK111&lt;0,AL111&lt;0,AM111&lt;0),0,MAX(AK111:AM111))</f>
        <v>0</v>
      </c>
      <c r="AO111" s="94" t="str">
        <f t="shared" si="98"/>
        <v/>
      </c>
      <c r="AP111" s="94" t="str">
        <f t="shared" si="99"/>
        <v/>
      </c>
      <c r="AQ111" s="94" t="str">
        <f t="shared" si="100"/>
        <v/>
      </c>
      <c r="AS111" s="35" t="e">
        <f>MATCH(E111,#REF!,0)</f>
        <v>#REF!</v>
      </c>
      <c r="AU111" s="198">
        <f t="shared" si="111"/>
        <v>0</v>
      </c>
    </row>
    <row r="112" spans="1:47" s="35" customFormat="1" ht="18">
      <c r="A112" s="84">
        <v>21</v>
      </c>
      <c r="B112" s="263" t="str">
        <f>IF(ISBLANK($E112),"",INDEX(#REF!,$AS112,2))</f>
        <v/>
      </c>
      <c r="C112" s="85" t="str">
        <f>IF(ISBLANK($E112),"",INDEX(#REF!,$AS112,3))</f>
        <v/>
      </c>
      <c r="D112" s="85" t="str">
        <f>IF(ISBLANK($E112),"",INDEX(#REF!,$AS112,4))</f>
        <v/>
      </c>
      <c r="E112" s="46"/>
      <c r="F112" s="85" t="str">
        <f>IF(ISBLANK($E112),"",INDEX(#REF!,$AS112,6))</f>
        <v/>
      </c>
      <c r="G112" s="180" t="str">
        <f>IF(ISBLANK($E112),"",INDEX(#REF!,$AS112,7))</f>
        <v/>
      </c>
      <c r="H112" s="154" t="str">
        <f>IF(ISBLANK($E112),"",INDEX(#REF!,$AS112,8))</f>
        <v/>
      </c>
      <c r="I112" s="86" t="str">
        <f>IF(ISBLANK($E112),"",INDEX(#REF!,$AS112,9))</f>
        <v/>
      </c>
      <c r="J112" s="94" t="str">
        <f>IF(ISBLANK($E112),"",INDEX(#REF!,$AS112,10))</f>
        <v/>
      </c>
      <c r="K112" s="88" t="str">
        <f>IF(ISBLANK($E112),"",INDEX(#REF!,$AS112,11))</f>
        <v/>
      </c>
      <c r="L112" s="131" t="str">
        <f>IF(ISBLANK($E112),"",INDEX(#REF!,$AS112,12))</f>
        <v/>
      </c>
      <c r="M112" s="132"/>
      <c r="N112" s="264" t="str">
        <f t="shared" si="88"/>
        <v/>
      </c>
      <c r="O112" s="132"/>
      <c r="P112" s="266" t="str">
        <f t="shared" si="89"/>
        <v/>
      </c>
      <c r="Q112" s="132"/>
      <c r="R112" s="133" t="str">
        <f>IF(ISBLANK($E112),"",INDEX(#REF!,$AS112,13))</f>
        <v/>
      </c>
      <c r="S112" s="132"/>
      <c r="T112" s="266" t="str">
        <f t="shared" si="90"/>
        <v/>
      </c>
      <c r="U112" s="132"/>
      <c r="V112" s="266" t="str">
        <f t="shared" si="91"/>
        <v/>
      </c>
      <c r="W112" s="132"/>
      <c r="X112" s="267" t="str">
        <f t="shared" si="95"/>
        <v xml:space="preserve"> </v>
      </c>
      <c r="Y112" s="268" t="str">
        <f t="shared" si="96"/>
        <v/>
      </c>
      <c r="Z112" s="269" t="str">
        <f t="shared" si="97"/>
        <v/>
      </c>
      <c r="AB112" s="213" t="str">
        <f t="shared" si="92"/>
        <v/>
      </c>
      <c r="AC112" s="90" t="str">
        <f t="shared" si="93"/>
        <v/>
      </c>
      <c r="AD112" s="91">
        <f t="shared" ref="AD112:AD123" si="112">IF(ISBLANK($AR$3),1,IF(F112="K",$AR$3,1))</f>
        <v>1</v>
      </c>
      <c r="AE112" s="210">
        <f t="shared" ref="AE112:AE123" si="113">IF(K112&lt;153.757,10^(0.787004341*((LOG10(K112/153.757))^2)),1)</f>
        <v>1</v>
      </c>
      <c r="AF112" s="209">
        <f t="shared" ref="AF112:AF123" si="114">IF(K112&lt;193.609,10^(0.722762521*((LOG10(K112/193.609))^2)),1)</f>
        <v>1</v>
      </c>
      <c r="AG112" s="94">
        <f t="shared" ref="AG112:AG123" si="115">IF(M112="z",L112,IF(M112="x",L112*(-1),0))</f>
        <v>0</v>
      </c>
      <c r="AH112" s="94">
        <f t="shared" ref="AH112:AH123" si="116">IF(O112="z",N112,IF(O112="x",N112*(-1),0))</f>
        <v>0</v>
      </c>
      <c r="AI112" s="94">
        <f t="shared" ref="AI112:AI123" si="117">IF(Q112="z",P112,IF(Q112="x",P112*(-1),0))</f>
        <v>0</v>
      </c>
      <c r="AJ112" s="95">
        <f t="shared" ref="AJ112:AJ123" si="118">IF(AND(AG112&lt;0,AH112&lt;0,AI112&lt;0),0,MAX(AG112:AI112))</f>
        <v>0</v>
      </c>
      <c r="AK112" s="94">
        <f t="shared" ref="AK112:AK123" si="119">IF(S112="z",R112,IF(S112="x",R112*(-1),0))</f>
        <v>0</v>
      </c>
      <c r="AL112" s="94">
        <f t="shared" ref="AL112:AL123" si="120">IF(U112="z",T112,IF(U112="x",T112*(-1),0))</f>
        <v>0</v>
      </c>
      <c r="AM112" s="94">
        <f t="shared" ref="AM112:AM123" si="121">IF(W112="z",V112,IF(W112="x",V112*(-1),0))</f>
        <v>0</v>
      </c>
      <c r="AN112" s="96">
        <f t="shared" ref="AN112:AN123" si="122">IF(AND(AK112&lt;0,AL112&lt;0,AM112&lt;0),0,MAX(AK112:AM112))</f>
        <v>0</v>
      </c>
      <c r="AO112" s="94" t="str">
        <f t="shared" si="98"/>
        <v/>
      </c>
      <c r="AP112" s="94" t="str">
        <f t="shared" si="99"/>
        <v/>
      </c>
      <c r="AQ112" s="94" t="str">
        <f t="shared" si="100"/>
        <v/>
      </c>
      <c r="AS112" s="35" t="e">
        <f>MATCH(E112,#REF!,0)</f>
        <v>#REF!</v>
      </c>
      <c r="AU112" s="198">
        <f t="shared" ref="AU112:AU123" si="123">IF(ISBLANK(E112),0,IF(($AU$4-H112)=19,10,IF(($AU$4-H112)=18,20,IF(($AU$4-H112)=17,30,IF(($AU$4-H112)=16,40,IF(($AU$4-H112)=15,50,IF(($AU$4-H112)=14,60,IF(($AU$4-H112)=13,70,0))))))))</f>
        <v>0</v>
      </c>
    </row>
    <row r="113" spans="1:47" s="35" customFormat="1" ht="18">
      <c r="A113" s="84">
        <v>22</v>
      </c>
      <c r="B113" s="85" t="str">
        <f>IF(ISBLANK($E113),"",INDEX(#REF!,$AS113,2))</f>
        <v/>
      </c>
      <c r="C113" s="85" t="str">
        <f>IF(ISBLANK($E113),"",INDEX(#REF!,$AS113,3))</f>
        <v/>
      </c>
      <c r="D113" s="85" t="str">
        <f>IF(ISBLANK($E113),"",INDEX(#REF!,$AS113,4))</f>
        <v/>
      </c>
      <c r="E113" s="46"/>
      <c r="F113" s="85" t="str">
        <f>IF(ISBLANK($E113),"",INDEX(#REF!,$AS113,6))</f>
        <v/>
      </c>
      <c r="G113" s="180" t="str">
        <f>IF(ISBLANK($E113),"",INDEX(#REF!,$AS113,7))</f>
        <v/>
      </c>
      <c r="H113" s="154" t="str">
        <f>IF(ISBLANK($E113),"",INDEX(#REF!,$AS113,8))</f>
        <v/>
      </c>
      <c r="I113" s="86" t="str">
        <f>IF(ISBLANK($E113),"",INDEX(#REF!,$AS113,9))</f>
        <v/>
      </c>
      <c r="J113" s="94" t="str">
        <f>IF(ISBLANK($E113),"",INDEX(#REF!,$AS113,10))</f>
        <v/>
      </c>
      <c r="K113" s="88" t="str">
        <f>IF(ISBLANK($E113),"",INDEX(#REF!,$AS113,11))</f>
        <v/>
      </c>
      <c r="L113" s="131" t="str">
        <f>IF(ISBLANK($E113),"",INDEX(#REF!,$AS113,12))</f>
        <v/>
      </c>
      <c r="M113" s="132"/>
      <c r="N113" s="264" t="str">
        <f t="shared" si="88"/>
        <v/>
      </c>
      <c r="O113" s="132"/>
      <c r="P113" s="266" t="str">
        <f t="shared" si="89"/>
        <v/>
      </c>
      <c r="Q113" s="132"/>
      <c r="R113" s="133" t="str">
        <f>IF(ISBLANK($E113),"",INDEX(#REF!,$AS113,13))</f>
        <v/>
      </c>
      <c r="S113" s="132"/>
      <c r="T113" s="266" t="str">
        <f t="shared" si="90"/>
        <v/>
      </c>
      <c r="U113" s="132"/>
      <c r="V113" s="266" t="str">
        <f t="shared" si="91"/>
        <v/>
      </c>
      <c r="W113" s="132"/>
      <c r="X113" s="267" t="str">
        <f t="shared" si="95"/>
        <v xml:space="preserve"> </v>
      </c>
      <c r="Y113" s="268" t="str">
        <f t="shared" si="96"/>
        <v/>
      </c>
      <c r="Z113" s="269" t="str">
        <f t="shared" si="97"/>
        <v/>
      </c>
      <c r="AB113" s="213" t="str">
        <f t="shared" si="92"/>
        <v/>
      </c>
      <c r="AC113" s="90" t="str">
        <f t="shared" si="93"/>
        <v/>
      </c>
      <c r="AD113" s="91">
        <f t="shared" si="112"/>
        <v>1</v>
      </c>
      <c r="AE113" s="210">
        <f t="shared" si="113"/>
        <v>1</v>
      </c>
      <c r="AF113" s="209">
        <f t="shared" si="114"/>
        <v>1</v>
      </c>
      <c r="AG113" s="94">
        <f t="shared" si="115"/>
        <v>0</v>
      </c>
      <c r="AH113" s="94">
        <f t="shared" si="116"/>
        <v>0</v>
      </c>
      <c r="AI113" s="94">
        <f t="shared" si="117"/>
        <v>0</v>
      </c>
      <c r="AJ113" s="95">
        <f t="shared" si="118"/>
        <v>0</v>
      </c>
      <c r="AK113" s="94">
        <f t="shared" si="119"/>
        <v>0</v>
      </c>
      <c r="AL113" s="94">
        <f t="shared" si="120"/>
        <v>0</v>
      </c>
      <c r="AM113" s="94">
        <f t="shared" si="121"/>
        <v>0</v>
      </c>
      <c r="AN113" s="96">
        <f t="shared" si="122"/>
        <v>0</v>
      </c>
      <c r="AO113" s="94" t="str">
        <f t="shared" si="98"/>
        <v/>
      </c>
      <c r="AP113" s="94" t="str">
        <f t="shared" si="99"/>
        <v/>
      </c>
      <c r="AQ113" s="94" t="str">
        <f t="shared" si="100"/>
        <v/>
      </c>
      <c r="AS113" s="35" t="e">
        <f>MATCH(E113,#REF!,0)</f>
        <v>#REF!</v>
      </c>
      <c r="AU113" s="198">
        <f t="shared" si="123"/>
        <v>0</v>
      </c>
    </row>
    <row r="114" spans="1:47" s="35" customFormat="1" ht="18">
      <c r="A114" s="84">
        <v>23</v>
      </c>
      <c r="B114" s="85" t="str">
        <f>IF(ISBLANK($E114),"",INDEX(#REF!,$AS114,2))</f>
        <v/>
      </c>
      <c r="C114" s="85" t="str">
        <f>IF(ISBLANK($E114),"",INDEX(#REF!,$AS114,3))</f>
        <v/>
      </c>
      <c r="D114" s="85" t="str">
        <f>IF(ISBLANK($E114),"",INDEX(#REF!,$AS114,4))</f>
        <v/>
      </c>
      <c r="E114" s="46"/>
      <c r="F114" s="85" t="str">
        <f>IF(ISBLANK($E114),"",INDEX(#REF!,$AS114,6))</f>
        <v/>
      </c>
      <c r="G114" s="180" t="str">
        <f>IF(ISBLANK($E114),"",INDEX(#REF!,$AS114,7))</f>
        <v/>
      </c>
      <c r="H114" s="154" t="str">
        <f>IF(ISBLANK($E114),"",INDEX(#REF!,$AS114,8))</f>
        <v/>
      </c>
      <c r="I114" s="86" t="str">
        <f>IF(ISBLANK($E114),"",INDEX(#REF!,$AS114,9))</f>
        <v/>
      </c>
      <c r="J114" s="94" t="str">
        <f>IF(ISBLANK($E114),"",INDEX(#REF!,$AS114,10))</f>
        <v/>
      </c>
      <c r="K114" s="88" t="str">
        <f>IF(ISBLANK($E114),"",INDEX(#REF!,$AS114,11))</f>
        <v/>
      </c>
      <c r="L114" s="131" t="str">
        <f>IF(ISBLANK($E114),"",INDEX(#REF!,$AS114,12))</f>
        <v/>
      </c>
      <c r="M114" s="132"/>
      <c r="N114" s="264" t="str">
        <f t="shared" si="88"/>
        <v/>
      </c>
      <c r="O114" s="132"/>
      <c r="P114" s="266" t="str">
        <f t="shared" si="89"/>
        <v/>
      </c>
      <c r="Q114" s="132"/>
      <c r="R114" s="133" t="str">
        <f>IF(ISBLANK($E114),"",INDEX(#REF!,$AS114,13))</f>
        <v/>
      </c>
      <c r="S114" s="132"/>
      <c r="T114" s="266" t="str">
        <f t="shared" si="90"/>
        <v/>
      </c>
      <c r="U114" s="132"/>
      <c r="V114" s="266" t="str">
        <f t="shared" si="91"/>
        <v/>
      </c>
      <c r="W114" s="132"/>
      <c r="X114" s="267" t="str">
        <f t="shared" si="95"/>
        <v xml:space="preserve"> </v>
      </c>
      <c r="Y114" s="268" t="str">
        <f t="shared" si="96"/>
        <v/>
      </c>
      <c r="Z114" s="269" t="str">
        <f t="shared" si="97"/>
        <v/>
      </c>
      <c r="AB114" s="213" t="str">
        <f t="shared" si="92"/>
        <v/>
      </c>
      <c r="AC114" s="90" t="str">
        <f t="shared" si="93"/>
        <v/>
      </c>
      <c r="AD114" s="91">
        <f t="shared" si="112"/>
        <v>1</v>
      </c>
      <c r="AE114" s="210">
        <f t="shared" si="113"/>
        <v>1</v>
      </c>
      <c r="AF114" s="209">
        <f t="shared" si="114"/>
        <v>1</v>
      </c>
      <c r="AG114" s="94">
        <f t="shared" si="115"/>
        <v>0</v>
      </c>
      <c r="AH114" s="94">
        <f t="shared" si="116"/>
        <v>0</v>
      </c>
      <c r="AI114" s="94">
        <f t="shared" si="117"/>
        <v>0</v>
      </c>
      <c r="AJ114" s="95">
        <f t="shared" si="118"/>
        <v>0</v>
      </c>
      <c r="AK114" s="94">
        <f t="shared" si="119"/>
        <v>0</v>
      </c>
      <c r="AL114" s="94">
        <f t="shared" si="120"/>
        <v>0</v>
      </c>
      <c r="AM114" s="94">
        <f t="shared" si="121"/>
        <v>0</v>
      </c>
      <c r="AN114" s="96">
        <f t="shared" si="122"/>
        <v>0</v>
      </c>
      <c r="AO114" s="94" t="str">
        <f t="shared" si="98"/>
        <v/>
      </c>
      <c r="AP114" s="94" t="str">
        <f t="shared" si="99"/>
        <v/>
      </c>
      <c r="AQ114" s="94" t="str">
        <f t="shared" si="100"/>
        <v/>
      </c>
      <c r="AS114" s="35" t="e">
        <f>MATCH(E114,#REF!,0)</f>
        <v>#REF!</v>
      </c>
      <c r="AU114" s="198">
        <f t="shared" si="123"/>
        <v>0</v>
      </c>
    </row>
    <row r="115" spans="1:47" s="35" customFormat="1" ht="18.600000000000001" thickBot="1">
      <c r="A115" s="84">
        <v>24</v>
      </c>
      <c r="B115" s="270" t="str">
        <f>IF(ISBLANK($E115),"",INDEX(#REF!,$AS115,2))</f>
        <v/>
      </c>
      <c r="C115" s="85" t="str">
        <f>IF(ISBLANK($E115),"",INDEX(#REF!,$AS115,3))</f>
        <v/>
      </c>
      <c r="D115" s="85" t="str">
        <f>IF(ISBLANK($E115),"",INDEX(#REF!,$AS115,4))</f>
        <v/>
      </c>
      <c r="E115" s="46"/>
      <c r="F115" s="85" t="str">
        <f>IF(ISBLANK($E115),"",INDEX(#REF!,$AS115,6))</f>
        <v/>
      </c>
      <c r="G115" s="180" t="str">
        <f>IF(ISBLANK($E115),"",INDEX(#REF!,$AS115,7))</f>
        <v/>
      </c>
      <c r="H115" s="154" t="str">
        <f>IF(ISBLANK($E115),"",INDEX(#REF!,$AS115,8))</f>
        <v/>
      </c>
      <c r="I115" s="86" t="str">
        <f>IF(ISBLANK($E115),"",INDEX(#REF!,$AS115,9))</f>
        <v/>
      </c>
      <c r="J115" s="94" t="str">
        <f>IF(ISBLANK($E115),"",INDEX(#REF!,$AS115,10))</f>
        <v/>
      </c>
      <c r="K115" s="88" t="str">
        <f>IF(ISBLANK($E115),"",INDEX(#REF!,$AS115,11))</f>
        <v/>
      </c>
      <c r="L115" s="131" t="str">
        <f>IF(ISBLANK($E115),"",INDEX(#REF!,$AS115,12))</f>
        <v/>
      </c>
      <c r="M115" s="132"/>
      <c r="N115" s="264" t="str">
        <f t="shared" si="88"/>
        <v/>
      </c>
      <c r="O115" s="132"/>
      <c r="P115" s="266" t="str">
        <f t="shared" si="89"/>
        <v/>
      </c>
      <c r="Q115" s="132"/>
      <c r="R115" s="133" t="str">
        <f>IF(ISBLANK($E115),"",INDEX(#REF!,$AS115,13))</f>
        <v/>
      </c>
      <c r="S115" s="132"/>
      <c r="T115" s="266" t="str">
        <f t="shared" si="90"/>
        <v/>
      </c>
      <c r="U115" s="132"/>
      <c r="V115" s="266" t="str">
        <f t="shared" si="91"/>
        <v/>
      </c>
      <c r="W115" s="132"/>
      <c r="X115" s="267" t="str">
        <f t="shared" si="95"/>
        <v xml:space="preserve"> </v>
      </c>
      <c r="Y115" s="268" t="str">
        <f t="shared" si="96"/>
        <v/>
      </c>
      <c r="Z115" s="269" t="str">
        <f t="shared" si="97"/>
        <v/>
      </c>
      <c r="AB115" s="213" t="str">
        <f t="shared" si="92"/>
        <v/>
      </c>
      <c r="AC115" s="90" t="str">
        <f t="shared" si="93"/>
        <v/>
      </c>
      <c r="AD115" s="91">
        <f t="shared" si="112"/>
        <v>1</v>
      </c>
      <c r="AE115" s="210">
        <f t="shared" si="113"/>
        <v>1</v>
      </c>
      <c r="AF115" s="209">
        <f t="shared" si="114"/>
        <v>1</v>
      </c>
      <c r="AG115" s="94">
        <f t="shared" si="115"/>
        <v>0</v>
      </c>
      <c r="AH115" s="94">
        <f t="shared" si="116"/>
        <v>0</v>
      </c>
      <c r="AI115" s="94">
        <f t="shared" si="117"/>
        <v>0</v>
      </c>
      <c r="AJ115" s="95">
        <f t="shared" si="118"/>
        <v>0</v>
      </c>
      <c r="AK115" s="94">
        <f t="shared" si="119"/>
        <v>0</v>
      </c>
      <c r="AL115" s="94">
        <f t="shared" si="120"/>
        <v>0</v>
      </c>
      <c r="AM115" s="94">
        <f t="shared" si="121"/>
        <v>0</v>
      </c>
      <c r="AN115" s="96">
        <f t="shared" si="122"/>
        <v>0</v>
      </c>
      <c r="AO115" s="94" t="str">
        <f t="shared" si="98"/>
        <v/>
      </c>
      <c r="AP115" s="94" t="str">
        <f t="shared" si="99"/>
        <v/>
      </c>
      <c r="AQ115" s="94" t="str">
        <f t="shared" si="100"/>
        <v/>
      </c>
      <c r="AS115" s="35" t="e">
        <f>MATCH(E115,#REF!,0)</f>
        <v>#REF!</v>
      </c>
      <c r="AU115" s="198">
        <f t="shared" si="123"/>
        <v>0</v>
      </c>
    </row>
    <row r="116" spans="1:47" s="35" customFormat="1" ht="18">
      <c r="A116" s="84">
        <v>25</v>
      </c>
      <c r="B116" s="263" t="str">
        <f>IF(ISBLANK($E116),"",INDEX(#REF!,$AS116,2))</f>
        <v/>
      </c>
      <c r="C116" s="85" t="str">
        <f>IF(ISBLANK($E116),"",INDEX(#REF!,$AS116,3))</f>
        <v/>
      </c>
      <c r="D116" s="85" t="str">
        <f>IF(ISBLANK($E116),"",INDEX(#REF!,$AS116,4))</f>
        <v/>
      </c>
      <c r="E116" s="46"/>
      <c r="F116" s="85" t="str">
        <f>IF(ISBLANK($E116),"",INDEX(#REF!,$AS116,6))</f>
        <v/>
      </c>
      <c r="G116" s="180" t="str">
        <f>IF(ISBLANK($E116),"",INDEX(#REF!,$AS116,7))</f>
        <v/>
      </c>
      <c r="H116" s="154" t="str">
        <f>IF(ISBLANK($E116),"",INDEX(#REF!,$AS116,8))</f>
        <v/>
      </c>
      <c r="I116" s="86" t="str">
        <f>IF(ISBLANK($E116),"",INDEX(#REF!,$AS116,9))</f>
        <v/>
      </c>
      <c r="J116" s="94" t="str">
        <f>IF(ISBLANK($E116),"",INDEX(#REF!,$AS116,10))</f>
        <v/>
      </c>
      <c r="K116" s="88" t="str">
        <f>IF(ISBLANK($E116),"",INDEX(#REF!,$AS116,11))</f>
        <v/>
      </c>
      <c r="L116" s="131" t="str">
        <f>IF(ISBLANK($E116),"",INDEX(#REF!,$AS116,12))</f>
        <v/>
      </c>
      <c r="M116" s="132"/>
      <c r="N116" s="264" t="str">
        <f t="shared" si="88"/>
        <v/>
      </c>
      <c r="O116" s="132"/>
      <c r="P116" s="266" t="str">
        <f t="shared" si="89"/>
        <v/>
      </c>
      <c r="Q116" s="132"/>
      <c r="R116" s="133" t="str">
        <f>IF(ISBLANK($E116),"",INDEX(#REF!,$AS116,13))</f>
        <v/>
      </c>
      <c r="S116" s="132"/>
      <c r="T116" s="266" t="str">
        <f t="shared" si="90"/>
        <v/>
      </c>
      <c r="U116" s="132"/>
      <c r="V116" s="266" t="str">
        <f t="shared" si="91"/>
        <v/>
      </c>
      <c r="W116" s="132"/>
      <c r="X116" s="267" t="str">
        <f t="shared" si="95"/>
        <v xml:space="preserve"> </v>
      </c>
      <c r="Y116" s="268" t="str">
        <f t="shared" si="96"/>
        <v/>
      </c>
      <c r="Z116" s="269" t="str">
        <f t="shared" si="97"/>
        <v/>
      </c>
      <c r="AB116" s="213" t="str">
        <f t="shared" si="92"/>
        <v/>
      </c>
      <c r="AC116" s="90" t="str">
        <f t="shared" si="93"/>
        <v/>
      </c>
      <c r="AD116" s="91">
        <f t="shared" si="112"/>
        <v>1</v>
      </c>
      <c r="AE116" s="210">
        <f t="shared" si="113"/>
        <v>1</v>
      </c>
      <c r="AF116" s="209">
        <f t="shared" si="114"/>
        <v>1</v>
      </c>
      <c r="AG116" s="94">
        <f t="shared" si="115"/>
        <v>0</v>
      </c>
      <c r="AH116" s="94">
        <f t="shared" si="116"/>
        <v>0</v>
      </c>
      <c r="AI116" s="94">
        <f t="shared" si="117"/>
        <v>0</v>
      </c>
      <c r="AJ116" s="95">
        <f t="shared" si="118"/>
        <v>0</v>
      </c>
      <c r="AK116" s="94">
        <f t="shared" si="119"/>
        <v>0</v>
      </c>
      <c r="AL116" s="94">
        <f t="shared" si="120"/>
        <v>0</v>
      </c>
      <c r="AM116" s="94">
        <f t="shared" si="121"/>
        <v>0</v>
      </c>
      <c r="AN116" s="96">
        <f t="shared" si="122"/>
        <v>0</v>
      </c>
      <c r="AO116" s="94" t="str">
        <f t="shared" si="98"/>
        <v/>
      </c>
      <c r="AP116" s="94" t="str">
        <f t="shared" si="99"/>
        <v/>
      </c>
      <c r="AQ116" s="94" t="str">
        <f t="shared" si="100"/>
        <v/>
      </c>
      <c r="AS116" s="35" t="e">
        <f>MATCH(E116,#REF!,0)</f>
        <v>#REF!</v>
      </c>
      <c r="AU116" s="198">
        <f t="shared" si="123"/>
        <v>0</v>
      </c>
    </row>
    <row r="117" spans="1:47" s="35" customFormat="1" ht="18">
      <c r="A117" s="84">
        <v>26</v>
      </c>
      <c r="B117" s="85" t="str">
        <f>IF(ISBLANK($E117),"",INDEX(#REF!,$AS117,2))</f>
        <v/>
      </c>
      <c r="C117" s="85" t="str">
        <f>IF(ISBLANK($E117),"",INDEX(#REF!,$AS117,3))</f>
        <v/>
      </c>
      <c r="D117" s="85" t="str">
        <f>IF(ISBLANK($E117),"",INDEX(#REF!,$AS117,4))</f>
        <v/>
      </c>
      <c r="E117" s="59"/>
      <c r="F117" s="85" t="str">
        <f>IF(ISBLANK($E117),"",INDEX(#REF!,$AS117,6))</f>
        <v/>
      </c>
      <c r="G117" s="180" t="str">
        <f>IF(ISBLANK($E117),"",INDEX(#REF!,$AS117,7))</f>
        <v/>
      </c>
      <c r="H117" s="154" t="str">
        <f>IF(ISBLANK($E117),"",INDEX(#REF!,$AS117,8))</f>
        <v/>
      </c>
      <c r="I117" s="86" t="str">
        <f>IF(ISBLANK($E117),"",INDEX(#REF!,$AS117,9))</f>
        <v/>
      </c>
      <c r="J117" s="94" t="str">
        <f>IF(ISBLANK($E117),"",INDEX(#REF!,$AS117,10))</f>
        <v/>
      </c>
      <c r="K117" s="88" t="str">
        <f>IF(ISBLANK($E117),"",INDEX(#REF!,$AS117,11))</f>
        <v/>
      </c>
      <c r="L117" s="131" t="str">
        <f>IF(ISBLANK($E117),"",INDEX(#REF!,$AS117,12))</f>
        <v/>
      </c>
      <c r="M117" s="132"/>
      <c r="N117" s="264" t="str">
        <f t="shared" si="88"/>
        <v/>
      </c>
      <c r="O117" s="132"/>
      <c r="P117" s="266" t="str">
        <f t="shared" si="89"/>
        <v/>
      </c>
      <c r="Q117" s="132"/>
      <c r="R117" s="133" t="str">
        <f>IF(ISBLANK($E117),"",INDEX(#REF!,$AS117,13))</f>
        <v/>
      </c>
      <c r="S117" s="132"/>
      <c r="T117" s="266" t="str">
        <f t="shared" si="90"/>
        <v/>
      </c>
      <c r="U117" s="132"/>
      <c r="V117" s="266" t="str">
        <f t="shared" si="91"/>
        <v/>
      </c>
      <c r="W117" s="132"/>
      <c r="X117" s="267" t="str">
        <f t="shared" si="95"/>
        <v xml:space="preserve"> </v>
      </c>
      <c r="Y117" s="268" t="str">
        <f t="shared" si="96"/>
        <v/>
      </c>
      <c r="Z117" s="269" t="str">
        <f t="shared" si="97"/>
        <v/>
      </c>
      <c r="AB117" s="213" t="str">
        <f t="shared" si="92"/>
        <v/>
      </c>
      <c r="AC117" s="90" t="str">
        <f t="shared" si="93"/>
        <v/>
      </c>
      <c r="AD117" s="91">
        <f t="shared" si="112"/>
        <v>1</v>
      </c>
      <c r="AE117" s="210">
        <f t="shared" si="113"/>
        <v>1</v>
      </c>
      <c r="AF117" s="209">
        <f t="shared" si="114"/>
        <v>1</v>
      </c>
      <c r="AG117" s="94">
        <f t="shared" si="115"/>
        <v>0</v>
      </c>
      <c r="AH117" s="94">
        <f t="shared" si="116"/>
        <v>0</v>
      </c>
      <c r="AI117" s="94">
        <f t="shared" si="117"/>
        <v>0</v>
      </c>
      <c r="AJ117" s="95">
        <f t="shared" si="118"/>
        <v>0</v>
      </c>
      <c r="AK117" s="94">
        <f t="shared" si="119"/>
        <v>0</v>
      </c>
      <c r="AL117" s="94">
        <f t="shared" si="120"/>
        <v>0</v>
      </c>
      <c r="AM117" s="94">
        <f t="shared" si="121"/>
        <v>0</v>
      </c>
      <c r="AN117" s="96">
        <f t="shared" si="122"/>
        <v>0</v>
      </c>
      <c r="AO117" s="94" t="str">
        <f t="shared" si="98"/>
        <v/>
      </c>
      <c r="AP117" s="94" t="str">
        <f t="shared" si="99"/>
        <v/>
      </c>
      <c r="AQ117" s="94" t="str">
        <f t="shared" si="100"/>
        <v/>
      </c>
      <c r="AS117" s="35" t="e">
        <f>MATCH(E117,#REF!,0)</f>
        <v>#REF!</v>
      </c>
      <c r="AU117" s="198">
        <f t="shared" si="123"/>
        <v>0</v>
      </c>
    </row>
    <row r="118" spans="1:47" s="35" customFormat="1" ht="18.600000000000001" thickBot="1">
      <c r="A118" s="84">
        <v>27</v>
      </c>
      <c r="B118" s="270" t="str">
        <f>IF(ISBLANK($E118),"",INDEX(#REF!,$AS118,2))</f>
        <v/>
      </c>
      <c r="C118" s="85" t="str">
        <f>IF(ISBLANK($E118),"",INDEX(#REF!,$AS118,3))</f>
        <v/>
      </c>
      <c r="D118" s="85" t="str">
        <f>IF(ISBLANK($E118),"",INDEX(#REF!,$AS118,4))</f>
        <v/>
      </c>
      <c r="E118" s="46"/>
      <c r="F118" s="85" t="str">
        <f>IF(ISBLANK($E118),"",INDEX(#REF!,$AS118,6))</f>
        <v/>
      </c>
      <c r="G118" s="180" t="str">
        <f>IF(ISBLANK($E118),"",INDEX(#REF!,$AS118,7))</f>
        <v/>
      </c>
      <c r="H118" s="154" t="str">
        <f>IF(ISBLANK($E118),"",INDEX(#REF!,$AS118,8))</f>
        <v/>
      </c>
      <c r="I118" s="86" t="str">
        <f>IF(ISBLANK($E118),"",INDEX(#REF!,$AS118,9))</f>
        <v/>
      </c>
      <c r="J118" s="94" t="str">
        <f>IF(ISBLANK($E118),"",INDEX(#REF!,$AS118,10))</f>
        <v/>
      </c>
      <c r="K118" s="88" t="str">
        <f>IF(ISBLANK($E118),"",INDEX(#REF!,$AS118,11))</f>
        <v/>
      </c>
      <c r="L118" s="131" t="str">
        <f>IF(ISBLANK($E118),"",INDEX(#REF!,$AS118,12))</f>
        <v/>
      </c>
      <c r="M118" s="132"/>
      <c r="N118" s="264" t="str">
        <f t="shared" si="88"/>
        <v/>
      </c>
      <c r="O118" s="132"/>
      <c r="P118" s="266" t="str">
        <f t="shared" si="89"/>
        <v/>
      </c>
      <c r="Q118" s="132"/>
      <c r="R118" s="133" t="str">
        <f>IF(ISBLANK($E118),"",INDEX(#REF!,$AS118,13))</f>
        <v/>
      </c>
      <c r="S118" s="132"/>
      <c r="T118" s="266" t="str">
        <f t="shared" si="90"/>
        <v/>
      </c>
      <c r="U118" s="132"/>
      <c r="V118" s="266" t="str">
        <f t="shared" si="91"/>
        <v/>
      </c>
      <c r="W118" s="132"/>
      <c r="X118" s="267" t="str">
        <f t="shared" si="95"/>
        <v xml:space="preserve"> </v>
      </c>
      <c r="Y118" s="268" t="str">
        <f t="shared" si="96"/>
        <v/>
      </c>
      <c r="Z118" s="269" t="str">
        <f t="shared" si="97"/>
        <v/>
      </c>
      <c r="AB118" s="213" t="str">
        <f t="shared" si="92"/>
        <v/>
      </c>
      <c r="AC118" s="90" t="str">
        <f t="shared" si="93"/>
        <v/>
      </c>
      <c r="AD118" s="91">
        <f t="shared" si="112"/>
        <v>1</v>
      </c>
      <c r="AE118" s="210">
        <f t="shared" si="113"/>
        <v>1</v>
      </c>
      <c r="AF118" s="209">
        <f t="shared" si="114"/>
        <v>1</v>
      </c>
      <c r="AG118" s="94">
        <f t="shared" si="115"/>
        <v>0</v>
      </c>
      <c r="AH118" s="94">
        <f t="shared" si="116"/>
        <v>0</v>
      </c>
      <c r="AI118" s="94">
        <f t="shared" si="117"/>
        <v>0</v>
      </c>
      <c r="AJ118" s="95">
        <f t="shared" si="118"/>
        <v>0</v>
      </c>
      <c r="AK118" s="94">
        <f t="shared" si="119"/>
        <v>0</v>
      </c>
      <c r="AL118" s="94">
        <f t="shared" si="120"/>
        <v>0</v>
      </c>
      <c r="AM118" s="94">
        <f t="shared" si="121"/>
        <v>0</v>
      </c>
      <c r="AN118" s="96">
        <f t="shared" si="122"/>
        <v>0</v>
      </c>
      <c r="AO118" s="94" t="str">
        <f t="shared" si="98"/>
        <v/>
      </c>
      <c r="AP118" s="94" t="str">
        <f t="shared" si="99"/>
        <v/>
      </c>
      <c r="AQ118" s="94" t="str">
        <f t="shared" si="100"/>
        <v/>
      </c>
      <c r="AS118" s="35" t="e">
        <f>MATCH(E118,#REF!,0)</f>
        <v>#REF!</v>
      </c>
      <c r="AU118" s="198">
        <f t="shared" si="123"/>
        <v>0</v>
      </c>
    </row>
    <row r="119" spans="1:47" s="35" customFormat="1" ht="18">
      <c r="A119" s="84">
        <v>28</v>
      </c>
      <c r="B119" s="263" t="str">
        <f>IF(ISBLANK($E119),"",INDEX(#REF!,$AS119,2))</f>
        <v/>
      </c>
      <c r="C119" s="85" t="str">
        <f>IF(ISBLANK($E119),"",INDEX(#REF!,$AS119,3))</f>
        <v/>
      </c>
      <c r="D119" s="85" t="str">
        <f>IF(ISBLANK($E119),"",INDEX(#REF!,$AS119,4))</f>
        <v/>
      </c>
      <c r="E119" s="46"/>
      <c r="F119" s="85" t="str">
        <f>IF(ISBLANK($E119),"",INDEX(#REF!,$AS119,6))</f>
        <v/>
      </c>
      <c r="G119" s="180" t="str">
        <f>IF(ISBLANK($E119),"",INDEX(#REF!,$AS119,7))</f>
        <v/>
      </c>
      <c r="H119" s="154" t="str">
        <f>IF(ISBLANK($E119),"",INDEX(#REF!,$AS119,8))</f>
        <v/>
      </c>
      <c r="I119" s="86" t="str">
        <f>IF(ISBLANK($E119),"",INDEX(#REF!,$AS119,9))</f>
        <v/>
      </c>
      <c r="J119" s="94" t="str">
        <f>IF(ISBLANK($E119),"",INDEX(#REF!,$AS119,10))</f>
        <v/>
      </c>
      <c r="K119" s="88" t="str">
        <f>IF(ISBLANK($E119),"",INDEX(#REF!,$AS119,11))</f>
        <v/>
      </c>
      <c r="L119" s="131" t="str">
        <f>IF(ISBLANK($E119),"",INDEX(#REF!,$AS119,12))</f>
        <v/>
      </c>
      <c r="M119" s="132"/>
      <c r="N119" s="264" t="str">
        <f t="shared" si="88"/>
        <v/>
      </c>
      <c r="O119" s="132"/>
      <c r="P119" s="266" t="str">
        <f t="shared" si="89"/>
        <v/>
      </c>
      <c r="Q119" s="132"/>
      <c r="R119" s="133" t="str">
        <f>IF(ISBLANK($E119),"",INDEX(#REF!,$AS119,13))</f>
        <v/>
      </c>
      <c r="S119" s="132"/>
      <c r="T119" s="266" t="str">
        <f t="shared" si="90"/>
        <v/>
      </c>
      <c r="U119" s="132"/>
      <c r="V119" s="266" t="str">
        <f t="shared" si="91"/>
        <v/>
      </c>
      <c r="W119" s="132"/>
      <c r="X119" s="267" t="str">
        <f t="shared" si="95"/>
        <v xml:space="preserve"> </v>
      </c>
      <c r="Y119" s="268" t="str">
        <f t="shared" si="96"/>
        <v/>
      </c>
      <c r="Z119" s="269" t="str">
        <f t="shared" si="97"/>
        <v/>
      </c>
      <c r="AB119" s="213" t="str">
        <f t="shared" si="92"/>
        <v/>
      </c>
      <c r="AC119" s="90" t="str">
        <f t="shared" si="93"/>
        <v/>
      </c>
      <c r="AD119" s="91">
        <f t="shared" si="112"/>
        <v>1</v>
      </c>
      <c r="AE119" s="210">
        <f t="shared" si="113"/>
        <v>1</v>
      </c>
      <c r="AF119" s="209">
        <f t="shared" si="114"/>
        <v>1</v>
      </c>
      <c r="AG119" s="94">
        <f t="shared" si="115"/>
        <v>0</v>
      </c>
      <c r="AH119" s="94">
        <f t="shared" si="116"/>
        <v>0</v>
      </c>
      <c r="AI119" s="94">
        <f t="shared" si="117"/>
        <v>0</v>
      </c>
      <c r="AJ119" s="95">
        <f t="shared" si="118"/>
        <v>0</v>
      </c>
      <c r="AK119" s="94">
        <f t="shared" si="119"/>
        <v>0</v>
      </c>
      <c r="AL119" s="94">
        <f t="shared" si="120"/>
        <v>0</v>
      </c>
      <c r="AM119" s="94">
        <f t="shared" si="121"/>
        <v>0</v>
      </c>
      <c r="AN119" s="96">
        <f t="shared" si="122"/>
        <v>0</v>
      </c>
      <c r="AO119" s="94" t="str">
        <f t="shared" si="98"/>
        <v/>
      </c>
      <c r="AP119" s="94" t="str">
        <f t="shared" si="99"/>
        <v/>
      </c>
      <c r="AQ119" s="94" t="str">
        <f t="shared" si="100"/>
        <v/>
      </c>
      <c r="AS119" s="35" t="e">
        <f>MATCH(E119,#REF!,0)</f>
        <v>#REF!</v>
      </c>
      <c r="AU119" s="198">
        <f t="shared" si="123"/>
        <v>0</v>
      </c>
    </row>
    <row r="120" spans="1:47" s="35" customFormat="1" ht="18.600000000000001" thickBot="1">
      <c r="A120" s="84">
        <v>29</v>
      </c>
      <c r="B120" s="270" t="str">
        <f>IF(ISBLANK($E120),"",INDEX(#REF!,$AS120,2))</f>
        <v/>
      </c>
      <c r="C120" s="85" t="str">
        <f>IF(ISBLANK($E120),"",INDEX(#REF!,$AS120,3))</f>
        <v/>
      </c>
      <c r="D120" s="85" t="str">
        <f>IF(ISBLANK($E120),"",INDEX(#REF!,$AS120,4))</f>
        <v/>
      </c>
      <c r="E120" s="59"/>
      <c r="F120" s="85" t="str">
        <f>IF(ISBLANK($E120),"",INDEX(#REF!,$AS120,6))</f>
        <v/>
      </c>
      <c r="G120" s="180" t="str">
        <f>IF(ISBLANK($E120),"",INDEX(#REF!,$AS120,7))</f>
        <v/>
      </c>
      <c r="H120" s="154" t="str">
        <f>IF(ISBLANK($E120),"",INDEX(#REF!,$AS120,8))</f>
        <v/>
      </c>
      <c r="I120" s="86" t="str">
        <f>IF(ISBLANK($E120),"",INDEX(#REF!,$AS120,9))</f>
        <v/>
      </c>
      <c r="J120" s="94" t="str">
        <f>IF(ISBLANK($E120),"",INDEX(#REF!,$AS120,10))</f>
        <v/>
      </c>
      <c r="K120" s="88" t="str">
        <f>IF(ISBLANK($E120),"",INDEX(#REF!,$AS120,11))</f>
        <v/>
      </c>
      <c r="L120" s="131" t="str">
        <f>IF(ISBLANK($E120),"",INDEX(#REF!,$AS120,12))</f>
        <v/>
      </c>
      <c r="M120" s="132"/>
      <c r="N120" s="264" t="str">
        <f t="shared" si="88"/>
        <v/>
      </c>
      <c r="O120" s="132"/>
      <c r="P120" s="266" t="str">
        <f t="shared" si="89"/>
        <v/>
      </c>
      <c r="Q120" s="132"/>
      <c r="R120" s="133" t="str">
        <f>IF(ISBLANK($E120),"",INDEX(#REF!,$AS120,13))</f>
        <v/>
      </c>
      <c r="S120" s="132"/>
      <c r="T120" s="266" t="str">
        <f t="shared" si="90"/>
        <v/>
      </c>
      <c r="U120" s="132"/>
      <c r="V120" s="266" t="str">
        <f t="shared" si="91"/>
        <v/>
      </c>
      <c r="W120" s="132"/>
      <c r="X120" s="267" t="str">
        <f t="shared" si="95"/>
        <v xml:space="preserve"> </v>
      </c>
      <c r="Y120" s="268" t="str">
        <f t="shared" si="96"/>
        <v/>
      </c>
      <c r="Z120" s="269" t="str">
        <f t="shared" si="97"/>
        <v/>
      </c>
      <c r="AB120" s="213" t="str">
        <f t="shared" si="92"/>
        <v/>
      </c>
      <c r="AC120" s="90" t="str">
        <f t="shared" si="93"/>
        <v/>
      </c>
      <c r="AD120" s="91">
        <f t="shared" si="112"/>
        <v>1</v>
      </c>
      <c r="AE120" s="210">
        <f t="shared" si="113"/>
        <v>1</v>
      </c>
      <c r="AF120" s="209">
        <f t="shared" si="114"/>
        <v>1</v>
      </c>
      <c r="AG120" s="94">
        <f t="shared" si="115"/>
        <v>0</v>
      </c>
      <c r="AH120" s="94">
        <f t="shared" si="116"/>
        <v>0</v>
      </c>
      <c r="AI120" s="94">
        <f t="shared" si="117"/>
        <v>0</v>
      </c>
      <c r="AJ120" s="95">
        <f t="shared" si="118"/>
        <v>0</v>
      </c>
      <c r="AK120" s="94">
        <f t="shared" si="119"/>
        <v>0</v>
      </c>
      <c r="AL120" s="94">
        <f t="shared" si="120"/>
        <v>0</v>
      </c>
      <c r="AM120" s="94">
        <f t="shared" si="121"/>
        <v>0</v>
      </c>
      <c r="AN120" s="96">
        <f t="shared" si="122"/>
        <v>0</v>
      </c>
      <c r="AO120" s="94" t="str">
        <f t="shared" si="98"/>
        <v/>
      </c>
      <c r="AP120" s="94" t="str">
        <f t="shared" si="99"/>
        <v/>
      </c>
      <c r="AQ120" s="94" t="str">
        <f t="shared" si="100"/>
        <v/>
      </c>
      <c r="AS120" s="35" t="e">
        <f>MATCH(E120,#REF!,0)</f>
        <v>#REF!</v>
      </c>
      <c r="AU120" s="198">
        <f t="shared" si="123"/>
        <v>0</v>
      </c>
    </row>
    <row r="121" spans="1:47" s="35" customFormat="1" ht="18">
      <c r="A121" s="84">
        <v>30</v>
      </c>
      <c r="B121" s="263" t="str">
        <f>IF(ISBLANK($E121),"",INDEX(#REF!,$AS121,2))</f>
        <v/>
      </c>
      <c r="C121" s="85" t="str">
        <f>IF(ISBLANK($E121),"",INDEX(#REF!,$AS121,3))</f>
        <v/>
      </c>
      <c r="D121" s="85" t="str">
        <f>IF(ISBLANK($E121),"",INDEX(#REF!,$AS121,4))</f>
        <v/>
      </c>
      <c r="E121" s="46"/>
      <c r="F121" s="85" t="str">
        <f>IF(ISBLANK($E121),"",INDEX(#REF!,$AS121,6))</f>
        <v/>
      </c>
      <c r="G121" s="180" t="str">
        <f>IF(ISBLANK($E121),"",INDEX(#REF!,$AS121,7))</f>
        <v/>
      </c>
      <c r="H121" s="154" t="str">
        <f>IF(ISBLANK($E121),"",INDEX(#REF!,$AS121,8))</f>
        <v/>
      </c>
      <c r="I121" s="86" t="str">
        <f>IF(ISBLANK($E121),"",INDEX(#REF!,$AS121,9))</f>
        <v/>
      </c>
      <c r="J121" s="94" t="str">
        <f>IF(ISBLANK($E121),"",INDEX(#REF!,$AS121,10))</f>
        <v/>
      </c>
      <c r="K121" s="88" t="str">
        <f>IF(ISBLANK($E121),"",INDEX(#REF!,$AS121,11))</f>
        <v/>
      </c>
      <c r="L121" s="131" t="str">
        <f>IF(ISBLANK($E121),"",INDEX(#REF!,$AS121,12))</f>
        <v/>
      </c>
      <c r="M121" s="132"/>
      <c r="N121" s="264" t="str">
        <f t="shared" si="88"/>
        <v/>
      </c>
      <c r="O121" s="132"/>
      <c r="P121" s="266" t="str">
        <f t="shared" si="89"/>
        <v/>
      </c>
      <c r="Q121" s="132"/>
      <c r="R121" s="133" t="str">
        <f>IF(ISBLANK($E121),"",INDEX(#REF!,$AS121,13))</f>
        <v/>
      </c>
      <c r="S121" s="132"/>
      <c r="T121" s="266" t="str">
        <f t="shared" si="90"/>
        <v/>
      </c>
      <c r="U121" s="132"/>
      <c r="V121" s="266" t="str">
        <f t="shared" si="91"/>
        <v/>
      </c>
      <c r="W121" s="132"/>
      <c r="X121" s="267" t="str">
        <f t="shared" si="95"/>
        <v xml:space="preserve"> </v>
      </c>
      <c r="Y121" s="268" t="str">
        <f t="shared" si="96"/>
        <v/>
      </c>
      <c r="Z121" s="269" t="str">
        <f t="shared" si="97"/>
        <v/>
      </c>
      <c r="AB121" s="213" t="str">
        <f t="shared" si="92"/>
        <v/>
      </c>
      <c r="AC121" s="90" t="str">
        <f t="shared" si="93"/>
        <v/>
      </c>
      <c r="AD121" s="91">
        <f t="shared" si="112"/>
        <v>1</v>
      </c>
      <c r="AE121" s="210">
        <f t="shared" si="113"/>
        <v>1</v>
      </c>
      <c r="AF121" s="209">
        <f t="shared" si="114"/>
        <v>1</v>
      </c>
      <c r="AG121" s="94">
        <f t="shared" si="115"/>
        <v>0</v>
      </c>
      <c r="AH121" s="94">
        <f t="shared" si="116"/>
        <v>0</v>
      </c>
      <c r="AI121" s="94">
        <f t="shared" si="117"/>
        <v>0</v>
      </c>
      <c r="AJ121" s="95">
        <f t="shared" si="118"/>
        <v>0</v>
      </c>
      <c r="AK121" s="94">
        <f t="shared" si="119"/>
        <v>0</v>
      </c>
      <c r="AL121" s="94">
        <f t="shared" si="120"/>
        <v>0</v>
      </c>
      <c r="AM121" s="94">
        <f t="shared" si="121"/>
        <v>0</v>
      </c>
      <c r="AN121" s="96">
        <f t="shared" si="122"/>
        <v>0</v>
      </c>
      <c r="AO121" s="94" t="str">
        <f t="shared" si="98"/>
        <v/>
      </c>
      <c r="AP121" s="94" t="str">
        <f t="shared" si="99"/>
        <v/>
      </c>
      <c r="AQ121" s="94" t="str">
        <f t="shared" si="100"/>
        <v/>
      </c>
      <c r="AS121" s="35" t="e">
        <f>MATCH(E121,#REF!,0)</f>
        <v>#REF!</v>
      </c>
      <c r="AU121" s="198">
        <f t="shared" si="123"/>
        <v>0</v>
      </c>
    </row>
    <row r="122" spans="1:47" s="35" customFormat="1" ht="18">
      <c r="A122" s="84">
        <v>31</v>
      </c>
      <c r="B122" s="85" t="str">
        <f>IF(ISBLANK($E122),"",INDEX(#REF!,$AS122,2))</f>
        <v/>
      </c>
      <c r="C122" s="85" t="str">
        <f>IF(ISBLANK($E122),"",INDEX(#REF!,$AS122,3))</f>
        <v/>
      </c>
      <c r="D122" s="85" t="str">
        <f>IF(ISBLANK($E122),"",INDEX(#REF!,$AS122,4))</f>
        <v/>
      </c>
      <c r="E122" s="46"/>
      <c r="F122" s="85" t="str">
        <f>IF(ISBLANK($E122),"",INDEX(#REF!,$AS122,6))</f>
        <v/>
      </c>
      <c r="G122" s="180" t="str">
        <f>IF(ISBLANK($E122),"",INDEX(#REF!,$AS122,7))</f>
        <v/>
      </c>
      <c r="H122" s="154" t="str">
        <f>IF(ISBLANK($E122),"",INDEX(#REF!,$AS122,8))</f>
        <v/>
      </c>
      <c r="I122" s="86" t="str">
        <f>IF(ISBLANK($E122),"",INDEX(#REF!,$AS122,9))</f>
        <v/>
      </c>
      <c r="J122" s="94" t="str">
        <f>IF(ISBLANK($E122),"",INDEX(#REF!,$AS122,10))</f>
        <v/>
      </c>
      <c r="K122" s="88" t="str">
        <f>IF(ISBLANK($E122),"",INDEX(#REF!,$AS122,11))</f>
        <v/>
      </c>
      <c r="L122" s="131" t="str">
        <f>IF(ISBLANK($E122),"",INDEX(#REF!,$AS122,12))</f>
        <v/>
      </c>
      <c r="M122" s="132"/>
      <c r="N122" s="264" t="str">
        <f t="shared" si="88"/>
        <v/>
      </c>
      <c r="O122" s="132"/>
      <c r="P122" s="266" t="str">
        <f t="shared" si="89"/>
        <v/>
      </c>
      <c r="Q122" s="132"/>
      <c r="R122" s="133" t="str">
        <f>IF(ISBLANK($E122),"",INDEX(#REF!,$AS122,13))</f>
        <v/>
      </c>
      <c r="S122" s="132"/>
      <c r="T122" s="266" t="str">
        <f t="shared" si="90"/>
        <v/>
      </c>
      <c r="U122" s="132"/>
      <c r="V122" s="266" t="str">
        <f t="shared" si="91"/>
        <v/>
      </c>
      <c r="W122" s="132"/>
      <c r="X122" s="267" t="str">
        <f t="shared" si="95"/>
        <v xml:space="preserve"> </v>
      </c>
      <c r="Y122" s="268" t="str">
        <f t="shared" si="96"/>
        <v/>
      </c>
      <c r="Z122" s="269" t="str">
        <f t="shared" si="97"/>
        <v/>
      </c>
      <c r="AB122" s="213" t="str">
        <f t="shared" si="92"/>
        <v/>
      </c>
      <c r="AC122" s="90" t="str">
        <f t="shared" si="93"/>
        <v/>
      </c>
      <c r="AD122" s="91">
        <f t="shared" si="112"/>
        <v>1</v>
      </c>
      <c r="AE122" s="210">
        <f t="shared" si="113"/>
        <v>1</v>
      </c>
      <c r="AF122" s="209">
        <f t="shared" si="114"/>
        <v>1</v>
      </c>
      <c r="AG122" s="94">
        <f t="shared" si="115"/>
        <v>0</v>
      </c>
      <c r="AH122" s="94">
        <f t="shared" si="116"/>
        <v>0</v>
      </c>
      <c r="AI122" s="94">
        <f t="shared" si="117"/>
        <v>0</v>
      </c>
      <c r="AJ122" s="95">
        <f t="shared" si="118"/>
        <v>0</v>
      </c>
      <c r="AK122" s="94">
        <f t="shared" si="119"/>
        <v>0</v>
      </c>
      <c r="AL122" s="94">
        <f t="shared" si="120"/>
        <v>0</v>
      </c>
      <c r="AM122" s="94">
        <f t="shared" si="121"/>
        <v>0</v>
      </c>
      <c r="AN122" s="96">
        <f t="shared" si="122"/>
        <v>0</v>
      </c>
      <c r="AO122" s="94" t="str">
        <f t="shared" si="98"/>
        <v/>
      </c>
      <c r="AP122" s="94" t="str">
        <f t="shared" si="99"/>
        <v/>
      </c>
      <c r="AQ122" s="94" t="str">
        <f t="shared" si="100"/>
        <v/>
      </c>
      <c r="AS122" s="35" t="e">
        <f>MATCH(E122,#REF!,0)</f>
        <v>#REF!</v>
      </c>
      <c r="AU122" s="198">
        <f t="shared" si="123"/>
        <v>0</v>
      </c>
    </row>
    <row r="123" spans="1:47" s="35" customFormat="1" ht="18.600000000000001" thickBot="1">
      <c r="A123" s="84">
        <v>32</v>
      </c>
      <c r="B123" s="276" t="str">
        <f>IF(ISBLANK($E123),"",INDEX(#REF!,$AS123,2))</f>
        <v/>
      </c>
      <c r="C123" s="85" t="str">
        <f>IF(ISBLANK($E123),"",INDEX(#REF!,$AS123,3))</f>
        <v/>
      </c>
      <c r="D123" s="85" t="str">
        <f>IF(ISBLANK($E123),"",INDEX(#REF!,$AS123,4))</f>
        <v/>
      </c>
      <c r="E123" s="46"/>
      <c r="F123" s="85" t="str">
        <f>IF(ISBLANK($E123),"",INDEX(#REF!,$AS123,6))</f>
        <v/>
      </c>
      <c r="G123" s="180" t="str">
        <f>IF(ISBLANK($E123),"",INDEX(#REF!,$AS123,7))</f>
        <v/>
      </c>
      <c r="H123" s="154" t="str">
        <f>IF(ISBLANK($E123),"",INDEX(#REF!,$AS123,8))</f>
        <v/>
      </c>
      <c r="I123" s="86" t="str">
        <f>IF(ISBLANK($E123),"",INDEX(#REF!,$AS123,9))</f>
        <v/>
      </c>
      <c r="J123" s="94" t="str">
        <f>IF(ISBLANK($E123),"",INDEX(#REF!,$AS123,10))</f>
        <v/>
      </c>
      <c r="K123" s="88" t="str">
        <f>IF(ISBLANK($E123),"",INDEX(#REF!,$AS123,11))</f>
        <v/>
      </c>
      <c r="L123" s="131" t="str">
        <f>IF(ISBLANK($E123),"",INDEX(#REF!,$AS123,12))</f>
        <v/>
      </c>
      <c r="M123" s="132"/>
      <c r="N123" s="264" t="str">
        <f t="shared" si="88"/>
        <v/>
      </c>
      <c r="O123" s="132"/>
      <c r="P123" s="266" t="str">
        <f t="shared" si="89"/>
        <v/>
      </c>
      <c r="Q123" s="132"/>
      <c r="R123" s="133" t="str">
        <f>IF(ISBLANK($E123),"",INDEX(#REF!,$AS123,13))</f>
        <v/>
      </c>
      <c r="S123" s="132"/>
      <c r="T123" s="266" t="str">
        <f t="shared" si="90"/>
        <v/>
      </c>
      <c r="U123" s="132"/>
      <c r="V123" s="266" t="str">
        <f t="shared" si="91"/>
        <v/>
      </c>
      <c r="W123" s="132"/>
      <c r="X123" s="267" t="str">
        <f t="shared" si="95"/>
        <v xml:space="preserve"> </v>
      </c>
      <c r="Y123" s="268" t="str">
        <f t="shared" si="96"/>
        <v/>
      </c>
      <c r="Z123" s="269" t="str">
        <f t="shared" si="97"/>
        <v/>
      </c>
      <c r="AB123" s="213" t="str">
        <f t="shared" si="92"/>
        <v/>
      </c>
      <c r="AC123" s="90" t="str">
        <f t="shared" si="93"/>
        <v/>
      </c>
      <c r="AD123" s="91">
        <f t="shared" si="112"/>
        <v>1</v>
      </c>
      <c r="AE123" s="210">
        <f t="shared" si="113"/>
        <v>1</v>
      </c>
      <c r="AF123" s="209">
        <f t="shared" si="114"/>
        <v>1</v>
      </c>
      <c r="AG123" s="94">
        <f t="shared" si="115"/>
        <v>0</v>
      </c>
      <c r="AH123" s="94">
        <f t="shared" si="116"/>
        <v>0</v>
      </c>
      <c r="AI123" s="94">
        <f t="shared" si="117"/>
        <v>0</v>
      </c>
      <c r="AJ123" s="95">
        <f t="shared" si="118"/>
        <v>0</v>
      </c>
      <c r="AK123" s="94">
        <f t="shared" si="119"/>
        <v>0</v>
      </c>
      <c r="AL123" s="94">
        <f t="shared" si="120"/>
        <v>0</v>
      </c>
      <c r="AM123" s="94">
        <f t="shared" si="121"/>
        <v>0</v>
      </c>
      <c r="AN123" s="96">
        <f t="shared" si="122"/>
        <v>0</v>
      </c>
      <c r="AO123" s="94" t="str">
        <f t="shared" si="98"/>
        <v/>
      </c>
      <c r="AP123" s="94" t="str">
        <f t="shared" si="99"/>
        <v/>
      </c>
      <c r="AQ123" s="94" t="str">
        <f t="shared" si="100"/>
        <v/>
      </c>
      <c r="AS123" s="35" t="e">
        <f>MATCH(E123,#REF!,0)</f>
        <v>#REF!</v>
      </c>
      <c r="AU123" s="198">
        <f t="shared" si="123"/>
        <v>0</v>
      </c>
    </row>
    <row r="124" spans="1:47" s="35" customFormat="1" ht="18.600000000000001" thickBot="1">
      <c r="A124" s="84">
        <v>33</v>
      </c>
      <c r="B124" s="272" t="str">
        <f>IF(ISBLANK($E124),"",INDEX(#REF!,$AS124,2))</f>
        <v/>
      </c>
      <c r="C124" s="85" t="str">
        <f>IF(ISBLANK($E124),"",INDEX(#REF!,$AS124,3))</f>
        <v/>
      </c>
      <c r="D124" s="85" t="str">
        <f>IF(ISBLANK($E124),"",INDEX(#REF!,$AS124,4))</f>
        <v/>
      </c>
      <c r="E124" s="46"/>
      <c r="F124" s="85" t="str">
        <f>IF(ISBLANK($E124),"",INDEX(#REF!,$AS124,6))</f>
        <v/>
      </c>
      <c r="G124" s="180" t="str">
        <f>IF(ISBLANK($E124),"",INDEX(#REF!,$AS124,7))</f>
        <v/>
      </c>
      <c r="H124" s="154" t="str">
        <f>IF(ISBLANK($E124),"",INDEX(#REF!,$AS124,8))</f>
        <v/>
      </c>
      <c r="I124" s="86" t="str">
        <f>IF(ISBLANK($E124),"",INDEX(#REF!,$AS124,9))</f>
        <v/>
      </c>
      <c r="J124" s="94" t="str">
        <f>IF(ISBLANK($E124),"",INDEX(#REF!,$AS124,10))</f>
        <v/>
      </c>
      <c r="K124" s="88" t="str">
        <f>IF(ISBLANK($E124),"",INDEX(#REF!,$AS124,11))</f>
        <v/>
      </c>
      <c r="L124" s="131" t="str">
        <f>IF(ISBLANK($E124),"",INDEX(#REF!,$AS124,12))</f>
        <v/>
      </c>
      <c r="M124" s="132"/>
      <c r="N124" s="264" t="str">
        <f t="shared" si="88"/>
        <v/>
      </c>
      <c r="O124" s="132"/>
      <c r="P124" s="266" t="str">
        <f t="shared" si="89"/>
        <v/>
      </c>
      <c r="Q124" s="132"/>
      <c r="R124" s="133" t="str">
        <f>IF(ISBLANK($E124),"",INDEX(#REF!,$AS124,13))</f>
        <v/>
      </c>
      <c r="S124" s="132"/>
      <c r="T124" s="266" t="str">
        <f t="shared" si="90"/>
        <v/>
      </c>
      <c r="U124" s="132"/>
      <c r="V124" s="266" t="str">
        <f t="shared" si="91"/>
        <v/>
      </c>
      <c r="W124" s="132"/>
      <c r="X124" s="267" t="str">
        <f t="shared" si="95"/>
        <v xml:space="preserve"> </v>
      </c>
      <c r="Y124" s="268" t="str">
        <f t="shared" si="96"/>
        <v/>
      </c>
      <c r="Z124" s="269" t="str">
        <f t="shared" si="97"/>
        <v/>
      </c>
      <c r="AB124" s="213" t="str">
        <f t="shared" si="92"/>
        <v/>
      </c>
      <c r="AC124" s="90" t="str">
        <f t="shared" si="93"/>
        <v/>
      </c>
      <c r="AD124" s="91">
        <f t="shared" ref="AD124:AD130" si="124">IF(ISBLANK($AR$3),1,IF(F124="K",$AR$3,1))</f>
        <v>1</v>
      </c>
      <c r="AE124" s="210">
        <f t="shared" ref="AE124:AE130" si="125">IF(K124&lt;153.757,10^(0.787004341*((LOG10(K124/153.757))^2)),1)</f>
        <v>1</v>
      </c>
      <c r="AF124" s="209">
        <f t="shared" ref="AF124:AF130" si="126">IF(K124&lt;193.609,10^(0.722762521*((LOG10(K124/193.609))^2)),1)</f>
        <v>1</v>
      </c>
      <c r="AG124" s="94">
        <f t="shared" ref="AG124:AG130" si="127">IF(M124="z",L124,IF(M124="x",L124*(-1),0))</f>
        <v>0</v>
      </c>
      <c r="AH124" s="94">
        <f t="shared" ref="AH124:AH130" si="128">IF(O124="z",N124,IF(O124="x",N124*(-1),0))</f>
        <v>0</v>
      </c>
      <c r="AI124" s="94">
        <f t="shared" ref="AI124:AI130" si="129">IF(Q124="z",P124,IF(Q124="x",P124*(-1),0))</f>
        <v>0</v>
      </c>
      <c r="AJ124" s="95">
        <f t="shared" ref="AJ124:AJ130" si="130">IF(AND(AG124&lt;0,AH124&lt;0,AI124&lt;0),0,MAX(AG124:AI124))</f>
        <v>0</v>
      </c>
      <c r="AK124" s="94">
        <f t="shared" ref="AK124:AK130" si="131">IF(S124="z",R124,IF(S124="x",R124*(-1),0))</f>
        <v>0</v>
      </c>
      <c r="AL124" s="94">
        <f t="shared" ref="AL124:AL130" si="132">IF(U124="z",T124,IF(U124="x",T124*(-1),0))</f>
        <v>0</v>
      </c>
      <c r="AM124" s="94">
        <f t="shared" ref="AM124:AM130" si="133">IF(W124="z",V124,IF(W124="x",V124*(-1),0))</f>
        <v>0</v>
      </c>
      <c r="AN124" s="96">
        <f t="shared" ref="AN124:AN130" si="134">IF(AND(AK124&lt;0,AL124&lt;0,AM124&lt;0),0,MAX(AK124:AM124))</f>
        <v>0</v>
      </c>
      <c r="AO124" s="94" t="str">
        <f t="shared" si="98"/>
        <v/>
      </c>
      <c r="AP124" s="94" t="str">
        <f t="shared" si="99"/>
        <v/>
      </c>
      <c r="AQ124" s="94" t="str">
        <f t="shared" si="100"/>
        <v/>
      </c>
      <c r="AS124" s="35" t="e">
        <f>MATCH(E124,#REF!,0)</f>
        <v>#REF!</v>
      </c>
      <c r="AU124" s="198">
        <f t="shared" ref="AU124:AU130" si="135">IF(ISBLANK(E124),0,IF(($AU$4-H124)=19,10,IF(($AU$4-H124)=18,20,IF(($AU$4-H124)=17,30,IF(($AU$4-H124)=16,40,IF(($AU$4-H124)=15,50,IF(($AU$4-H124)=14,60,IF(($AU$4-H124)=13,70,0))))))))</f>
        <v>0</v>
      </c>
    </row>
    <row r="125" spans="1:47" s="35" customFormat="1" ht="18.600000000000001" thickBot="1">
      <c r="A125" s="84">
        <v>34</v>
      </c>
      <c r="B125" s="272" t="str">
        <f>IF(ISBLANK($E125),"",INDEX(#REF!,$AS125,2))</f>
        <v/>
      </c>
      <c r="C125" s="85" t="str">
        <f>IF(ISBLANK($E125),"",INDEX(#REF!,$AS125,3))</f>
        <v/>
      </c>
      <c r="D125" s="85" t="str">
        <f>IF(ISBLANK($E125),"",INDEX(#REF!,$AS125,4))</f>
        <v/>
      </c>
      <c r="E125" s="46"/>
      <c r="F125" s="85" t="str">
        <f>IF(ISBLANK($E125),"",INDEX(#REF!,$AS125,6))</f>
        <v/>
      </c>
      <c r="G125" s="180" t="str">
        <f>IF(ISBLANK($E125),"",INDEX(#REF!,$AS125,7))</f>
        <v/>
      </c>
      <c r="H125" s="154" t="str">
        <f>IF(ISBLANK($E125),"",INDEX(#REF!,$AS125,8))</f>
        <v/>
      </c>
      <c r="I125" s="86" t="str">
        <f>IF(ISBLANK($E125),"",INDEX(#REF!,$AS125,9))</f>
        <v/>
      </c>
      <c r="J125" s="94" t="str">
        <f>IF(ISBLANK($E125),"",INDEX(#REF!,$AS125,10))</f>
        <v/>
      </c>
      <c r="K125" s="88" t="str">
        <f>IF(ISBLANK($E125),"",INDEX(#REF!,$AS125,11))</f>
        <v/>
      </c>
      <c r="L125" s="131" t="str">
        <f>IF(ISBLANK($E125),"",INDEX(#REF!,$AS125,12))</f>
        <v/>
      </c>
      <c r="M125" s="132"/>
      <c r="N125" s="264" t="str">
        <f t="shared" si="88"/>
        <v/>
      </c>
      <c r="O125" s="132"/>
      <c r="P125" s="266" t="str">
        <f t="shared" si="89"/>
        <v/>
      </c>
      <c r="Q125" s="132"/>
      <c r="R125" s="133" t="str">
        <f>IF(ISBLANK($E125),"",INDEX(#REF!,$AS125,13))</f>
        <v/>
      </c>
      <c r="S125" s="132"/>
      <c r="T125" s="266" t="str">
        <f t="shared" si="90"/>
        <v/>
      </c>
      <c r="U125" s="132"/>
      <c r="V125" s="266" t="str">
        <f t="shared" si="91"/>
        <v/>
      </c>
      <c r="W125" s="132"/>
      <c r="X125" s="267" t="str">
        <f t="shared" si="95"/>
        <v xml:space="preserve"> </v>
      </c>
      <c r="Y125" s="268" t="str">
        <f t="shared" si="96"/>
        <v/>
      </c>
      <c r="Z125" s="269" t="str">
        <f t="shared" si="97"/>
        <v/>
      </c>
      <c r="AB125" s="213" t="str">
        <f t="shared" si="92"/>
        <v/>
      </c>
      <c r="AC125" s="90" t="str">
        <f t="shared" si="93"/>
        <v/>
      </c>
      <c r="AD125" s="91">
        <f t="shared" si="124"/>
        <v>1</v>
      </c>
      <c r="AE125" s="210">
        <f t="shared" si="125"/>
        <v>1</v>
      </c>
      <c r="AF125" s="209">
        <f t="shared" si="126"/>
        <v>1</v>
      </c>
      <c r="AG125" s="94">
        <f t="shared" si="127"/>
        <v>0</v>
      </c>
      <c r="AH125" s="94">
        <f t="shared" si="128"/>
        <v>0</v>
      </c>
      <c r="AI125" s="94">
        <f t="shared" si="129"/>
        <v>0</v>
      </c>
      <c r="AJ125" s="95">
        <f t="shared" si="130"/>
        <v>0</v>
      </c>
      <c r="AK125" s="94">
        <f t="shared" si="131"/>
        <v>0</v>
      </c>
      <c r="AL125" s="94">
        <f t="shared" si="132"/>
        <v>0</v>
      </c>
      <c r="AM125" s="94">
        <f t="shared" si="133"/>
        <v>0</v>
      </c>
      <c r="AN125" s="96">
        <f t="shared" si="134"/>
        <v>0</v>
      </c>
      <c r="AO125" s="94" t="str">
        <f t="shared" si="98"/>
        <v/>
      </c>
      <c r="AP125" s="94" t="str">
        <f t="shared" si="99"/>
        <v/>
      </c>
      <c r="AQ125" s="94" t="str">
        <f t="shared" si="100"/>
        <v/>
      </c>
      <c r="AS125" s="35" t="e">
        <f>MATCH(E125,#REF!,0)</f>
        <v>#REF!</v>
      </c>
      <c r="AU125" s="198">
        <f t="shared" si="135"/>
        <v>0</v>
      </c>
    </row>
    <row r="126" spans="1:47" s="35" customFormat="1" ht="18.600000000000001" thickBot="1">
      <c r="A126" s="84">
        <v>35</v>
      </c>
      <c r="B126" s="270" t="str">
        <f>IF(ISBLANK($E126),"",INDEX(#REF!,$AS126,2))</f>
        <v/>
      </c>
      <c r="C126" s="85" t="str">
        <f>IF(ISBLANK($E126),"",INDEX(#REF!,$AS126,3))</f>
        <v/>
      </c>
      <c r="D126" s="85" t="str">
        <f>IF(ISBLANK($E126),"",INDEX(#REF!,$AS126,4))</f>
        <v/>
      </c>
      <c r="E126" s="46"/>
      <c r="F126" s="85" t="str">
        <f>IF(ISBLANK($E126),"",INDEX(#REF!,$AS126,6))</f>
        <v/>
      </c>
      <c r="G126" s="180" t="str">
        <f>IF(ISBLANK($E126),"",INDEX(#REF!,$AS126,7))</f>
        <v/>
      </c>
      <c r="H126" s="154" t="str">
        <f>IF(ISBLANK($E126),"",INDEX(#REF!,$AS126,8))</f>
        <v/>
      </c>
      <c r="I126" s="86" t="str">
        <f>IF(ISBLANK($E126),"",INDEX(#REF!,$AS126,9))</f>
        <v/>
      </c>
      <c r="J126" s="94" t="str">
        <f>IF(ISBLANK($E126),"",INDEX(#REF!,$AS126,10))</f>
        <v/>
      </c>
      <c r="K126" s="88" t="str">
        <f>IF(ISBLANK($E126),"",INDEX(#REF!,$AS126,11))</f>
        <v/>
      </c>
      <c r="L126" s="131" t="str">
        <f>IF(ISBLANK($E126),"",INDEX(#REF!,$AS126,12))</f>
        <v/>
      </c>
      <c r="M126" s="132"/>
      <c r="N126" s="264" t="str">
        <f t="shared" si="88"/>
        <v/>
      </c>
      <c r="O126" s="132"/>
      <c r="P126" s="266" t="str">
        <f t="shared" si="89"/>
        <v/>
      </c>
      <c r="Q126" s="132"/>
      <c r="R126" s="133" t="str">
        <f>IF(ISBLANK($E126),"",INDEX(#REF!,$AS126,13))</f>
        <v/>
      </c>
      <c r="S126" s="132"/>
      <c r="T126" s="266" t="str">
        <f t="shared" si="90"/>
        <v/>
      </c>
      <c r="U126" s="132"/>
      <c r="V126" s="266" t="str">
        <f t="shared" si="91"/>
        <v/>
      </c>
      <c r="W126" s="132"/>
      <c r="X126" s="267" t="str">
        <f t="shared" si="95"/>
        <v xml:space="preserve"> </v>
      </c>
      <c r="Y126" s="268" t="str">
        <f t="shared" si="96"/>
        <v/>
      </c>
      <c r="Z126" s="269" t="str">
        <f t="shared" si="97"/>
        <v/>
      </c>
      <c r="AB126" s="213" t="str">
        <f t="shared" si="92"/>
        <v/>
      </c>
      <c r="AC126" s="90" t="str">
        <f t="shared" si="93"/>
        <v/>
      </c>
      <c r="AD126" s="91">
        <f t="shared" si="124"/>
        <v>1</v>
      </c>
      <c r="AE126" s="210">
        <f t="shared" si="125"/>
        <v>1</v>
      </c>
      <c r="AF126" s="209">
        <f t="shared" si="126"/>
        <v>1</v>
      </c>
      <c r="AG126" s="94">
        <f t="shared" si="127"/>
        <v>0</v>
      </c>
      <c r="AH126" s="94">
        <f t="shared" si="128"/>
        <v>0</v>
      </c>
      <c r="AI126" s="94">
        <f t="shared" si="129"/>
        <v>0</v>
      </c>
      <c r="AJ126" s="95">
        <f t="shared" si="130"/>
        <v>0</v>
      </c>
      <c r="AK126" s="94">
        <f t="shared" si="131"/>
        <v>0</v>
      </c>
      <c r="AL126" s="94">
        <f t="shared" si="132"/>
        <v>0</v>
      </c>
      <c r="AM126" s="94">
        <f t="shared" si="133"/>
        <v>0</v>
      </c>
      <c r="AN126" s="96">
        <f t="shared" si="134"/>
        <v>0</v>
      </c>
      <c r="AO126" s="94" t="str">
        <f t="shared" si="98"/>
        <v/>
      </c>
      <c r="AP126" s="94" t="str">
        <f t="shared" si="99"/>
        <v/>
      </c>
      <c r="AQ126" s="94" t="str">
        <f t="shared" si="100"/>
        <v/>
      </c>
      <c r="AS126" s="35" t="e">
        <f>MATCH(E126,#REF!,0)</f>
        <v>#REF!</v>
      </c>
      <c r="AU126" s="198">
        <f t="shared" si="135"/>
        <v>0</v>
      </c>
    </row>
    <row r="127" spans="1:47" s="35" customFormat="1" ht="18">
      <c r="A127" s="84">
        <v>36</v>
      </c>
      <c r="B127" s="263" t="str">
        <f>IF(ISBLANK($E127),"",INDEX(#REF!,$AS127,2))</f>
        <v/>
      </c>
      <c r="C127" s="85" t="str">
        <f>IF(ISBLANK($E127),"",INDEX(#REF!,$AS127,3))</f>
        <v/>
      </c>
      <c r="D127" s="85" t="str">
        <f>IF(ISBLANK($E127),"",INDEX(#REF!,$AS127,4))</f>
        <v/>
      </c>
      <c r="E127" s="59"/>
      <c r="F127" s="85" t="str">
        <f>IF(ISBLANK($E127),"",INDEX(#REF!,$AS127,6))</f>
        <v/>
      </c>
      <c r="G127" s="180" t="str">
        <f>IF(ISBLANK($E127),"",INDEX(#REF!,$AS127,7))</f>
        <v/>
      </c>
      <c r="H127" s="154" t="str">
        <f>IF(ISBLANK($E127),"",INDEX(#REF!,$AS127,8))</f>
        <v/>
      </c>
      <c r="I127" s="86" t="str">
        <f>IF(ISBLANK($E127),"",INDEX(#REF!,$AS127,9))</f>
        <v/>
      </c>
      <c r="J127" s="94" t="str">
        <f>IF(ISBLANK($E127),"",INDEX(#REF!,$AS127,10))</f>
        <v/>
      </c>
      <c r="K127" s="88" t="str">
        <f>IF(ISBLANK($E127),"",INDEX(#REF!,$AS127,11))</f>
        <v/>
      </c>
      <c r="L127" s="131" t="str">
        <f>IF(ISBLANK($E127),"",INDEX(#REF!,$AS127,12))</f>
        <v/>
      </c>
      <c r="M127" s="132"/>
      <c r="N127" s="264" t="str">
        <f t="shared" si="88"/>
        <v/>
      </c>
      <c r="O127" s="132"/>
      <c r="P127" s="266" t="str">
        <f t="shared" si="89"/>
        <v/>
      </c>
      <c r="Q127" s="132"/>
      <c r="R127" s="133" t="str">
        <f>IF(ISBLANK($E127),"",INDEX(#REF!,$AS127,13))</f>
        <v/>
      </c>
      <c r="S127" s="132"/>
      <c r="T127" s="266" t="str">
        <f t="shared" si="90"/>
        <v/>
      </c>
      <c r="U127" s="132"/>
      <c r="V127" s="266" t="str">
        <f t="shared" si="91"/>
        <v/>
      </c>
      <c r="W127" s="132"/>
      <c r="X127" s="267" t="str">
        <f t="shared" si="95"/>
        <v xml:space="preserve"> </v>
      </c>
      <c r="Y127" s="268" t="str">
        <f t="shared" si="96"/>
        <v/>
      </c>
      <c r="Z127" s="269" t="str">
        <f t="shared" si="97"/>
        <v/>
      </c>
      <c r="AB127" s="213" t="str">
        <f t="shared" si="92"/>
        <v/>
      </c>
      <c r="AC127" s="90" t="str">
        <f t="shared" si="93"/>
        <v/>
      </c>
      <c r="AD127" s="91">
        <f t="shared" si="124"/>
        <v>1</v>
      </c>
      <c r="AE127" s="210">
        <f t="shared" si="125"/>
        <v>1</v>
      </c>
      <c r="AF127" s="209">
        <f t="shared" si="126"/>
        <v>1</v>
      </c>
      <c r="AG127" s="94">
        <f t="shared" si="127"/>
        <v>0</v>
      </c>
      <c r="AH127" s="94">
        <f t="shared" si="128"/>
        <v>0</v>
      </c>
      <c r="AI127" s="94">
        <f t="shared" si="129"/>
        <v>0</v>
      </c>
      <c r="AJ127" s="95">
        <f t="shared" si="130"/>
        <v>0</v>
      </c>
      <c r="AK127" s="94">
        <f t="shared" si="131"/>
        <v>0</v>
      </c>
      <c r="AL127" s="94">
        <f t="shared" si="132"/>
        <v>0</v>
      </c>
      <c r="AM127" s="94">
        <f t="shared" si="133"/>
        <v>0</v>
      </c>
      <c r="AN127" s="96">
        <f t="shared" si="134"/>
        <v>0</v>
      </c>
      <c r="AO127" s="94" t="str">
        <f t="shared" si="98"/>
        <v/>
      </c>
      <c r="AP127" s="94" t="str">
        <f t="shared" si="99"/>
        <v/>
      </c>
      <c r="AQ127" s="94" t="str">
        <f t="shared" si="100"/>
        <v/>
      </c>
      <c r="AS127" s="35" t="e">
        <f>MATCH(E127,#REF!,0)</f>
        <v>#REF!</v>
      </c>
      <c r="AU127" s="198">
        <f t="shared" si="135"/>
        <v>0</v>
      </c>
    </row>
    <row r="128" spans="1:47" s="35" customFormat="1" ht="18">
      <c r="A128" s="84">
        <v>37</v>
      </c>
      <c r="B128" s="85" t="str">
        <f>IF(ISBLANK($E128),"",INDEX(#REF!,$AS128,2))</f>
        <v/>
      </c>
      <c r="C128" s="85" t="str">
        <f>IF(ISBLANK($E128),"",INDEX(#REF!,$AS128,3))</f>
        <v/>
      </c>
      <c r="D128" s="85" t="str">
        <f>IF(ISBLANK($E128),"",INDEX(#REF!,$AS128,4))</f>
        <v/>
      </c>
      <c r="E128" s="46"/>
      <c r="F128" s="85" t="str">
        <f>IF(ISBLANK($E128),"",INDEX(#REF!,$AS128,6))</f>
        <v/>
      </c>
      <c r="G128" s="180" t="str">
        <f>IF(ISBLANK($E128),"",INDEX(#REF!,$AS128,7))</f>
        <v/>
      </c>
      <c r="H128" s="154" t="str">
        <f>IF(ISBLANK($E128),"",INDEX(#REF!,$AS128,8))</f>
        <v/>
      </c>
      <c r="I128" s="86" t="str">
        <f>IF(ISBLANK($E128),"",INDEX(#REF!,$AS128,9))</f>
        <v/>
      </c>
      <c r="J128" s="94" t="str">
        <f>IF(ISBLANK($E128),"",INDEX(#REF!,$AS128,10))</f>
        <v/>
      </c>
      <c r="K128" s="88" t="str">
        <f>IF(ISBLANK($E128),"",INDEX(#REF!,$AS128,11))</f>
        <v/>
      </c>
      <c r="L128" s="131" t="str">
        <f>IF(ISBLANK($E128),"",INDEX(#REF!,$AS128,12))</f>
        <v/>
      </c>
      <c r="M128" s="132"/>
      <c r="N128" s="264" t="str">
        <f t="shared" si="88"/>
        <v/>
      </c>
      <c r="O128" s="132"/>
      <c r="P128" s="266" t="str">
        <f t="shared" si="89"/>
        <v/>
      </c>
      <c r="Q128" s="132"/>
      <c r="R128" s="133" t="str">
        <f>IF(ISBLANK($E128),"",INDEX(#REF!,$AS128,13))</f>
        <v/>
      </c>
      <c r="S128" s="132"/>
      <c r="T128" s="266" t="str">
        <f t="shared" si="90"/>
        <v/>
      </c>
      <c r="U128" s="132"/>
      <c r="V128" s="266" t="str">
        <f t="shared" si="91"/>
        <v/>
      </c>
      <c r="W128" s="132"/>
      <c r="X128" s="267" t="str">
        <f t="shared" si="95"/>
        <v xml:space="preserve"> </v>
      </c>
      <c r="Y128" s="268" t="str">
        <f t="shared" si="96"/>
        <v/>
      </c>
      <c r="Z128" s="269" t="str">
        <f t="shared" si="97"/>
        <v/>
      </c>
      <c r="AB128" s="213" t="str">
        <f t="shared" si="92"/>
        <v/>
      </c>
      <c r="AC128" s="90" t="str">
        <f t="shared" si="93"/>
        <v/>
      </c>
      <c r="AD128" s="91">
        <f t="shared" si="124"/>
        <v>1</v>
      </c>
      <c r="AE128" s="210">
        <f t="shared" si="125"/>
        <v>1</v>
      </c>
      <c r="AF128" s="209">
        <f t="shared" si="126"/>
        <v>1</v>
      </c>
      <c r="AG128" s="94">
        <f t="shared" si="127"/>
        <v>0</v>
      </c>
      <c r="AH128" s="94">
        <f t="shared" si="128"/>
        <v>0</v>
      </c>
      <c r="AI128" s="94">
        <f t="shared" si="129"/>
        <v>0</v>
      </c>
      <c r="AJ128" s="95">
        <f t="shared" si="130"/>
        <v>0</v>
      </c>
      <c r="AK128" s="94">
        <f t="shared" si="131"/>
        <v>0</v>
      </c>
      <c r="AL128" s="94">
        <f t="shared" si="132"/>
        <v>0</v>
      </c>
      <c r="AM128" s="94">
        <f t="shared" si="133"/>
        <v>0</v>
      </c>
      <c r="AN128" s="96">
        <f t="shared" si="134"/>
        <v>0</v>
      </c>
      <c r="AO128" s="94" t="str">
        <f t="shared" si="98"/>
        <v/>
      </c>
      <c r="AP128" s="94" t="str">
        <f t="shared" si="99"/>
        <v/>
      </c>
      <c r="AQ128" s="94" t="str">
        <f t="shared" si="100"/>
        <v/>
      </c>
      <c r="AS128" s="35" t="e">
        <f>MATCH(E128,#REF!,0)</f>
        <v>#REF!</v>
      </c>
      <c r="AU128" s="198">
        <f t="shared" si="135"/>
        <v>0</v>
      </c>
    </row>
    <row r="129" spans="1:47" s="35" customFormat="1" ht="18">
      <c r="A129" s="84">
        <v>38</v>
      </c>
      <c r="B129" s="85" t="str">
        <f>IF(ISBLANK($E129),"",INDEX(#REF!,$AS129,2))</f>
        <v/>
      </c>
      <c r="C129" s="85" t="str">
        <f>IF(ISBLANK($E129),"",INDEX(#REF!,$AS129,3))</f>
        <v/>
      </c>
      <c r="D129" s="85" t="str">
        <f>IF(ISBLANK($E129),"",INDEX(#REF!,$AS129,4))</f>
        <v/>
      </c>
      <c r="E129" s="59"/>
      <c r="F129" s="85" t="str">
        <f>IF(ISBLANK($E129),"",INDEX(#REF!,$AS129,6))</f>
        <v/>
      </c>
      <c r="G129" s="180" t="str">
        <f>IF(ISBLANK($E129),"",INDEX(#REF!,$AS129,7))</f>
        <v/>
      </c>
      <c r="H129" s="154" t="str">
        <f>IF(ISBLANK($E129),"",INDEX(#REF!,$AS129,8))</f>
        <v/>
      </c>
      <c r="I129" s="86" t="str">
        <f>IF(ISBLANK($E129),"",INDEX(#REF!,$AS129,9))</f>
        <v/>
      </c>
      <c r="J129" s="94" t="str">
        <f>IF(ISBLANK($E129),"",INDEX(#REF!,$AS129,10))</f>
        <v/>
      </c>
      <c r="K129" s="88" t="str">
        <f>IF(ISBLANK($E129),"",INDEX(#REF!,$AS129,11))</f>
        <v/>
      </c>
      <c r="L129" s="131" t="str">
        <f>IF(ISBLANK($E129),"",INDEX(#REF!,$AS129,12))</f>
        <v/>
      </c>
      <c r="M129" s="132"/>
      <c r="N129" s="264" t="str">
        <f t="shared" si="88"/>
        <v/>
      </c>
      <c r="O129" s="132"/>
      <c r="P129" s="266" t="str">
        <f t="shared" si="89"/>
        <v/>
      </c>
      <c r="Q129" s="132"/>
      <c r="R129" s="133" t="str">
        <f>IF(ISBLANK($E129),"",INDEX(#REF!,$AS129,13))</f>
        <v/>
      </c>
      <c r="S129" s="132"/>
      <c r="T129" s="266" t="str">
        <f t="shared" si="90"/>
        <v/>
      </c>
      <c r="U129" s="132"/>
      <c r="V129" s="266" t="str">
        <f t="shared" si="91"/>
        <v/>
      </c>
      <c r="W129" s="132"/>
      <c r="X129" s="267" t="str">
        <f t="shared" si="95"/>
        <v xml:space="preserve"> </v>
      </c>
      <c r="Y129" s="268" t="str">
        <f t="shared" si="96"/>
        <v/>
      </c>
      <c r="Z129" s="269" t="str">
        <f t="shared" si="97"/>
        <v/>
      </c>
      <c r="AB129" s="213" t="str">
        <f t="shared" si="92"/>
        <v/>
      </c>
      <c r="AC129" s="90" t="str">
        <f t="shared" si="93"/>
        <v/>
      </c>
      <c r="AD129" s="91">
        <f t="shared" si="124"/>
        <v>1</v>
      </c>
      <c r="AE129" s="210">
        <f t="shared" si="125"/>
        <v>1</v>
      </c>
      <c r="AF129" s="209">
        <f t="shared" si="126"/>
        <v>1</v>
      </c>
      <c r="AG129" s="94">
        <f t="shared" si="127"/>
        <v>0</v>
      </c>
      <c r="AH129" s="94">
        <f t="shared" si="128"/>
        <v>0</v>
      </c>
      <c r="AI129" s="94">
        <f t="shared" si="129"/>
        <v>0</v>
      </c>
      <c r="AJ129" s="95">
        <f t="shared" si="130"/>
        <v>0</v>
      </c>
      <c r="AK129" s="94">
        <f t="shared" si="131"/>
        <v>0</v>
      </c>
      <c r="AL129" s="94">
        <f t="shared" si="132"/>
        <v>0</v>
      </c>
      <c r="AM129" s="94">
        <f t="shared" si="133"/>
        <v>0</v>
      </c>
      <c r="AN129" s="96">
        <f t="shared" si="134"/>
        <v>0</v>
      </c>
      <c r="AO129" s="94" t="str">
        <f t="shared" si="98"/>
        <v/>
      </c>
      <c r="AP129" s="94" t="str">
        <f t="shared" si="99"/>
        <v/>
      </c>
      <c r="AQ129" s="94" t="str">
        <f t="shared" si="100"/>
        <v/>
      </c>
      <c r="AS129" s="35" t="e">
        <f>MATCH(E129,#REF!,0)</f>
        <v>#REF!</v>
      </c>
      <c r="AU129" s="198">
        <f t="shared" si="135"/>
        <v>0</v>
      </c>
    </row>
    <row r="130" spans="1:47" s="35" customFormat="1" ht="18.600000000000001" thickBot="1">
      <c r="A130" s="84">
        <v>39</v>
      </c>
      <c r="B130" s="270" t="str">
        <f>IF(ISBLANK($E130),"",INDEX(#REF!,$AS130,2))</f>
        <v/>
      </c>
      <c r="C130" s="85" t="str">
        <f>IF(ISBLANK($E130),"",INDEX(#REF!,$AS130,3))</f>
        <v/>
      </c>
      <c r="D130" s="85" t="str">
        <f>IF(ISBLANK($E130),"",INDEX(#REF!,$AS130,4))</f>
        <v/>
      </c>
      <c r="E130" s="59"/>
      <c r="F130" s="85" t="str">
        <f>IF(ISBLANK($E130),"",INDEX(#REF!,$AS130,6))</f>
        <v/>
      </c>
      <c r="G130" s="180" t="str">
        <f>IF(ISBLANK($E130),"",INDEX(#REF!,$AS130,7))</f>
        <v/>
      </c>
      <c r="H130" s="154" t="str">
        <f>IF(ISBLANK($E130),"",INDEX(#REF!,$AS130,8))</f>
        <v/>
      </c>
      <c r="I130" s="86" t="str">
        <f>IF(ISBLANK($E130),"",INDEX(#REF!,$AS130,9))</f>
        <v/>
      </c>
      <c r="J130" s="94" t="str">
        <f>IF(ISBLANK($E130),"",INDEX(#REF!,$AS130,10))</f>
        <v/>
      </c>
      <c r="K130" s="88" t="str">
        <f>IF(ISBLANK($E130),"",INDEX(#REF!,$AS130,11))</f>
        <v/>
      </c>
      <c r="L130" s="131" t="str">
        <f>IF(ISBLANK($E130),"",INDEX(#REF!,$AS130,12))</f>
        <v/>
      </c>
      <c r="M130" s="132"/>
      <c r="N130" s="264" t="str">
        <f t="shared" si="88"/>
        <v/>
      </c>
      <c r="O130" s="132"/>
      <c r="P130" s="266" t="str">
        <f t="shared" si="89"/>
        <v/>
      </c>
      <c r="Q130" s="132"/>
      <c r="R130" s="133" t="str">
        <f>IF(ISBLANK($E130),"",INDEX(#REF!,$AS130,13))</f>
        <v/>
      </c>
      <c r="S130" s="132"/>
      <c r="T130" s="266" t="str">
        <f t="shared" si="90"/>
        <v/>
      </c>
      <c r="U130" s="132"/>
      <c r="V130" s="266" t="str">
        <f t="shared" si="91"/>
        <v/>
      </c>
      <c r="W130" s="132"/>
      <c r="X130" s="267" t="str">
        <f t="shared" si="95"/>
        <v xml:space="preserve"> </v>
      </c>
      <c r="Y130" s="268" t="str">
        <f t="shared" si="96"/>
        <v/>
      </c>
      <c r="Z130" s="269" t="str">
        <f t="shared" si="97"/>
        <v/>
      </c>
      <c r="AB130" s="213" t="str">
        <f t="shared" si="92"/>
        <v/>
      </c>
      <c r="AC130" s="90" t="str">
        <f t="shared" si="93"/>
        <v/>
      </c>
      <c r="AD130" s="91">
        <f t="shared" si="124"/>
        <v>1</v>
      </c>
      <c r="AE130" s="210">
        <f t="shared" si="125"/>
        <v>1</v>
      </c>
      <c r="AF130" s="209">
        <f t="shared" si="126"/>
        <v>1</v>
      </c>
      <c r="AG130" s="94">
        <f t="shared" si="127"/>
        <v>0</v>
      </c>
      <c r="AH130" s="94">
        <f t="shared" si="128"/>
        <v>0</v>
      </c>
      <c r="AI130" s="94">
        <f t="shared" si="129"/>
        <v>0</v>
      </c>
      <c r="AJ130" s="95">
        <f t="shared" si="130"/>
        <v>0</v>
      </c>
      <c r="AK130" s="94">
        <f t="shared" si="131"/>
        <v>0</v>
      </c>
      <c r="AL130" s="94">
        <f t="shared" si="132"/>
        <v>0</v>
      </c>
      <c r="AM130" s="94">
        <f t="shared" si="133"/>
        <v>0</v>
      </c>
      <c r="AN130" s="96">
        <f t="shared" si="134"/>
        <v>0</v>
      </c>
      <c r="AO130" s="94" t="str">
        <f t="shared" si="98"/>
        <v/>
      </c>
      <c r="AP130" s="94" t="str">
        <f t="shared" si="99"/>
        <v/>
      </c>
      <c r="AQ130" s="94" t="str">
        <f t="shared" si="100"/>
        <v/>
      </c>
      <c r="AS130" s="35" t="e">
        <f>MATCH(E130,#REF!,0)</f>
        <v>#REF!</v>
      </c>
      <c r="AU130" s="198">
        <f t="shared" si="135"/>
        <v>0</v>
      </c>
    </row>
    <row r="131" spans="1:47" s="35" customFormat="1" ht="18">
      <c r="A131" s="84">
        <v>40</v>
      </c>
      <c r="B131" s="275" t="str">
        <f>IF(ISBLANK($E131),"",INDEX(#REF!,$AS131,2))</f>
        <v/>
      </c>
      <c r="C131" s="85" t="str">
        <f>IF(ISBLANK($E131),"",INDEX(#REF!,$AS131,3))</f>
        <v/>
      </c>
      <c r="D131" s="85" t="str">
        <f>IF(ISBLANK($E131),"",INDEX(#REF!,$AS131,4))</f>
        <v/>
      </c>
      <c r="E131" s="59"/>
      <c r="F131" s="85" t="str">
        <f>IF(ISBLANK($E131),"",INDEX(#REF!,$AS131,6))</f>
        <v/>
      </c>
      <c r="G131" s="180" t="str">
        <f>IF(ISBLANK($E131),"",INDEX(#REF!,$AS131,7))</f>
        <v/>
      </c>
      <c r="H131" s="154" t="str">
        <f>IF(ISBLANK($E131),"",INDEX(#REF!,$AS131,8))</f>
        <v/>
      </c>
      <c r="I131" s="86" t="str">
        <f>IF(ISBLANK($E131),"",INDEX(#REF!,$AS131,9))</f>
        <v/>
      </c>
      <c r="J131" s="94" t="str">
        <f>IF(ISBLANK($E131),"",INDEX(#REF!,$AS131,10))</f>
        <v/>
      </c>
      <c r="K131" s="88" t="str">
        <f>IF(ISBLANK($E131),"",INDEX(#REF!,$AS131,11))</f>
        <v/>
      </c>
      <c r="L131" s="131" t="str">
        <f>IF(ISBLANK($E131),"",INDEX(#REF!,$AS131,12))</f>
        <v/>
      </c>
      <c r="M131" s="132"/>
      <c r="N131" s="264" t="str">
        <f t="shared" si="88"/>
        <v/>
      </c>
      <c r="O131" s="132"/>
      <c r="P131" s="266" t="str">
        <f t="shared" si="89"/>
        <v/>
      </c>
      <c r="Q131" s="132"/>
      <c r="R131" s="133" t="str">
        <f>IF(ISBLANK($E131),"",INDEX(#REF!,$AS131,13))</f>
        <v/>
      </c>
      <c r="S131" s="132"/>
      <c r="T131" s="266" t="str">
        <f t="shared" si="90"/>
        <v/>
      </c>
      <c r="U131" s="132"/>
      <c r="V131" s="266" t="str">
        <f t="shared" si="91"/>
        <v/>
      </c>
      <c r="W131" s="132"/>
      <c r="X131" s="267" t="str">
        <f t="shared" si="95"/>
        <v xml:space="preserve"> </v>
      </c>
      <c r="Y131" s="268" t="str">
        <f t="shared" si="96"/>
        <v/>
      </c>
      <c r="Z131" s="269" t="str">
        <f t="shared" si="97"/>
        <v/>
      </c>
      <c r="AB131" s="213" t="str">
        <f t="shared" si="92"/>
        <v/>
      </c>
      <c r="AC131" s="90" t="str">
        <f t="shared" ref="AC131:AC191" si="136">IF(E131="","",J131-L131-R131)</f>
        <v/>
      </c>
      <c r="AD131" s="91">
        <f t="shared" ref="AD131:AD149" si="137">IF(ISBLANK($AR$3),1,IF(F131="K",$AR$3,1))</f>
        <v>1</v>
      </c>
      <c r="AE131" s="210">
        <f t="shared" ref="AE131:AE149" si="138">IF(K131&lt;153.757,10^(0.787004341*((LOG10(K131/153.757))^2)),1)</f>
        <v>1</v>
      </c>
      <c r="AF131" s="209">
        <f t="shared" ref="AF131:AF149" si="139">IF(K131&lt;193.609,10^(0.722762521*((LOG10(K131/193.609))^2)),1)</f>
        <v>1</v>
      </c>
      <c r="AG131" s="94">
        <f t="shared" ref="AG131:AG149" si="140">IF(M131="z",L131,IF(M131="x",L131*(-1),0))</f>
        <v>0</v>
      </c>
      <c r="AH131" s="94">
        <f t="shared" ref="AH131:AH149" si="141">IF(O131="z",N131,IF(O131="x",N131*(-1),0))</f>
        <v>0</v>
      </c>
      <c r="AI131" s="94">
        <f t="shared" ref="AI131:AI149" si="142">IF(Q131="z",P131,IF(Q131="x",P131*(-1),0))</f>
        <v>0</v>
      </c>
      <c r="AJ131" s="95">
        <f t="shared" ref="AJ131:AJ149" si="143">IF(AND(AG131&lt;0,AH131&lt;0,AI131&lt;0),0,MAX(AG131:AI131))</f>
        <v>0</v>
      </c>
      <c r="AK131" s="94">
        <f t="shared" ref="AK131:AK149" si="144">IF(S131="z",R131,IF(S131="x",R131*(-1),0))</f>
        <v>0</v>
      </c>
      <c r="AL131" s="94">
        <f t="shared" ref="AL131:AL149" si="145">IF(U131="z",T131,IF(U131="x",T131*(-1),0))</f>
        <v>0</v>
      </c>
      <c r="AM131" s="94">
        <f t="shared" ref="AM131:AM149" si="146">IF(W131="z",V131,IF(W131="x",V131*(-1),0))</f>
        <v>0</v>
      </c>
      <c r="AN131" s="96">
        <f t="shared" ref="AN131:AN149" si="147">IF(AND(AK131&lt;0,AL131&lt;0,AM131&lt;0),0,MAX(AK131:AM131))</f>
        <v>0</v>
      </c>
      <c r="AO131" s="94" t="str">
        <f t="shared" si="98"/>
        <v/>
      </c>
      <c r="AP131" s="94" t="str">
        <f t="shared" si="99"/>
        <v/>
      </c>
      <c r="AQ131" s="94" t="str">
        <f t="shared" si="100"/>
        <v/>
      </c>
      <c r="AS131" s="35" t="e">
        <f>MATCH(E131,#REF!,0)</f>
        <v>#REF!</v>
      </c>
      <c r="AU131" s="198">
        <f t="shared" ref="AU131:AU149" si="148">IF(ISBLANK(E131),0,IF(($AU$4-H131)=19,10,IF(($AU$4-H131)=18,20,IF(($AU$4-H131)=17,30,IF(($AU$4-H131)=16,40,IF(($AU$4-H131)=15,50,IF(($AU$4-H131)=14,60,IF(($AU$4-H131)=13,70,0))))))))</f>
        <v>0</v>
      </c>
    </row>
    <row r="132" spans="1:47" s="35" customFormat="1" ht="18.600000000000001" thickBot="1">
      <c r="A132" s="84">
        <v>41</v>
      </c>
      <c r="B132" s="270" t="str">
        <f>IF(ISBLANK($E132),"",INDEX(#REF!,$AS132,2))</f>
        <v/>
      </c>
      <c r="C132" s="85" t="str">
        <f>IF(ISBLANK($E132),"",INDEX(#REF!,$AS132,3))</f>
        <v/>
      </c>
      <c r="D132" s="85" t="str">
        <f>IF(ISBLANK($E132),"",INDEX(#REF!,$AS132,4))</f>
        <v/>
      </c>
      <c r="E132" s="59"/>
      <c r="F132" s="85" t="str">
        <f>IF(ISBLANK($E132),"",INDEX(#REF!,$AS132,6))</f>
        <v/>
      </c>
      <c r="G132" s="180" t="str">
        <f>IF(ISBLANK($E132),"",INDEX(#REF!,$AS132,7))</f>
        <v/>
      </c>
      <c r="H132" s="154" t="str">
        <f>IF(ISBLANK($E132),"",INDEX(#REF!,$AS132,8))</f>
        <v/>
      </c>
      <c r="I132" s="86" t="str">
        <f>IF(ISBLANK($E132),"",INDEX(#REF!,$AS132,9))</f>
        <v/>
      </c>
      <c r="J132" s="94" t="str">
        <f>IF(ISBLANK($E132),"",INDEX(#REF!,$AS132,10))</f>
        <v/>
      </c>
      <c r="K132" s="88" t="str">
        <f>IF(ISBLANK($E132),"",INDEX(#REF!,$AS132,11))</f>
        <v/>
      </c>
      <c r="L132" s="131" t="str">
        <f>IF(ISBLANK($E132),"",INDEX(#REF!,$AS132,12))</f>
        <v/>
      </c>
      <c r="M132" s="132"/>
      <c r="N132" s="264" t="str">
        <f t="shared" si="88"/>
        <v/>
      </c>
      <c r="O132" s="132"/>
      <c r="P132" s="266" t="str">
        <f t="shared" si="89"/>
        <v/>
      </c>
      <c r="Q132" s="132"/>
      <c r="R132" s="133" t="str">
        <f>IF(ISBLANK($E132),"",INDEX(#REF!,$AS132,13))</f>
        <v/>
      </c>
      <c r="S132" s="132"/>
      <c r="T132" s="266" t="str">
        <f t="shared" si="90"/>
        <v/>
      </c>
      <c r="U132" s="132"/>
      <c r="V132" s="266" t="str">
        <f t="shared" si="91"/>
        <v/>
      </c>
      <c r="W132" s="132"/>
      <c r="X132" s="267" t="str">
        <f t="shared" si="95"/>
        <v xml:space="preserve"> </v>
      </c>
      <c r="Y132" s="268" t="str">
        <f t="shared" si="96"/>
        <v/>
      </c>
      <c r="Z132" s="269" t="str">
        <f t="shared" si="97"/>
        <v/>
      </c>
      <c r="AB132" s="213" t="str">
        <f t="shared" si="92"/>
        <v/>
      </c>
      <c r="AC132" s="90" t="str">
        <f t="shared" si="136"/>
        <v/>
      </c>
      <c r="AD132" s="91">
        <f t="shared" si="137"/>
        <v>1</v>
      </c>
      <c r="AE132" s="210">
        <f t="shared" si="138"/>
        <v>1</v>
      </c>
      <c r="AF132" s="209">
        <f t="shared" si="139"/>
        <v>1</v>
      </c>
      <c r="AG132" s="94">
        <f t="shared" si="140"/>
        <v>0</v>
      </c>
      <c r="AH132" s="94">
        <f t="shared" si="141"/>
        <v>0</v>
      </c>
      <c r="AI132" s="94">
        <f t="shared" si="142"/>
        <v>0</v>
      </c>
      <c r="AJ132" s="95">
        <f t="shared" si="143"/>
        <v>0</v>
      </c>
      <c r="AK132" s="94">
        <f t="shared" si="144"/>
        <v>0</v>
      </c>
      <c r="AL132" s="94">
        <f t="shared" si="145"/>
        <v>0</v>
      </c>
      <c r="AM132" s="94">
        <f t="shared" si="146"/>
        <v>0</v>
      </c>
      <c r="AN132" s="96">
        <f t="shared" si="147"/>
        <v>0</v>
      </c>
      <c r="AO132" s="94" t="str">
        <f t="shared" si="98"/>
        <v/>
      </c>
      <c r="AP132" s="94" t="str">
        <f t="shared" si="99"/>
        <v/>
      </c>
      <c r="AQ132" s="94" t="str">
        <f t="shared" si="100"/>
        <v/>
      </c>
      <c r="AS132" s="35" t="e">
        <f>MATCH(E132,#REF!,0)</f>
        <v>#REF!</v>
      </c>
      <c r="AU132" s="198">
        <f t="shared" si="148"/>
        <v>0</v>
      </c>
    </row>
    <row r="133" spans="1:47" s="35" customFormat="1" ht="18">
      <c r="A133" s="84">
        <v>42</v>
      </c>
      <c r="B133" s="263" t="str">
        <f>IF(ISBLANK($E133),"",INDEX(#REF!,$AS133,2))</f>
        <v/>
      </c>
      <c r="C133" s="85" t="str">
        <f>IF(ISBLANK($E133),"",INDEX(#REF!,$AS133,3))</f>
        <v/>
      </c>
      <c r="D133" s="85" t="str">
        <f>IF(ISBLANK($E133),"",INDEX(#REF!,$AS133,4))</f>
        <v/>
      </c>
      <c r="E133" s="59"/>
      <c r="F133" s="85" t="str">
        <f>IF(ISBLANK($E133),"",INDEX(#REF!,$AS133,6))</f>
        <v/>
      </c>
      <c r="G133" s="180" t="str">
        <f>IF(ISBLANK($E133),"",INDEX(#REF!,$AS133,7))</f>
        <v/>
      </c>
      <c r="H133" s="154" t="str">
        <f>IF(ISBLANK($E133),"",INDEX(#REF!,$AS133,8))</f>
        <v/>
      </c>
      <c r="I133" s="86" t="str">
        <f>IF(ISBLANK($E133),"",INDEX(#REF!,$AS133,9))</f>
        <v/>
      </c>
      <c r="J133" s="94" t="str">
        <f>IF(ISBLANK($E133),"",INDEX(#REF!,$AS133,10))</f>
        <v/>
      </c>
      <c r="K133" s="88" t="str">
        <f>IF(ISBLANK($E133),"",INDEX(#REF!,$AS133,11))</f>
        <v/>
      </c>
      <c r="L133" s="131" t="str">
        <f>IF(ISBLANK($E133),"",INDEX(#REF!,$AS133,12))</f>
        <v/>
      </c>
      <c r="M133" s="132"/>
      <c r="N133" s="264" t="str">
        <f t="shared" si="88"/>
        <v/>
      </c>
      <c r="O133" s="132"/>
      <c r="P133" s="266" t="str">
        <f t="shared" si="89"/>
        <v/>
      </c>
      <c r="Q133" s="132"/>
      <c r="R133" s="133" t="str">
        <f>IF(ISBLANK($E133),"",INDEX(#REF!,$AS133,13))</f>
        <v/>
      </c>
      <c r="S133" s="132"/>
      <c r="T133" s="266" t="str">
        <f t="shared" si="90"/>
        <v/>
      </c>
      <c r="U133" s="132"/>
      <c r="V133" s="266" t="str">
        <f t="shared" si="91"/>
        <v/>
      </c>
      <c r="W133" s="132"/>
      <c r="X133" s="267" t="str">
        <f t="shared" si="95"/>
        <v xml:space="preserve"> </v>
      </c>
      <c r="Y133" s="268" t="str">
        <f t="shared" si="96"/>
        <v/>
      </c>
      <c r="Z133" s="269" t="str">
        <f t="shared" si="97"/>
        <v/>
      </c>
      <c r="AB133" s="213" t="str">
        <f t="shared" si="92"/>
        <v/>
      </c>
      <c r="AC133" s="90" t="str">
        <f t="shared" si="136"/>
        <v/>
      </c>
      <c r="AD133" s="91">
        <f t="shared" si="137"/>
        <v>1</v>
      </c>
      <c r="AE133" s="210">
        <f t="shared" si="138"/>
        <v>1</v>
      </c>
      <c r="AF133" s="209">
        <f t="shared" si="139"/>
        <v>1</v>
      </c>
      <c r="AG133" s="94">
        <f t="shared" si="140"/>
        <v>0</v>
      </c>
      <c r="AH133" s="94">
        <f t="shared" si="141"/>
        <v>0</v>
      </c>
      <c r="AI133" s="94">
        <f t="shared" si="142"/>
        <v>0</v>
      </c>
      <c r="AJ133" s="95">
        <f t="shared" si="143"/>
        <v>0</v>
      </c>
      <c r="AK133" s="94">
        <f t="shared" si="144"/>
        <v>0</v>
      </c>
      <c r="AL133" s="94">
        <f t="shared" si="145"/>
        <v>0</v>
      </c>
      <c r="AM133" s="94">
        <f t="shared" si="146"/>
        <v>0</v>
      </c>
      <c r="AN133" s="96">
        <f t="shared" si="147"/>
        <v>0</v>
      </c>
      <c r="AO133" s="94" t="str">
        <f t="shared" si="98"/>
        <v/>
      </c>
      <c r="AP133" s="94" t="str">
        <f t="shared" si="99"/>
        <v/>
      </c>
      <c r="AQ133" s="94" t="str">
        <f t="shared" si="100"/>
        <v/>
      </c>
      <c r="AS133" s="35" t="e">
        <f>MATCH(E133,#REF!,0)</f>
        <v>#REF!</v>
      </c>
      <c r="AU133" s="198">
        <f t="shared" si="148"/>
        <v>0</v>
      </c>
    </row>
    <row r="134" spans="1:47" s="35" customFormat="1" ht="18">
      <c r="A134" s="84">
        <v>43</v>
      </c>
      <c r="B134" s="85" t="str">
        <f>IF(ISBLANK($E134),"",INDEX(#REF!,$AS134,2))</f>
        <v/>
      </c>
      <c r="C134" s="85" t="str">
        <f>IF(ISBLANK($E134),"",INDEX(#REF!,$AS134,3))</f>
        <v/>
      </c>
      <c r="D134" s="85" t="str">
        <f>IF(ISBLANK($E134),"",INDEX(#REF!,$AS134,4))</f>
        <v/>
      </c>
      <c r="E134" s="59"/>
      <c r="F134" s="85" t="str">
        <f>IF(ISBLANK($E134),"",INDEX(#REF!,$AS134,6))</f>
        <v/>
      </c>
      <c r="G134" s="180" t="str">
        <f>IF(ISBLANK($E134),"",INDEX(#REF!,$AS134,7))</f>
        <v/>
      </c>
      <c r="H134" s="154" t="str">
        <f>IF(ISBLANK($E134),"",INDEX(#REF!,$AS134,8))</f>
        <v/>
      </c>
      <c r="I134" s="86" t="str">
        <f>IF(ISBLANK($E134),"",INDEX(#REF!,$AS134,9))</f>
        <v/>
      </c>
      <c r="J134" s="94" t="str">
        <f>IF(ISBLANK($E134),"",INDEX(#REF!,$AS134,10))</f>
        <v/>
      </c>
      <c r="K134" s="88" t="str">
        <f>IF(ISBLANK($E134),"",INDEX(#REF!,$AS134,11))</f>
        <v/>
      </c>
      <c r="L134" s="131" t="str">
        <f>IF(ISBLANK($E134),"",INDEX(#REF!,$AS134,12))</f>
        <v/>
      </c>
      <c r="M134" s="132"/>
      <c r="N134" s="264" t="str">
        <f t="shared" si="88"/>
        <v/>
      </c>
      <c r="O134" s="132"/>
      <c r="P134" s="266" t="str">
        <f t="shared" si="89"/>
        <v/>
      </c>
      <c r="Q134" s="132"/>
      <c r="R134" s="133" t="str">
        <f>IF(ISBLANK($E134),"",INDEX(#REF!,$AS134,13))</f>
        <v/>
      </c>
      <c r="S134" s="132"/>
      <c r="T134" s="266" t="str">
        <f t="shared" si="90"/>
        <v/>
      </c>
      <c r="U134" s="132"/>
      <c r="V134" s="266" t="str">
        <f t="shared" si="91"/>
        <v/>
      </c>
      <c r="W134" s="132"/>
      <c r="X134" s="267" t="str">
        <f t="shared" si="95"/>
        <v xml:space="preserve"> </v>
      </c>
      <c r="Y134" s="268" t="str">
        <f t="shared" si="96"/>
        <v/>
      </c>
      <c r="Z134" s="269" t="str">
        <f t="shared" si="97"/>
        <v/>
      </c>
      <c r="AB134" s="213" t="str">
        <f t="shared" si="92"/>
        <v/>
      </c>
      <c r="AC134" s="90" t="str">
        <f t="shared" si="136"/>
        <v/>
      </c>
      <c r="AD134" s="91">
        <f t="shared" si="137"/>
        <v>1</v>
      </c>
      <c r="AE134" s="210">
        <f t="shared" si="138"/>
        <v>1</v>
      </c>
      <c r="AF134" s="209">
        <f t="shared" si="139"/>
        <v>1</v>
      </c>
      <c r="AG134" s="94">
        <f t="shared" si="140"/>
        <v>0</v>
      </c>
      <c r="AH134" s="94">
        <f t="shared" si="141"/>
        <v>0</v>
      </c>
      <c r="AI134" s="94">
        <f t="shared" si="142"/>
        <v>0</v>
      </c>
      <c r="AJ134" s="95">
        <f t="shared" si="143"/>
        <v>0</v>
      </c>
      <c r="AK134" s="94">
        <f t="shared" si="144"/>
        <v>0</v>
      </c>
      <c r="AL134" s="94">
        <f t="shared" si="145"/>
        <v>0</v>
      </c>
      <c r="AM134" s="94">
        <f t="shared" si="146"/>
        <v>0</v>
      </c>
      <c r="AN134" s="96">
        <f t="shared" si="147"/>
        <v>0</v>
      </c>
      <c r="AO134" s="94" t="str">
        <f t="shared" si="98"/>
        <v/>
      </c>
      <c r="AP134" s="94" t="str">
        <f t="shared" si="99"/>
        <v/>
      </c>
      <c r="AQ134" s="94" t="str">
        <f t="shared" si="100"/>
        <v/>
      </c>
      <c r="AS134" s="35" t="e">
        <f>MATCH(E134,#REF!,0)</f>
        <v>#REF!</v>
      </c>
      <c r="AU134" s="198">
        <f t="shared" si="148"/>
        <v>0</v>
      </c>
    </row>
    <row r="135" spans="1:47" s="35" customFormat="1" ht="18">
      <c r="A135" s="84">
        <v>44</v>
      </c>
      <c r="B135" s="85" t="str">
        <f>IF(ISBLANK($E135),"",INDEX(#REF!,$AS135,2))</f>
        <v/>
      </c>
      <c r="C135" s="85" t="str">
        <f>IF(ISBLANK($E135),"",INDEX(#REF!,$AS135,3))</f>
        <v/>
      </c>
      <c r="D135" s="85" t="str">
        <f>IF(ISBLANK($E135),"",INDEX(#REF!,$AS135,4))</f>
        <v/>
      </c>
      <c r="E135" s="59"/>
      <c r="F135" s="85" t="str">
        <f>IF(ISBLANK($E135),"",INDEX(#REF!,$AS135,6))</f>
        <v/>
      </c>
      <c r="G135" s="180" t="str">
        <f>IF(ISBLANK($E135),"",INDEX(#REF!,$AS135,7))</f>
        <v/>
      </c>
      <c r="H135" s="154" t="str">
        <f>IF(ISBLANK($E135),"",INDEX(#REF!,$AS135,8))</f>
        <v/>
      </c>
      <c r="I135" s="86" t="str">
        <f>IF(ISBLANK($E135),"",INDEX(#REF!,$AS135,9))</f>
        <v/>
      </c>
      <c r="J135" s="94" t="str">
        <f>IF(ISBLANK($E135),"",INDEX(#REF!,$AS135,10))</f>
        <v/>
      </c>
      <c r="K135" s="88" t="str">
        <f>IF(ISBLANK($E135),"",INDEX(#REF!,$AS135,11))</f>
        <v/>
      </c>
      <c r="L135" s="131" t="str">
        <f>IF(ISBLANK($E135),"",INDEX(#REF!,$AS135,12))</f>
        <v/>
      </c>
      <c r="M135" s="132"/>
      <c r="N135" s="264" t="str">
        <f t="shared" si="88"/>
        <v/>
      </c>
      <c r="O135" s="132"/>
      <c r="P135" s="266" t="str">
        <f t="shared" si="89"/>
        <v/>
      </c>
      <c r="Q135" s="132"/>
      <c r="R135" s="133" t="str">
        <f>IF(ISBLANK($E135),"",INDEX(#REF!,$AS135,13))</f>
        <v/>
      </c>
      <c r="S135" s="132"/>
      <c r="T135" s="266" t="str">
        <f t="shared" si="90"/>
        <v/>
      </c>
      <c r="U135" s="132"/>
      <c r="V135" s="266" t="str">
        <f t="shared" si="91"/>
        <v/>
      </c>
      <c r="W135" s="132"/>
      <c r="X135" s="267" t="str">
        <f t="shared" si="95"/>
        <v xml:space="preserve"> </v>
      </c>
      <c r="Y135" s="268" t="str">
        <f t="shared" si="96"/>
        <v/>
      </c>
      <c r="Z135" s="269" t="str">
        <f t="shared" si="97"/>
        <v/>
      </c>
      <c r="AB135" s="213" t="str">
        <f t="shared" si="92"/>
        <v/>
      </c>
      <c r="AC135" s="90" t="str">
        <f t="shared" si="136"/>
        <v/>
      </c>
      <c r="AD135" s="91">
        <f t="shared" si="137"/>
        <v>1</v>
      </c>
      <c r="AE135" s="210">
        <f t="shared" si="138"/>
        <v>1</v>
      </c>
      <c r="AF135" s="209">
        <f t="shared" si="139"/>
        <v>1</v>
      </c>
      <c r="AG135" s="94">
        <f t="shared" si="140"/>
        <v>0</v>
      </c>
      <c r="AH135" s="94">
        <f t="shared" si="141"/>
        <v>0</v>
      </c>
      <c r="AI135" s="94">
        <f t="shared" si="142"/>
        <v>0</v>
      </c>
      <c r="AJ135" s="95">
        <f t="shared" si="143"/>
        <v>0</v>
      </c>
      <c r="AK135" s="94">
        <f t="shared" si="144"/>
        <v>0</v>
      </c>
      <c r="AL135" s="94">
        <f t="shared" si="145"/>
        <v>0</v>
      </c>
      <c r="AM135" s="94">
        <f t="shared" si="146"/>
        <v>0</v>
      </c>
      <c r="AN135" s="96">
        <f t="shared" si="147"/>
        <v>0</v>
      </c>
      <c r="AO135" s="94" t="str">
        <f t="shared" si="98"/>
        <v/>
      </c>
      <c r="AP135" s="94" t="str">
        <f t="shared" si="99"/>
        <v/>
      </c>
      <c r="AQ135" s="94" t="str">
        <f t="shared" si="100"/>
        <v/>
      </c>
      <c r="AS135" s="35" t="e">
        <f>MATCH(E135,#REF!,0)</f>
        <v>#REF!</v>
      </c>
      <c r="AU135" s="198">
        <f t="shared" si="148"/>
        <v>0</v>
      </c>
    </row>
    <row r="136" spans="1:47" s="35" customFormat="1" ht="18.600000000000001" thickBot="1">
      <c r="A136" s="84">
        <v>45</v>
      </c>
      <c r="B136" s="276" t="str">
        <f>IF(ISBLANK($E136),"",INDEX(#REF!,$AS136,2))</f>
        <v/>
      </c>
      <c r="C136" s="85" t="str">
        <f>IF(ISBLANK($E136),"",INDEX(#REF!,$AS136,3))</f>
        <v/>
      </c>
      <c r="D136" s="85" t="str">
        <f>IF(ISBLANK($E136),"",INDEX(#REF!,$AS136,4))</f>
        <v/>
      </c>
      <c r="E136" s="59"/>
      <c r="F136" s="85" t="str">
        <f>IF(ISBLANK($E136),"",INDEX(#REF!,$AS136,6))</f>
        <v/>
      </c>
      <c r="G136" s="180" t="str">
        <f>IF(ISBLANK($E136),"",INDEX(#REF!,$AS136,7))</f>
        <v/>
      </c>
      <c r="H136" s="154" t="str">
        <f>IF(ISBLANK($E136),"",INDEX(#REF!,$AS136,8))</f>
        <v/>
      </c>
      <c r="I136" s="86" t="str">
        <f>IF(ISBLANK($E136),"",INDEX(#REF!,$AS136,9))</f>
        <v/>
      </c>
      <c r="J136" s="94" t="str">
        <f>IF(ISBLANK($E136),"",INDEX(#REF!,$AS136,10))</f>
        <v/>
      </c>
      <c r="K136" s="88" t="str">
        <f>IF(ISBLANK($E136),"",INDEX(#REF!,$AS136,11))</f>
        <v/>
      </c>
      <c r="L136" s="131" t="str">
        <f>IF(ISBLANK($E136),"",INDEX(#REF!,$AS136,12))</f>
        <v/>
      </c>
      <c r="M136" s="132"/>
      <c r="N136" s="264" t="str">
        <f t="shared" si="88"/>
        <v/>
      </c>
      <c r="O136" s="132"/>
      <c r="P136" s="266" t="str">
        <f t="shared" si="89"/>
        <v/>
      </c>
      <c r="Q136" s="132"/>
      <c r="R136" s="133" t="str">
        <f>IF(ISBLANK($E136),"",INDEX(#REF!,$AS136,13))</f>
        <v/>
      </c>
      <c r="S136" s="132"/>
      <c r="T136" s="266" t="str">
        <f t="shared" si="90"/>
        <v/>
      </c>
      <c r="U136" s="132"/>
      <c r="V136" s="266" t="str">
        <f t="shared" si="91"/>
        <v/>
      </c>
      <c r="W136" s="132"/>
      <c r="X136" s="267" t="str">
        <f t="shared" si="95"/>
        <v xml:space="preserve"> </v>
      </c>
      <c r="Y136" s="268" t="str">
        <f t="shared" si="96"/>
        <v/>
      </c>
      <c r="Z136" s="269" t="str">
        <f t="shared" si="97"/>
        <v/>
      </c>
      <c r="AB136" s="213" t="str">
        <f t="shared" si="92"/>
        <v/>
      </c>
      <c r="AC136" s="90" t="str">
        <f t="shared" si="136"/>
        <v/>
      </c>
      <c r="AD136" s="91">
        <f t="shared" si="137"/>
        <v>1</v>
      </c>
      <c r="AE136" s="210">
        <f t="shared" si="138"/>
        <v>1</v>
      </c>
      <c r="AF136" s="209">
        <f t="shared" si="139"/>
        <v>1</v>
      </c>
      <c r="AG136" s="94">
        <f t="shared" si="140"/>
        <v>0</v>
      </c>
      <c r="AH136" s="94">
        <f t="shared" si="141"/>
        <v>0</v>
      </c>
      <c r="AI136" s="94">
        <f t="shared" si="142"/>
        <v>0</v>
      </c>
      <c r="AJ136" s="95">
        <f t="shared" si="143"/>
        <v>0</v>
      </c>
      <c r="AK136" s="94">
        <f t="shared" si="144"/>
        <v>0</v>
      </c>
      <c r="AL136" s="94">
        <f t="shared" si="145"/>
        <v>0</v>
      </c>
      <c r="AM136" s="94">
        <f t="shared" si="146"/>
        <v>0</v>
      </c>
      <c r="AN136" s="96">
        <f t="shared" si="147"/>
        <v>0</v>
      </c>
      <c r="AO136" s="94" t="str">
        <f t="shared" si="98"/>
        <v/>
      </c>
      <c r="AP136" s="94" t="str">
        <f t="shared" si="99"/>
        <v/>
      </c>
      <c r="AQ136" s="94" t="str">
        <f t="shared" si="100"/>
        <v/>
      </c>
      <c r="AS136" s="35" t="e">
        <f>MATCH(E136,#REF!,0)</f>
        <v>#REF!</v>
      </c>
      <c r="AU136" s="198">
        <f t="shared" si="148"/>
        <v>0</v>
      </c>
    </row>
    <row r="137" spans="1:47" s="35" customFormat="1" ht="18.600000000000001" thickBot="1">
      <c r="A137" s="84">
        <v>46</v>
      </c>
      <c r="B137" s="272" t="str">
        <f>IF(ISBLANK($E137),"",INDEX(#REF!,$AS137,2))</f>
        <v/>
      </c>
      <c r="C137" s="85" t="str">
        <f>IF(ISBLANK($E137),"",INDEX(#REF!,$AS137,3))</f>
        <v/>
      </c>
      <c r="D137" s="85" t="str">
        <f>IF(ISBLANK($E137),"",INDEX(#REF!,$AS137,4))</f>
        <v/>
      </c>
      <c r="E137" s="46"/>
      <c r="F137" s="85" t="str">
        <f>IF(ISBLANK($E137),"",INDEX(#REF!,$AS137,6))</f>
        <v/>
      </c>
      <c r="G137" s="180" t="str">
        <f>IF(ISBLANK($E137),"",INDEX(#REF!,$AS137,7))</f>
        <v/>
      </c>
      <c r="H137" s="154" t="str">
        <f>IF(ISBLANK($E137),"",INDEX(#REF!,$AS137,8))</f>
        <v/>
      </c>
      <c r="I137" s="86" t="str">
        <f>IF(ISBLANK($E137),"",INDEX(#REF!,$AS137,9))</f>
        <v/>
      </c>
      <c r="J137" s="94" t="str">
        <f>IF(ISBLANK($E137),"",INDEX(#REF!,$AS137,10))</f>
        <v/>
      </c>
      <c r="K137" s="88" t="str">
        <f>IF(ISBLANK($E137),"",INDEX(#REF!,$AS137,11))</f>
        <v/>
      </c>
      <c r="L137" s="131" t="str">
        <f>IF(ISBLANK($E137),"",INDEX(#REF!,$AS137,12))</f>
        <v/>
      </c>
      <c r="M137" s="132"/>
      <c r="N137" s="264" t="str">
        <f t="shared" si="88"/>
        <v/>
      </c>
      <c r="O137" s="132"/>
      <c r="P137" s="266" t="str">
        <f t="shared" si="89"/>
        <v/>
      </c>
      <c r="Q137" s="132"/>
      <c r="R137" s="133" t="str">
        <f>IF(ISBLANK($E137),"",INDEX(#REF!,$AS137,13))</f>
        <v/>
      </c>
      <c r="S137" s="132"/>
      <c r="T137" s="266" t="str">
        <f t="shared" si="90"/>
        <v/>
      </c>
      <c r="U137" s="132"/>
      <c r="V137" s="266" t="str">
        <f t="shared" si="91"/>
        <v/>
      </c>
      <c r="W137" s="132"/>
      <c r="X137" s="267" t="str">
        <f t="shared" si="95"/>
        <v xml:space="preserve"> </v>
      </c>
      <c r="Y137" s="268" t="str">
        <f t="shared" si="96"/>
        <v/>
      </c>
      <c r="Z137" s="269" t="str">
        <f t="shared" si="97"/>
        <v/>
      </c>
      <c r="AB137" s="213" t="str">
        <f t="shared" si="92"/>
        <v/>
      </c>
      <c r="AC137" s="90" t="str">
        <f t="shared" si="136"/>
        <v/>
      </c>
      <c r="AD137" s="91">
        <f t="shared" si="137"/>
        <v>1</v>
      </c>
      <c r="AE137" s="210">
        <f t="shared" si="138"/>
        <v>1</v>
      </c>
      <c r="AF137" s="209">
        <f t="shared" si="139"/>
        <v>1</v>
      </c>
      <c r="AG137" s="94">
        <f t="shared" si="140"/>
        <v>0</v>
      </c>
      <c r="AH137" s="94">
        <f t="shared" si="141"/>
        <v>0</v>
      </c>
      <c r="AI137" s="94">
        <f t="shared" si="142"/>
        <v>0</v>
      </c>
      <c r="AJ137" s="95">
        <f t="shared" si="143"/>
        <v>0</v>
      </c>
      <c r="AK137" s="94">
        <f t="shared" si="144"/>
        <v>0</v>
      </c>
      <c r="AL137" s="94">
        <f t="shared" si="145"/>
        <v>0</v>
      </c>
      <c r="AM137" s="94">
        <f t="shared" si="146"/>
        <v>0</v>
      </c>
      <c r="AN137" s="96">
        <f t="shared" si="147"/>
        <v>0</v>
      </c>
      <c r="AO137" s="94" t="str">
        <f t="shared" si="98"/>
        <v/>
      </c>
      <c r="AP137" s="94" t="str">
        <f t="shared" si="99"/>
        <v/>
      </c>
      <c r="AQ137" s="94" t="str">
        <f t="shared" si="100"/>
        <v/>
      </c>
      <c r="AS137" s="35" t="e">
        <f>MATCH(E137,#REF!,0)</f>
        <v>#REF!</v>
      </c>
      <c r="AU137" s="198">
        <f t="shared" si="148"/>
        <v>0</v>
      </c>
    </row>
    <row r="138" spans="1:47" s="35" customFormat="1" ht="18">
      <c r="A138" s="84">
        <v>47</v>
      </c>
      <c r="B138" s="263" t="str">
        <f>IF(ISBLANK($E138),"",INDEX(#REF!,$AS138,2))</f>
        <v/>
      </c>
      <c r="C138" s="85" t="str">
        <f>IF(ISBLANK($E138),"",INDEX(#REF!,$AS138,3))</f>
        <v/>
      </c>
      <c r="D138" s="85" t="str">
        <f>IF(ISBLANK($E138),"",INDEX(#REF!,$AS138,4))</f>
        <v/>
      </c>
      <c r="E138" s="59"/>
      <c r="F138" s="85" t="str">
        <f>IF(ISBLANK($E138),"",INDEX(#REF!,$AS138,6))</f>
        <v/>
      </c>
      <c r="G138" s="180" t="str">
        <f>IF(ISBLANK($E138),"",INDEX(#REF!,$AS138,7))</f>
        <v/>
      </c>
      <c r="H138" s="154" t="str">
        <f>IF(ISBLANK($E138),"",INDEX(#REF!,$AS138,8))</f>
        <v/>
      </c>
      <c r="I138" s="86" t="str">
        <f>IF(ISBLANK($E138),"",INDEX(#REF!,$AS138,9))</f>
        <v/>
      </c>
      <c r="J138" s="94" t="str">
        <f>IF(ISBLANK($E138),"",INDEX(#REF!,$AS138,10))</f>
        <v/>
      </c>
      <c r="K138" s="88" t="str">
        <f>IF(ISBLANK($E138),"",INDEX(#REF!,$AS138,11))</f>
        <v/>
      </c>
      <c r="L138" s="131" t="str">
        <f>IF(ISBLANK($E138),"",INDEX(#REF!,$AS138,12))</f>
        <v/>
      </c>
      <c r="M138" s="132"/>
      <c r="N138" s="264" t="str">
        <f t="shared" si="88"/>
        <v/>
      </c>
      <c r="O138" s="132"/>
      <c r="P138" s="266" t="str">
        <f t="shared" si="89"/>
        <v/>
      </c>
      <c r="Q138" s="132"/>
      <c r="R138" s="133" t="str">
        <f>IF(ISBLANK($E138),"",INDEX(#REF!,$AS138,13))</f>
        <v/>
      </c>
      <c r="S138" s="132"/>
      <c r="T138" s="266" t="str">
        <f t="shared" si="90"/>
        <v/>
      </c>
      <c r="U138" s="132"/>
      <c r="V138" s="266" t="str">
        <f t="shared" si="91"/>
        <v/>
      </c>
      <c r="W138" s="132"/>
      <c r="X138" s="267" t="str">
        <f t="shared" si="95"/>
        <v xml:space="preserve"> </v>
      </c>
      <c r="Y138" s="268" t="str">
        <f t="shared" si="96"/>
        <v/>
      </c>
      <c r="Z138" s="269" t="str">
        <f t="shared" si="97"/>
        <v/>
      </c>
      <c r="AB138" s="213" t="str">
        <f t="shared" si="92"/>
        <v/>
      </c>
      <c r="AC138" s="90" t="str">
        <f t="shared" si="136"/>
        <v/>
      </c>
      <c r="AD138" s="91">
        <f t="shared" si="137"/>
        <v>1</v>
      </c>
      <c r="AE138" s="210">
        <f t="shared" si="138"/>
        <v>1</v>
      </c>
      <c r="AF138" s="209">
        <f t="shared" si="139"/>
        <v>1</v>
      </c>
      <c r="AG138" s="94">
        <f t="shared" si="140"/>
        <v>0</v>
      </c>
      <c r="AH138" s="94">
        <f t="shared" si="141"/>
        <v>0</v>
      </c>
      <c r="AI138" s="94">
        <f t="shared" si="142"/>
        <v>0</v>
      </c>
      <c r="AJ138" s="95">
        <f t="shared" si="143"/>
        <v>0</v>
      </c>
      <c r="AK138" s="94">
        <f t="shared" si="144"/>
        <v>0</v>
      </c>
      <c r="AL138" s="94">
        <f t="shared" si="145"/>
        <v>0</v>
      </c>
      <c r="AM138" s="94">
        <f t="shared" si="146"/>
        <v>0</v>
      </c>
      <c r="AN138" s="96">
        <f t="shared" si="147"/>
        <v>0</v>
      </c>
      <c r="AO138" s="94" t="str">
        <f t="shared" si="98"/>
        <v/>
      </c>
      <c r="AP138" s="94" t="str">
        <f t="shared" si="99"/>
        <v/>
      </c>
      <c r="AQ138" s="94" t="str">
        <f t="shared" si="100"/>
        <v/>
      </c>
      <c r="AS138" s="35" t="e">
        <f>MATCH(E138,#REF!,0)</f>
        <v>#REF!</v>
      </c>
      <c r="AU138" s="198">
        <f t="shared" si="148"/>
        <v>0</v>
      </c>
    </row>
    <row r="139" spans="1:47" s="35" customFormat="1" ht="18">
      <c r="A139" s="84">
        <v>48</v>
      </c>
      <c r="B139" s="85" t="str">
        <f>IF(ISBLANK($E139),"",INDEX(#REF!,$AS139,2))</f>
        <v/>
      </c>
      <c r="C139" s="85" t="str">
        <f>IF(ISBLANK($E139),"",INDEX(#REF!,$AS139,3))</f>
        <v/>
      </c>
      <c r="D139" s="85" t="str">
        <f>IF(ISBLANK($E139),"",INDEX(#REF!,$AS139,4))</f>
        <v/>
      </c>
      <c r="E139" s="46"/>
      <c r="F139" s="85" t="str">
        <f>IF(ISBLANK($E139),"",INDEX(#REF!,$AS139,6))</f>
        <v/>
      </c>
      <c r="G139" s="180" t="str">
        <f>IF(ISBLANK($E139),"",INDEX(#REF!,$AS139,7))</f>
        <v/>
      </c>
      <c r="H139" s="154" t="str">
        <f>IF(ISBLANK($E139),"",INDEX(#REF!,$AS139,8))</f>
        <v/>
      </c>
      <c r="I139" s="86" t="str">
        <f>IF(ISBLANK($E139),"",INDEX(#REF!,$AS139,9))</f>
        <v/>
      </c>
      <c r="J139" s="94" t="str">
        <f>IF(ISBLANK($E139),"",INDEX(#REF!,$AS139,10))</f>
        <v/>
      </c>
      <c r="K139" s="88" t="str">
        <f>IF(ISBLANK($E139),"",INDEX(#REF!,$AS139,11))</f>
        <v/>
      </c>
      <c r="L139" s="131" t="str">
        <f>IF(ISBLANK($E139),"",INDEX(#REF!,$AS139,12))</f>
        <v/>
      </c>
      <c r="M139" s="132"/>
      <c r="N139" s="264" t="str">
        <f t="shared" si="88"/>
        <v/>
      </c>
      <c r="O139" s="132"/>
      <c r="P139" s="266" t="str">
        <f t="shared" si="89"/>
        <v/>
      </c>
      <c r="Q139" s="132"/>
      <c r="R139" s="133" t="str">
        <f>IF(ISBLANK($E139),"",INDEX(#REF!,$AS139,13))</f>
        <v/>
      </c>
      <c r="S139" s="132"/>
      <c r="T139" s="266" t="str">
        <f t="shared" si="90"/>
        <v/>
      </c>
      <c r="U139" s="132"/>
      <c r="V139" s="266" t="str">
        <f t="shared" si="91"/>
        <v/>
      </c>
      <c r="W139" s="132"/>
      <c r="X139" s="267" t="str">
        <f t="shared" si="95"/>
        <v xml:space="preserve"> </v>
      </c>
      <c r="Y139" s="268" t="str">
        <f t="shared" si="96"/>
        <v/>
      </c>
      <c r="Z139" s="269" t="str">
        <f t="shared" si="97"/>
        <v/>
      </c>
      <c r="AB139" s="213" t="str">
        <f t="shared" si="92"/>
        <v/>
      </c>
      <c r="AC139" s="90" t="str">
        <f t="shared" si="136"/>
        <v/>
      </c>
      <c r="AD139" s="91">
        <f t="shared" si="137"/>
        <v>1</v>
      </c>
      <c r="AE139" s="210">
        <f t="shared" si="138"/>
        <v>1</v>
      </c>
      <c r="AF139" s="209">
        <f t="shared" si="139"/>
        <v>1</v>
      </c>
      <c r="AG139" s="94">
        <f t="shared" si="140"/>
        <v>0</v>
      </c>
      <c r="AH139" s="94">
        <f t="shared" si="141"/>
        <v>0</v>
      </c>
      <c r="AI139" s="94">
        <f t="shared" si="142"/>
        <v>0</v>
      </c>
      <c r="AJ139" s="95">
        <f t="shared" si="143"/>
        <v>0</v>
      </c>
      <c r="AK139" s="94">
        <f t="shared" si="144"/>
        <v>0</v>
      </c>
      <c r="AL139" s="94">
        <f t="shared" si="145"/>
        <v>0</v>
      </c>
      <c r="AM139" s="94">
        <f t="shared" si="146"/>
        <v>0</v>
      </c>
      <c r="AN139" s="96">
        <f t="shared" si="147"/>
        <v>0</v>
      </c>
      <c r="AO139" s="94" t="str">
        <f t="shared" si="98"/>
        <v/>
      </c>
      <c r="AP139" s="94" t="str">
        <f t="shared" si="99"/>
        <v/>
      </c>
      <c r="AQ139" s="94" t="str">
        <f t="shared" si="100"/>
        <v/>
      </c>
      <c r="AS139" s="35" t="e">
        <f>MATCH(E139,#REF!,0)</f>
        <v>#REF!</v>
      </c>
      <c r="AU139" s="198">
        <f t="shared" si="148"/>
        <v>0</v>
      </c>
    </row>
    <row r="140" spans="1:47" s="35" customFormat="1" ht="18.600000000000001" thickBot="1">
      <c r="A140" s="84">
        <v>49</v>
      </c>
      <c r="B140" s="270" t="str">
        <f>IF(ISBLANK($E140),"",INDEX(#REF!,$AS140,2))</f>
        <v/>
      </c>
      <c r="C140" s="85" t="str">
        <f>IF(ISBLANK($E140),"",INDEX(#REF!,$AS140,3))</f>
        <v/>
      </c>
      <c r="D140" s="85" t="str">
        <f>IF(ISBLANK($E140),"",INDEX(#REF!,$AS140,4))</f>
        <v/>
      </c>
      <c r="E140" s="46"/>
      <c r="F140" s="85" t="str">
        <f>IF(ISBLANK($E140),"",INDEX(#REF!,$AS140,6))</f>
        <v/>
      </c>
      <c r="G140" s="180" t="str">
        <f>IF(ISBLANK($E140),"",INDEX(#REF!,$AS140,7))</f>
        <v/>
      </c>
      <c r="H140" s="154" t="str">
        <f>IF(ISBLANK($E140),"",INDEX(#REF!,$AS140,8))</f>
        <v/>
      </c>
      <c r="I140" s="86" t="str">
        <f>IF(ISBLANK($E140),"",INDEX(#REF!,$AS140,9))</f>
        <v/>
      </c>
      <c r="J140" s="94" t="str">
        <f>IF(ISBLANK($E140),"",INDEX(#REF!,$AS140,10))</f>
        <v/>
      </c>
      <c r="K140" s="88" t="str">
        <f>IF(ISBLANK($E140),"",INDEX(#REF!,$AS140,11))</f>
        <v/>
      </c>
      <c r="L140" s="131" t="str">
        <f>IF(ISBLANK($E140),"",INDEX(#REF!,$AS140,12))</f>
        <v/>
      </c>
      <c r="M140" s="132"/>
      <c r="N140" s="264" t="str">
        <f t="shared" si="88"/>
        <v/>
      </c>
      <c r="O140" s="132"/>
      <c r="P140" s="266" t="str">
        <f t="shared" si="89"/>
        <v/>
      </c>
      <c r="Q140" s="132"/>
      <c r="R140" s="133" t="str">
        <f>IF(ISBLANK($E140),"",INDEX(#REF!,$AS140,13))</f>
        <v/>
      </c>
      <c r="S140" s="132"/>
      <c r="T140" s="266" t="str">
        <f t="shared" si="90"/>
        <v/>
      </c>
      <c r="U140" s="132"/>
      <c r="V140" s="266" t="str">
        <f t="shared" si="91"/>
        <v/>
      </c>
      <c r="W140" s="132"/>
      <c r="X140" s="267" t="str">
        <f t="shared" si="95"/>
        <v xml:space="preserve"> </v>
      </c>
      <c r="Y140" s="268" t="str">
        <f t="shared" si="96"/>
        <v/>
      </c>
      <c r="Z140" s="269" t="str">
        <f t="shared" si="97"/>
        <v/>
      </c>
      <c r="AB140" s="213" t="str">
        <f t="shared" si="92"/>
        <v/>
      </c>
      <c r="AC140" s="90" t="str">
        <f t="shared" si="136"/>
        <v/>
      </c>
      <c r="AD140" s="91">
        <f t="shared" si="137"/>
        <v>1</v>
      </c>
      <c r="AE140" s="210">
        <f t="shared" si="138"/>
        <v>1</v>
      </c>
      <c r="AF140" s="209">
        <f t="shared" si="139"/>
        <v>1</v>
      </c>
      <c r="AG140" s="94">
        <f t="shared" si="140"/>
        <v>0</v>
      </c>
      <c r="AH140" s="94">
        <f t="shared" si="141"/>
        <v>0</v>
      </c>
      <c r="AI140" s="94">
        <f t="shared" si="142"/>
        <v>0</v>
      </c>
      <c r="AJ140" s="95">
        <f t="shared" si="143"/>
        <v>0</v>
      </c>
      <c r="AK140" s="94">
        <f t="shared" si="144"/>
        <v>0</v>
      </c>
      <c r="AL140" s="94">
        <f t="shared" si="145"/>
        <v>0</v>
      </c>
      <c r="AM140" s="94">
        <f t="shared" si="146"/>
        <v>0</v>
      </c>
      <c r="AN140" s="96">
        <f t="shared" si="147"/>
        <v>0</v>
      </c>
      <c r="AO140" s="94" t="str">
        <f t="shared" si="98"/>
        <v/>
      </c>
      <c r="AP140" s="94" t="str">
        <f t="shared" si="99"/>
        <v/>
      </c>
      <c r="AQ140" s="94" t="str">
        <f t="shared" si="100"/>
        <v/>
      </c>
      <c r="AS140" s="35" t="e">
        <f>MATCH(E140,#REF!,0)</f>
        <v>#REF!</v>
      </c>
      <c r="AU140" s="198">
        <f t="shared" si="148"/>
        <v>0</v>
      </c>
    </row>
    <row r="141" spans="1:47" s="35" customFormat="1" ht="18">
      <c r="A141" s="84">
        <v>50</v>
      </c>
      <c r="B141" s="263" t="str">
        <f>IF(ISBLANK($E141),"",INDEX(#REF!,$AS141,2))</f>
        <v/>
      </c>
      <c r="C141" s="85" t="str">
        <f>IF(ISBLANK($E141),"",INDEX(#REF!,$AS141,3))</f>
        <v/>
      </c>
      <c r="D141" s="85" t="str">
        <f>IF(ISBLANK($E141),"",INDEX(#REF!,$AS141,4))</f>
        <v/>
      </c>
      <c r="E141" s="46"/>
      <c r="F141" s="85" t="str">
        <f>IF(ISBLANK($E141),"",INDEX(#REF!,$AS141,6))</f>
        <v/>
      </c>
      <c r="G141" s="180" t="str">
        <f>IF(ISBLANK($E141),"",INDEX(#REF!,$AS141,7))</f>
        <v/>
      </c>
      <c r="H141" s="154" t="str">
        <f>IF(ISBLANK($E141),"",INDEX(#REF!,$AS141,8))</f>
        <v/>
      </c>
      <c r="I141" s="86" t="str">
        <f>IF(ISBLANK($E141),"",INDEX(#REF!,$AS141,9))</f>
        <v/>
      </c>
      <c r="J141" s="94" t="str">
        <f>IF(ISBLANK($E141),"",INDEX(#REF!,$AS141,10))</f>
        <v/>
      </c>
      <c r="K141" s="88" t="str">
        <f>IF(ISBLANK($E141),"",INDEX(#REF!,$AS141,11))</f>
        <v/>
      </c>
      <c r="L141" s="131" t="str">
        <f>IF(ISBLANK($E141),"",INDEX(#REF!,$AS141,12))</f>
        <v/>
      </c>
      <c r="M141" s="132"/>
      <c r="N141" s="264" t="str">
        <f t="shared" si="88"/>
        <v/>
      </c>
      <c r="O141" s="132"/>
      <c r="P141" s="266" t="str">
        <f t="shared" si="89"/>
        <v/>
      </c>
      <c r="Q141" s="132"/>
      <c r="R141" s="133" t="str">
        <f>IF(ISBLANK($E141),"",INDEX(#REF!,$AS141,13))</f>
        <v/>
      </c>
      <c r="S141" s="132"/>
      <c r="T141" s="266" t="str">
        <f t="shared" si="90"/>
        <v/>
      </c>
      <c r="U141" s="132"/>
      <c r="V141" s="266" t="str">
        <f t="shared" si="91"/>
        <v/>
      </c>
      <c r="W141" s="132"/>
      <c r="X141" s="267" t="str">
        <f t="shared" si="95"/>
        <v xml:space="preserve"> </v>
      </c>
      <c r="Y141" s="268" t="str">
        <f t="shared" si="96"/>
        <v/>
      </c>
      <c r="Z141" s="269" t="str">
        <f t="shared" si="97"/>
        <v/>
      </c>
      <c r="AB141" s="213" t="str">
        <f t="shared" si="92"/>
        <v/>
      </c>
      <c r="AC141" s="90" t="str">
        <f t="shared" si="136"/>
        <v/>
      </c>
      <c r="AD141" s="91">
        <f t="shared" si="137"/>
        <v>1</v>
      </c>
      <c r="AE141" s="210">
        <f t="shared" si="138"/>
        <v>1</v>
      </c>
      <c r="AF141" s="209">
        <f t="shared" si="139"/>
        <v>1</v>
      </c>
      <c r="AG141" s="94">
        <f t="shared" si="140"/>
        <v>0</v>
      </c>
      <c r="AH141" s="94">
        <f t="shared" si="141"/>
        <v>0</v>
      </c>
      <c r="AI141" s="94">
        <f t="shared" si="142"/>
        <v>0</v>
      </c>
      <c r="AJ141" s="95">
        <f t="shared" si="143"/>
        <v>0</v>
      </c>
      <c r="AK141" s="94">
        <f t="shared" si="144"/>
        <v>0</v>
      </c>
      <c r="AL141" s="94">
        <f t="shared" si="145"/>
        <v>0</v>
      </c>
      <c r="AM141" s="94">
        <f t="shared" si="146"/>
        <v>0</v>
      </c>
      <c r="AN141" s="96">
        <f t="shared" si="147"/>
        <v>0</v>
      </c>
      <c r="AO141" s="94" t="str">
        <f t="shared" si="98"/>
        <v/>
      </c>
      <c r="AP141" s="94" t="str">
        <f t="shared" si="99"/>
        <v/>
      </c>
      <c r="AQ141" s="94" t="str">
        <f t="shared" si="100"/>
        <v/>
      </c>
      <c r="AS141" s="35" t="e">
        <f>MATCH(E141,#REF!,0)</f>
        <v>#REF!</v>
      </c>
      <c r="AU141" s="198">
        <f t="shared" si="148"/>
        <v>0</v>
      </c>
    </row>
    <row r="142" spans="1:47" s="35" customFormat="1" ht="16.2">
      <c r="A142" s="84">
        <v>51</v>
      </c>
      <c r="B142" s="263" t="str">
        <f>IF(ISBLANK($E142),"",INDEX(#REF!,$AS142,2))</f>
        <v/>
      </c>
      <c r="C142" s="85" t="str">
        <f>IF(ISBLANK($E142),"",INDEX(#REF!,$AS142,3))</f>
        <v/>
      </c>
      <c r="D142" s="85" t="str">
        <f>IF(ISBLANK($E142),"",INDEX(#REF!,$AS142,4))</f>
        <v/>
      </c>
      <c r="E142" s="192"/>
      <c r="F142" s="85" t="str">
        <f>IF(ISBLANK($E142),"",INDEX(#REF!,$AS142,6))</f>
        <v/>
      </c>
      <c r="G142" s="180" t="str">
        <f>IF(ISBLANK($E142),"",INDEX(#REF!,$AS142,7))</f>
        <v/>
      </c>
      <c r="H142" s="154" t="str">
        <f>IF(ISBLANK($E142),"",INDEX(#REF!,$AS142,8))</f>
        <v/>
      </c>
      <c r="I142" s="86" t="str">
        <f>IF(ISBLANK($E142),"",INDEX(#REF!,$AS142,9))</f>
        <v/>
      </c>
      <c r="J142" s="94" t="str">
        <f>IF(ISBLANK($E142),"",INDEX(#REF!,$AS142,10))</f>
        <v/>
      </c>
      <c r="K142" s="88" t="str">
        <f>IF(ISBLANK($E142),"",INDEX(#REF!,$AS142,11))</f>
        <v/>
      </c>
      <c r="L142" s="131" t="str">
        <f>IF(ISBLANK($E142),"",INDEX(#REF!,$AS142,12))</f>
        <v/>
      </c>
      <c r="M142" s="132"/>
      <c r="N142" s="264" t="str">
        <f t="shared" si="88"/>
        <v/>
      </c>
      <c r="O142" s="132"/>
      <c r="P142" s="266" t="str">
        <f t="shared" si="89"/>
        <v/>
      </c>
      <c r="Q142" s="132"/>
      <c r="R142" s="133" t="str">
        <f>IF(ISBLANK($E142),"",INDEX(#REF!,$AS142,13))</f>
        <v/>
      </c>
      <c r="S142" s="132"/>
      <c r="T142" s="266" t="str">
        <f t="shared" si="90"/>
        <v/>
      </c>
      <c r="U142" s="132"/>
      <c r="V142" s="266" t="str">
        <f t="shared" si="91"/>
        <v/>
      </c>
      <c r="W142" s="132"/>
      <c r="X142" s="267" t="str">
        <f t="shared" si="95"/>
        <v xml:space="preserve"> </v>
      </c>
      <c r="Y142" s="268" t="str">
        <f t="shared" si="96"/>
        <v/>
      </c>
      <c r="Z142" s="269" t="str">
        <f t="shared" si="97"/>
        <v/>
      </c>
      <c r="AB142" s="213" t="str">
        <f t="shared" si="92"/>
        <v/>
      </c>
      <c r="AC142" s="90" t="str">
        <f t="shared" si="136"/>
        <v/>
      </c>
      <c r="AD142" s="91">
        <f t="shared" si="137"/>
        <v>1</v>
      </c>
      <c r="AE142" s="210">
        <f t="shared" si="138"/>
        <v>1</v>
      </c>
      <c r="AF142" s="209">
        <f t="shared" si="139"/>
        <v>1</v>
      </c>
      <c r="AG142" s="94">
        <f t="shared" si="140"/>
        <v>0</v>
      </c>
      <c r="AH142" s="94">
        <f t="shared" si="141"/>
        <v>0</v>
      </c>
      <c r="AI142" s="94">
        <f t="shared" si="142"/>
        <v>0</v>
      </c>
      <c r="AJ142" s="95">
        <f t="shared" si="143"/>
        <v>0</v>
      </c>
      <c r="AK142" s="94">
        <f t="shared" si="144"/>
        <v>0</v>
      </c>
      <c r="AL142" s="94">
        <f t="shared" si="145"/>
        <v>0</v>
      </c>
      <c r="AM142" s="94">
        <f t="shared" si="146"/>
        <v>0</v>
      </c>
      <c r="AN142" s="96">
        <f t="shared" si="147"/>
        <v>0</v>
      </c>
      <c r="AO142" s="94" t="str">
        <f t="shared" si="98"/>
        <v/>
      </c>
      <c r="AP142" s="94" t="str">
        <f t="shared" si="99"/>
        <v/>
      </c>
      <c r="AQ142" s="94" t="str">
        <f t="shared" si="100"/>
        <v/>
      </c>
      <c r="AS142" s="35" t="e">
        <f>MATCH(E142,#REF!,0)</f>
        <v>#REF!</v>
      </c>
      <c r="AU142" s="198">
        <f t="shared" si="148"/>
        <v>0</v>
      </c>
    </row>
    <row r="143" spans="1:47" s="35" customFormat="1" ht="18">
      <c r="A143" s="84">
        <v>52</v>
      </c>
      <c r="B143" s="85" t="str">
        <f>IF(ISBLANK($E143),"",INDEX(#REF!,$AS143,2))</f>
        <v/>
      </c>
      <c r="C143" s="85" t="str">
        <f>IF(ISBLANK($E143),"",INDEX(#REF!,$AS143,3))</f>
        <v/>
      </c>
      <c r="D143" s="85" t="str">
        <f>IF(ISBLANK($E143),"",INDEX(#REF!,$AS143,4))</f>
        <v/>
      </c>
      <c r="E143" s="46"/>
      <c r="F143" s="85" t="str">
        <f>IF(ISBLANK($E143),"",INDEX(#REF!,$AS143,6))</f>
        <v/>
      </c>
      <c r="G143" s="180" t="str">
        <f>IF(ISBLANK($E143),"",INDEX(#REF!,$AS143,7))</f>
        <v/>
      </c>
      <c r="H143" s="154" t="str">
        <f>IF(ISBLANK($E143),"",INDEX(#REF!,$AS143,8))</f>
        <v/>
      </c>
      <c r="I143" s="86" t="str">
        <f>IF(ISBLANK($E143),"",INDEX(#REF!,$AS143,9))</f>
        <v/>
      </c>
      <c r="J143" s="94" t="str">
        <f>IF(ISBLANK($E143),"",INDEX(#REF!,$AS143,10))</f>
        <v/>
      </c>
      <c r="K143" s="88" t="str">
        <f>IF(ISBLANK($E143),"",INDEX(#REF!,$AS143,11))</f>
        <v/>
      </c>
      <c r="L143" s="131" t="str">
        <f>IF(ISBLANK($E143),"",INDEX(#REF!,$AS143,12))</f>
        <v/>
      </c>
      <c r="M143" s="132"/>
      <c r="N143" s="264" t="str">
        <f t="shared" si="88"/>
        <v/>
      </c>
      <c r="O143" s="132"/>
      <c r="P143" s="266" t="str">
        <f t="shared" si="89"/>
        <v/>
      </c>
      <c r="Q143" s="132"/>
      <c r="R143" s="133" t="str">
        <f>IF(ISBLANK($E143),"",INDEX(#REF!,$AS143,13))</f>
        <v/>
      </c>
      <c r="S143" s="132"/>
      <c r="T143" s="266" t="str">
        <f t="shared" si="90"/>
        <v/>
      </c>
      <c r="U143" s="132"/>
      <c r="V143" s="266" t="str">
        <f t="shared" si="91"/>
        <v/>
      </c>
      <c r="W143" s="132"/>
      <c r="X143" s="267" t="str">
        <f t="shared" si="95"/>
        <v xml:space="preserve"> </v>
      </c>
      <c r="Y143" s="268" t="str">
        <f t="shared" si="96"/>
        <v/>
      </c>
      <c r="Z143" s="269" t="str">
        <f t="shared" si="97"/>
        <v/>
      </c>
      <c r="AB143" s="213" t="str">
        <f t="shared" si="92"/>
        <v/>
      </c>
      <c r="AC143" s="90" t="str">
        <f t="shared" si="136"/>
        <v/>
      </c>
      <c r="AD143" s="91">
        <f t="shared" si="137"/>
        <v>1</v>
      </c>
      <c r="AE143" s="210">
        <f t="shared" si="138"/>
        <v>1</v>
      </c>
      <c r="AF143" s="209">
        <f t="shared" si="139"/>
        <v>1</v>
      </c>
      <c r="AG143" s="94">
        <f t="shared" si="140"/>
        <v>0</v>
      </c>
      <c r="AH143" s="94">
        <f t="shared" si="141"/>
        <v>0</v>
      </c>
      <c r="AI143" s="94">
        <f t="shared" si="142"/>
        <v>0</v>
      </c>
      <c r="AJ143" s="95">
        <f t="shared" si="143"/>
        <v>0</v>
      </c>
      <c r="AK143" s="94">
        <f t="shared" si="144"/>
        <v>0</v>
      </c>
      <c r="AL143" s="94">
        <f t="shared" si="145"/>
        <v>0</v>
      </c>
      <c r="AM143" s="94">
        <f t="shared" si="146"/>
        <v>0</v>
      </c>
      <c r="AN143" s="96">
        <f t="shared" si="147"/>
        <v>0</v>
      </c>
      <c r="AO143" s="94" t="str">
        <f t="shared" si="98"/>
        <v/>
      </c>
      <c r="AP143" s="94" t="str">
        <f t="shared" si="99"/>
        <v/>
      </c>
      <c r="AQ143" s="94" t="str">
        <f t="shared" si="100"/>
        <v/>
      </c>
      <c r="AS143" s="35" t="e">
        <f>MATCH(E143,#REF!,0)</f>
        <v>#REF!</v>
      </c>
      <c r="AU143" s="198">
        <f t="shared" si="148"/>
        <v>0</v>
      </c>
    </row>
    <row r="144" spans="1:47" s="35" customFormat="1" ht="18.600000000000001" thickBot="1">
      <c r="A144" s="84">
        <v>53</v>
      </c>
      <c r="B144" s="270" t="str">
        <f>IF(ISBLANK($E144),"",INDEX(#REF!,$AS144,2))</f>
        <v/>
      </c>
      <c r="C144" s="85" t="str">
        <f>IF(ISBLANK($E144),"",INDEX(#REF!,$AS144,3))</f>
        <v/>
      </c>
      <c r="D144" s="85" t="str">
        <f>IF(ISBLANK($E144),"",INDEX(#REF!,$AS144,4))</f>
        <v/>
      </c>
      <c r="E144" s="59"/>
      <c r="F144" s="85" t="str">
        <f>IF(ISBLANK($E144),"",INDEX(#REF!,$AS144,6))</f>
        <v/>
      </c>
      <c r="G144" s="180" t="str">
        <f>IF(ISBLANK($E144),"",INDEX(#REF!,$AS144,7))</f>
        <v/>
      </c>
      <c r="H144" s="154" t="str">
        <f>IF(ISBLANK($E144),"",INDEX(#REF!,$AS144,8))</f>
        <v/>
      </c>
      <c r="I144" s="86" t="str">
        <f>IF(ISBLANK($E144),"",INDEX(#REF!,$AS144,9))</f>
        <v/>
      </c>
      <c r="J144" s="94" t="str">
        <f>IF(ISBLANK($E144),"",INDEX(#REF!,$AS144,10))</f>
        <v/>
      </c>
      <c r="K144" s="88" t="str">
        <f>IF(ISBLANK($E144),"",INDEX(#REF!,$AS144,11))</f>
        <v/>
      </c>
      <c r="L144" s="131" t="str">
        <f>IF(ISBLANK($E144),"",INDEX(#REF!,$AS144,12))</f>
        <v/>
      </c>
      <c r="M144" s="132"/>
      <c r="N144" s="264" t="str">
        <f t="shared" si="88"/>
        <v/>
      </c>
      <c r="O144" s="132"/>
      <c r="P144" s="266" t="str">
        <f t="shared" si="89"/>
        <v/>
      </c>
      <c r="Q144" s="132"/>
      <c r="R144" s="133" t="str">
        <f>IF(ISBLANK($E144),"",INDEX(#REF!,$AS144,13))</f>
        <v/>
      </c>
      <c r="S144" s="132"/>
      <c r="T144" s="266" t="str">
        <f t="shared" si="90"/>
        <v/>
      </c>
      <c r="U144" s="132"/>
      <c r="V144" s="266" t="str">
        <f t="shared" si="91"/>
        <v/>
      </c>
      <c r="W144" s="132"/>
      <c r="X144" s="267" t="str">
        <f t="shared" si="95"/>
        <v xml:space="preserve"> </v>
      </c>
      <c r="Y144" s="268" t="str">
        <f t="shared" si="96"/>
        <v/>
      </c>
      <c r="Z144" s="269" t="str">
        <f t="shared" si="97"/>
        <v/>
      </c>
      <c r="AB144" s="213" t="str">
        <f t="shared" si="92"/>
        <v/>
      </c>
      <c r="AC144" s="90" t="str">
        <f t="shared" si="136"/>
        <v/>
      </c>
      <c r="AD144" s="91">
        <f t="shared" si="137"/>
        <v>1</v>
      </c>
      <c r="AE144" s="210">
        <f t="shared" si="138"/>
        <v>1</v>
      </c>
      <c r="AF144" s="209">
        <f t="shared" si="139"/>
        <v>1</v>
      </c>
      <c r="AG144" s="94">
        <f t="shared" si="140"/>
        <v>0</v>
      </c>
      <c r="AH144" s="94">
        <f t="shared" si="141"/>
        <v>0</v>
      </c>
      <c r="AI144" s="94">
        <f t="shared" si="142"/>
        <v>0</v>
      </c>
      <c r="AJ144" s="95">
        <f t="shared" si="143"/>
        <v>0</v>
      </c>
      <c r="AK144" s="94">
        <f t="shared" si="144"/>
        <v>0</v>
      </c>
      <c r="AL144" s="94">
        <f t="shared" si="145"/>
        <v>0</v>
      </c>
      <c r="AM144" s="94">
        <f t="shared" si="146"/>
        <v>0</v>
      </c>
      <c r="AN144" s="96">
        <f t="shared" si="147"/>
        <v>0</v>
      </c>
      <c r="AO144" s="94" t="str">
        <f t="shared" si="98"/>
        <v/>
      </c>
      <c r="AP144" s="94" t="str">
        <f t="shared" si="99"/>
        <v/>
      </c>
      <c r="AQ144" s="94" t="str">
        <f t="shared" si="100"/>
        <v/>
      </c>
      <c r="AS144" s="35" t="e">
        <f>MATCH(E144,#REF!,0)</f>
        <v>#REF!</v>
      </c>
      <c r="AU144" s="198">
        <f t="shared" si="148"/>
        <v>0</v>
      </c>
    </row>
    <row r="145" spans="1:47" s="35" customFormat="1" ht="18">
      <c r="A145" s="84">
        <v>54</v>
      </c>
      <c r="B145" s="263" t="str">
        <f>IF(ISBLANK($E145),"",INDEX(#REF!,$AS145,2))</f>
        <v/>
      </c>
      <c r="C145" s="85" t="str">
        <f>IF(ISBLANK($E145),"",INDEX(#REF!,$AS145,3))</f>
        <v/>
      </c>
      <c r="D145" s="85" t="str">
        <f>IF(ISBLANK($E145),"",INDEX(#REF!,$AS145,4))</f>
        <v/>
      </c>
      <c r="E145" s="46"/>
      <c r="F145" s="85" t="str">
        <f>IF(ISBLANK($E145),"",INDEX(#REF!,$AS145,6))</f>
        <v/>
      </c>
      <c r="G145" s="180" t="str">
        <f>IF(ISBLANK($E145),"",INDEX(#REF!,$AS145,7))</f>
        <v/>
      </c>
      <c r="H145" s="154" t="str">
        <f>IF(ISBLANK($E145),"",INDEX(#REF!,$AS145,8))</f>
        <v/>
      </c>
      <c r="I145" s="86" t="str">
        <f>IF(ISBLANK($E145),"",INDEX(#REF!,$AS145,9))</f>
        <v/>
      </c>
      <c r="J145" s="94" t="str">
        <f>IF(ISBLANK($E145),"",INDEX(#REF!,$AS145,10))</f>
        <v/>
      </c>
      <c r="K145" s="88" t="str">
        <f>IF(ISBLANK($E145),"",INDEX(#REF!,$AS145,11))</f>
        <v/>
      </c>
      <c r="L145" s="131" t="str">
        <f>IF(ISBLANK($E145),"",INDEX(#REF!,$AS145,12))</f>
        <v/>
      </c>
      <c r="M145" s="132"/>
      <c r="N145" s="264" t="str">
        <f t="shared" si="88"/>
        <v/>
      </c>
      <c r="O145" s="132"/>
      <c r="P145" s="266" t="str">
        <f t="shared" si="89"/>
        <v/>
      </c>
      <c r="Q145" s="132"/>
      <c r="R145" s="133" t="str">
        <f>IF(ISBLANK($E145),"",INDEX(#REF!,$AS145,13))</f>
        <v/>
      </c>
      <c r="S145" s="132"/>
      <c r="T145" s="266" t="str">
        <f t="shared" si="90"/>
        <v/>
      </c>
      <c r="U145" s="132"/>
      <c r="V145" s="266" t="str">
        <f t="shared" si="91"/>
        <v/>
      </c>
      <c r="W145" s="132"/>
      <c r="X145" s="267" t="str">
        <f t="shared" si="95"/>
        <v xml:space="preserve"> </v>
      </c>
      <c r="Y145" s="268" t="str">
        <f t="shared" si="96"/>
        <v/>
      </c>
      <c r="Z145" s="269" t="str">
        <f t="shared" si="97"/>
        <v/>
      </c>
      <c r="AB145" s="213" t="str">
        <f t="shared" si="92"/>
        <v/>
      </c>
      <c r="AC145" s="90" t="str">
        <f t="shared" si="136"/>
        <v/>
      </c>
      <c r="AD145" s="91">
        <f t="shared" si="137"/>
        <v>1</v>
      </c>
      <c r="AE145" s="210">
        <f t="shared" si="138"/>
        <v>1</v>
      </c>
      <c r="AF145" s="209">
        <f t="shared" si="139"/>
        <v>1</v>
      </c>
      <c r="AG145" s="94">
        <f t="shared" si="140"/>
        <v>0</v>
      </c>
      <c r="AH145" s="94">
        <f t="shared" si="141"/>
        <v>0</v>
      </c>
      <c r="AI145" s="94">
        <f t="shared" si="142"/>
        <v>0</v>
      </c>
      <c r="AJ145" s="95">
        <f t="shared" si="143"/>
        <v>0</v>
      </c>
      <c r="AK145" s="94">
        <f t="shared" si="144"/>
        <v>0</v>
      </c>
      <c r="AL145" s="94">
        <f t="shared" si="145"/>
        <v>0</v>
      </c>
      <c r="AM145" s="94">
        <f t="shared" si="146"/>
        <v>0</v>
      </c>
      <c r="AN145" s="96">
        <f t="shared" si="147"/>
        <v>0</v>
      </c>
      <c r="AO145" s="94" t="str">
        <f t="shared" si="98"/>
        <v/>
      </c>
      <c r="AP145" s="94" t="str">
        <f t="shared" si="99"/>
        <v/>
      </c>
      <c r="AQ145" s="94" t="str">
        <f t="shared" si="100"/>
        <v/>
      </c>
      <c r="AS145" s="35" t="e">
        <f>MATCH(E145,#REF!,0)</f>
        <v>#REF!</v>
      </c>
      <c r="AU145" s="198">
        <f t="shared" si="148"/>
        <v>0</v>
      </c>
    </row>
    <row r="146" spans="1:47" s="35" customFormat="1" ht="18">
      <c r="A146" s="84">
        <v>55</v>
      </c>
      <c r="B146" s="85" t="str">
        <f>IF(ISBLANK($E146),"",INDEX(#REF!,$AS146,2))</f>
        <v/>
      </c>
      <c r="C146" s="85" t="str">
        <f>IF(ISBLANK($E146),"",INDEX(#REF!,$AS146,3))</f>
        <v/>
      </c>
      <c r="D146" s="85" t="str">
        <f>IF(ISBLANK($E146),"",INDEX(#REF!,$AS146,4))</f>
        <v/>
      </c>
      <c r="E146" s="59"/>
      <c r="F146" s="85" t="str">
        <f>IF(ISBLANK($E146),"",INDEX(#REF!,$AS146,6))</f>
        <v/>
      </c>
      <c r="G146" s="180" t="str">
        <f>IF(ISBLANK($E146),"",INDEX(#REF!,$AS146,7))</f>
        <v/>
      </c>
      <c r="H146" s="154" t="str">
        <f>IF(ISBLANK($E146),"",INDEX(#REF!,$AS146,8))</f>
        <v/>
      </c>
      <c r="I146" s="86" t="str">
        <f>IF(ISBLANK($E146),"",INDEX(#REF!,$AS146,9))</f>
        <v/>
      </c>
      <c r="J146" s="94" t="str">
        <f>IF(ISBLANK($E146),"",INDEX(#REF!,$AS146,10))</f>
        <v/>
      </c>
      <c r="K146" s="88" t="str">
        <f>IF(ISBLANK($E146),"",INDEX(#REF!,$AS146,11))</f>
        <v/>
      </c>
      <c r="L146" s="131" t="str">
        <f>IF(ISBLANK($E146),"",INDEX(#REF!,$AS146,12))</f>
        <v/>
      </c>
      <c r="M146" s="132"/>
      <c r="N146" s="264" t="str">
        <f t="shared" si="88"/>
        <v/>
      </c>
      <c r="O146" s="132"/>
      <c r="P146" s="266" t="str">
        <f t="shared" si="89"/>
        <v/>
      </c>
      <c r="Q146" s="132"/>
      <c r="R146" s="133" t="str">
        <f>IF(ISBLANK($E146),"",INDEX(#REF!,$AS146,13))</f>
        <v/>
      </c>
      <c r="S146" s="132"/>
      <c r="T146" s="266" t="str">
        <f t="shared" si="90"/>
        <v/>
      </c>
      <c r="U146" s="132"/>
      <c r="V146" s="266" t="str">
        <f t="shared" si="91"/>
        <v/>
      </c>
      <c r="W146" s="132"/>
      <c r="X146" s="267" t="str">
        <f t="shared" si="95"/>
        <v xml:space="preserve"> </v>
      </c>
      <c r="Y146" s="268" t="str">
        <f t="shared" si="96"/>
        <v/>
      </c>
      <c r="Z146" s="269" t="str">
        <f t="shared" si="97"/>
        <v/>
      </c>
      <c r="AB146" s="213" t="str">
        <f t="shared" si="92"/>
        <v/>
      </c>
      <c r="AC146" s="90" t="str">
        <f t="shared" si="136"/>
        <v/>
      </c>
      <c r="AD146" s="91">
        <f t="shared" si="137"/>
        <v>1</v>
      </c>
      <c r="AE146" s="210">
        <f t="shared" si="138"/>
        <v>1</v>
      </c>
      <c r="AF146" s="209">
        <f t="shared" si="139"/>
        <v>1</v>
      </c>
      <c r="AG146" s="94">
        <f t="shared" si="140"/>
        <v>0</v>
      </c>
      <c r="AH146" s="94">
        <f t="shared" si="141"/>
        <v>0</v>
      </c>
      <c r="AI146" s="94">
        <f t="shared" si="142"/>
        <v>0</v>
      </c>
      <c r="AJ146" s="95">
        <f t="shared" si="143"/>
        <v>0</v>
      </c>
      <c r="AK146" s="94">
        <f t="shared" si="144"/>
        <v>0</v>
      </c>
      <c r="AL146" s="94">
        <f t="shared" si="145"/>
        <v>0</v>
      </c>
      <c r="AM146" s="94">
        <f t="shared" si="146"/>
        <v>0</v>
      </c>
      <c r="AN146" s="96">
        <f t="shared" si="147"/>
        <v>0</v>
      </c>
      <c r="AO146" s="94" t="str">
        <f t="shared" si="98"/>
        <v/>
      </c>
      <c r="AP146" s="94" t="str">
        <f t="shared" si="99"/>
        <v/>
      </c>
      <c r="AQ146" s="94" t="str">
        <f t="shared" si="100"/>
        <v/>
      </c>
      <c r="AS146" s="35" t="e">
        <f>MATCH(E146,#REF!,0)</f>
        <v>#REF!</v>
      </c>
      <c r="AU146" s="198">
        <f t="shared" si="148"/>
        <v>0</v>
      </c>
    </row>
    <row r="147" spans="1:47" s="35" customFormat="1" ht="18">
      <c r="A147" s="84">
        <v>56</v>
      </c>
      <c r="B147" s="263" t="str">
        <f>IF(ISBLANK($E147),"",INDEX(#REF!,$AS147,2))</f>
        <v/>
      </c>
      <c r="C147" s="85" t="str">
        <f>IF(ISBLANK($E147),"",INDEX(#REF!,$AS147,3))</f>
        <v/>
      </c>
      <c r="D147" s="85" t="str">
        <f>IF(ISBLANK($E147),"",INDEX(#REF!,$AS147,4))</f>
        <v/>
      </c>
      <c r="E147" s="59"/>
      <c r="F147" s="85" t="str">
        <f>IF(ISBLANK($E147),"",INDEX(#REF!,$AS147,6))</f>
        <v/>
      </c>
      <c r="G147" s="180" t="str">
        <f>IF(ISBLANK($E147),"",INDEX(#REF!,$AS147,7))</f>
        <v/>
      </c>
      <c r="H147" s="154" t="str">
        <f>IF(ISBLANK($E147),"",INDEX(#REF!,$AS147,8))</f>
        <v/>
      </c>
      <c r="I147" s="86" t="str">
        <f>IF(ISBLANK($E147),"",INDEX(#REF!,$AS147,9))</f>
        <v/>
      </c>
      <c r="J147" s="94" t="str">
        <f>IF(ISBLANK($E147),"",INDEX(#REF!,$AS147,10))</f>
        <v/>
      </c>
      <c r="K147" s="88" t="str">
        <f>IF(ISBLANK($E147),"",INDEX(#REF!,$AS147,11))</f>
        <v/>
      </c>
      <c r="L147" s="131" t="str">
        <f>IF(ISBLANK($E147),"",INDEX(#REF!,$AS147,12))</f>
        <v/>
      </c>
      <c r="M147" s="132"/>
      <c r="N147" s="264" t="str">
        <f t="shared" si="88"/>
        <v/>
      </c>
      <c r="O147" s="132"/>
      <c r="P147" s="266" t="str">
        <f t="shared" si="89"/>
        <v/>
      </c>
      <c r="Q147" s="132"/>
      <c r="R147" s="133" t="str">
        <f>IF(ISBLANK($E147),"",INDEX(#REF!,$AS147,13))</f>
        <v/>
      </c>
      <c r="S147" s="132"/>
      <c r="T147" s="266" t="str">
        <f t="shared" si="90"/>
        <v/>
      </c>
      <c r="U147" s="132"/>
      <c r="V147" s="266" t="str">
        <f t="shared" si="91"/>
        <v/>
      </c>
      <c r="W147" s="132"/>
      <c r="X147" s="267" t="str">
        <f t="shared" si="95"/>
        <v xml:space="preserve"> </v>
      </c>
      <c r="Y147" s="268" t="str">
        <f t="shared" si="96"/>
        <v/>
      </c>
      <c r="Z147" s="269" t="str">
        <f t="shared" si="97"/>
        <v/>
      </c>
      <c r="AB147" s="213" t="str">
        <f t="shared" si="92"/>
        <v/>
      </c>
      <c r="AC147" s="90" t="str">
        <f t="shared" si="136"/>
        <v/>
      </c>
      <c r="AD147" s="91">
        <f t="shared" si="137"/>
        <v>1</v>
      </c>
      <c r="AE147" s="210">
        <f t="shared" si="138"/>
        <v>1</v>
      </c>
      <c r="AF147" s="209">
        <f t="shared" si="139"/>
        <v>1</v>
      </c>
      <c r="AG147" s="94">
        <f t="shared" si="140"/>
        <v>0</v>
      </c>
      <c r="AH147" s="94">
        <f t="shared" si="141"/>
        <v>0</v>
      </c>
      <c r="AI147" s="94">
        <f t="shared" si="142"/>
        <v>0</v>
      </c>
      <c r="AJ147" s="95">
        <f t="shared" si="143"/>
        <v>0</v>
      </c>
      <c r="AK147" s="94">
        <f t="shared" si="144"/>
        <v>0</v>
      </c>
      <c r="AL147" s="94">
        <f t="shared" si="145"/>
        <v>0</v>
      </c>
      <c r="AM147" s="94">
        <f t="shared" si="146"/>
        <v>0</v>
      </c>
      <c r="AN147" s="96">
        <f t="shared" si="147"/>
        <v>0</v>
      </c>
      <c r="AO147" s="94" t="str">
        <f t="shared" si="98"/>
        <v/>
      </c>
      <c r="AP147" s="94" t="str">
        <f t="shared" si="99"/>
        <v/>
      </c>
      <c r="AQ147" s="94" t="str">
        <f t="shared" si="100"/>
        <v/>
      </c>
      <c r="AS147" s="35" t="e">
        <f>MATCH(E147,#REF!,0)</f>
        <v>#REF!</v>
      </c>
      <c r="AU147" s="198">
        <f t="shared" si="148"/>
        <v>0</v>
      </c>
    </row>
    <row r="148" spans="1:47" s="35" customFormat="1" ht="18">
      <c r="A148" s="84">
        <v>57</v>
      </c>
      <c r="B148" s="85" t="str">
        <f>IF(ISBLANK($E148),"",INDEX(#REF!,$AS148,2))</f>
        <v/>
      </c>
      <c r="C148" s="85" t="str">
        <f>IF(ISBLANK($E148),"",INDEX(#REF!,$AS148,3))</f>
        <v/>
      </c>
      <c r="D148" s="85" t="str">
        <f>IF(ISBLANK($E148),"",INDEX(#REF!,$AS148,4))</f>
        <v/>
      </c>
      <c r="E148" s="59"/>
      <c r="F148" s="85" t="str">
        <f>IF(ISBLANK($E148),"",INDEX(#REF!,$AS148,6))</f>
        <v/>
      </c>
      <c r="G148" s="180" t="str">
        <f>IF(ISBLANK($E148),"",INDEX(#REF!,$AS148,7))</f>
        <v/>
      </c>
      <c r="H148" s="154" t="str">
        <f>IF(ISBLANK($E148),"",INDEX(#REF!,$AS148,8))</f>
        <v/>
      </c>
      <c r="I148" s="86" t="str">
        <f>IF(ISBLANK($E148),"",INDEX(#REF!,$AS148,9))</f>
        <v/>
      </c>
      <c r="J148" s="94" t="str">
        <f>IF(ISBLANK($E148),"",INDEX(#REF!,$AS148,10))</f>
        <v/>
      </c>
      <c r="K148" s="88" t="str">
        <f>IF(ISBLANK($E148),"",INDEX(#REF!,$AS148,11))</f>
        <v/>
      </c>
      <c r="L148" s="131" t="str">
        <f>IF(ISBLANK($E148),"",INDEX(#REF!,$AS148,12))</f>
        <v/>
      </c>
      <c r="M148" s="132"/>
      <c r="N148" s="264" t="str">
        <f t="shared" si="88"/>
        <v/>
      </c>
      <c r="O148" s="132"/>
      <c r="P148" s="266" t="str">
        <f t="shared" si="89"/>
        <v/>
      </c>
      <c r="Q148" s="132"/>
      <c r="R148" s="133" t="str">
        <f>IF(ISBLANK($E148),"",INDEX(#REF!,$AS148,13))</f>
        <v/>
      </c>
      <c r="S148" s="132"/>
      <c r="T148" s="266" t="str">
        <f t="shared" si="90"/>
        <v/>
      </c>
      <c r="U148" s="132"/>
      <c r="V148" s="266" t="str">
        <f t="shared" si="91"/>
        <v/>
      </c>
      <c r="W148" s="132"/>
      <c r="X148" s="267" t="str">
        <f t="shared" si="95"/>
        <v xml:space="preserve"> </v>
      </c>
      <c r="Y148" s="268" t="str">
        <f t="shared" si="96"/>
        <v/>
      </c>
      <c r="Z148" s="269" t="str">
        <f t="shared" si="97"/>
        <v/>
      </c>
      <c r="AB148" s="213" t="str">
        <f t="shared" si="92"/>
        <v/>
      </c>
      <c r="AC148" s="90" t="str">
        <f t="shared" si="136"/>
        <v/>
      </c>
      <c r="AD148" s="91">
        <f t="shared" si="137"/>
        <v>1</v>
      </c>
      <c r="AE148" s="210">
        <f t="shared" si="138"/>
        <v>1</v>
      </c>
      <c r="AF148" s="209">
        <f t="shared" si="139"/>
        <v>1</v>
      </c>
      <c r="AG148" s="94">
        <f t="shared" si="140"/>
        <v>0</v>
      </c>
      <c r="AH148" s="94">
        <f t="shared" si="141"/>
        <v>0</v>
      </c>
      <c r="AI148" s="94">
        <f t="shared" si="142"/>
        <v>0</v>
      </c>
      <c r="AJ148" s="95">
        <f t="shared" si="143"/>
        <v>0</v>
      </c>
      <c r="AK148" s="94">
        <f t="shared" si="144"/>
        <v>0</v>
      </c>
      <c r="AL148" s="94">
        <f t="shared" si="145"/>
        <v>0</v>
      </c>
      <c r="AM148" s="94">
        <f t="shared" si="146"/>
        <v>0</v>
      </c>
      <c r="AN148" s="96">
        <f t="shared" si="147"/>
        <v>0</v>
      </c>
      <c r="AO148" s="94" t="str">
        <f t="shared" si="98"/>
        <v/>
      </c>
      <c r="AP148" s="94" t="str">
        <f t="shared" si="99"/>
        <v/>
      </c>
      <c r="AQ148" s="94" t="str">
        <f t="shared" si="100"/>
        <v/>
      </c>
      <c r="AS148" s="35" t="e">
        <f>MATCH(E148,#REF!,0)</f>
        <v>#REF!</v>
      </c>
      <c r="AU148" s="198">
        <f t="shared" si="148"/>
        <v>0</v>
      </c>
    </row>
    <row r="149" spans="1:47" s="35" customFormat="1" ht="18.600000000000001" thickBot="1">
      <c r="A149" s="84">
        <v>58</v>
      </c>
      <c r="B149" s="276" t="str">
        <f>IF(ISBLANK($E149),"",INDEX(#REF!,$AS149,2))</f>
        <v/>
      </c>
      <c r="C149" s="85" t="str">
        <f>IF(ISBLANK($E149),"",INDEX(#REF!,$AS149,3))</f>
        <v/>
      </c>
      <c r="D149" s="85" t="str">
        <f>IF(ISBLANK($E149),"",INDEX(#REF!,$AS149,4))</f>
        <v/>
      </c>
      <c r="E149" s="46"/>
      <c r="F149" s="85" t="str">
        <f>IF(ISBLANK($E149),"",INDEX(#REF!,$AS149,6))</f>
        <v/>
      </c>
      <c r="G149" s="180" t="str">
        <f>IF(ISBLANK($E149),"",INDEX(#REF!,$AS149,7))</f>
        <v/>
      </c>
      <c r="H149" s="154" t="str">
        <f>IF(ISBLANK($E149),"",INDEX(#REF!,$AS149,8))</f>
        <v/>
      </c>
      <c r="I149" s="86" t="str">
        <f>IF(ISBLANK($E149),"",INDEX(#REF!,$AS149,9))</f>
        <v/>
      </c>
      <c r="J149" s="94" t="str">
        <f>IF(ISBLANK($E149),"",INDEX(#REF!,$AS149,10))</f>
        <v/>
      </c>
      <c r="K149" s="88" t="str">
        <f>IF(ISBLANK($E149),"",INDEX(#REF!,$AS149,11))</f>
        <v/>
      </c>
      <c r="L149" s="131" t="str">
        <f>IF(ISBLANK($E149),"",INDEX(#REF!,$AS149,12))</f>
        <v/>
      </c>
      <c r="M149" s="132"/>
      <c r="N149" s="264" t="str">
        <f t="shared" si="88"/>
        <v/>
      </c>
      <c r="O149" s="132"/>
      <c r="P149" s="266" t="str">
        <f t="shared" si="89"/>
        <v/>
      </c>
      <c r="Q149" s="132"/>
      <c r="R149" s="133" t="str">
        <f>IF(ISBLANK($E149),"",INDEX(#REF!,$AS149,13))</f>
        <v/>
      </c>
      <c r="S149" s="132"/>
      <c r="T149" s="266" t="str">
        <f t="shared" si="90"/>
        <v/>
      </c>
      <c r="U149" s="132"/>
      <c r="V149" s="266" t="str">
        <f t="shared" si="91"/>
        <v/>
      </c>
      <c r="W149" s="132"/>
      <c r="X149" s="267" t="str">
        <f t="shared" si="95"/>
        <v xml:space="preserve"> </v>
      </c>
      <c r="Y149" s="268" t="str">
        <f t="shared" si="96"/>
        <v/>
      </c>
      <c r="Z149" s="269" t="str">
        <f t="shared" si="97"/>
        <v/>
      </c>
      <c r="AB149" s="213" t="str">
        <f t="shared" si="92"/>
        <v/>
      </c>
      <c r="AC149" s="90" t="str">
        <f t="shared" si="136"/>
        <v/>
      </c>
      <c r="AD149" s="91">
        <f t="shared" si="137"/>
        <v>1</v>
      </c>
      <c r="AE149" s="210">
        <f t="shared" si="138"/>
        <v>1</v>
      </c>
      <c r="AF149" s="209">
        <f t="shared" si="139"/>
        <v>1</v>
      </c>
      <c r="AG149" s="94">
        <f t="shared" si="140"/>
        <v>0</v>
      </c>
      <c r="AH149" s="94">
        <f t="shared" si="141"/>
        <v>0</v>
      </c>
      <c r="AI149" s="94">
        <f t="shared" si="142"/>
        <v>0</v>
      </c>
      <c r="AJ149" s="95">
        <f t="shared" si="143"/>
        <v>0</v>
      </c>
      <c r="AK149" s="94">
        <f t="shared" si="144"/>
        <v>0</v>
      </c>
      <c r="AL149" s="94">
        <f t="shared" si="145"/>
        <v>0</v>
      </c>
      <c r="AM149" s="94">
        <f t="shared" si="146"/>
        <v>0</v>
      </c>
      <c r="AN149" s="96">
        <f t="shared" si="147"/>
        <v>0</v>
      </c>
      <c r="AO149" s="94" t="str">
        <f t="shared" si="98"/>
        <v/>
      </c>
      <c r="AP149" s="94" t="str">
        <f t="shared" si="99"/>
        <v/>
      </c>
      <c r="AQ149" s="94" t="str">
        <f t="shared" si="100"/>
        <v/>
      </c>
      <c r="AS149" s="35" t="e">
        <f>MATCH(E149,#REF!,0)</f>
        <v>#REF!</v>
      </c>
      <c r="AU149" s="198">
        <f t="shared" si="148"/>
        <v>0</v>
      </c>
    </row>
    <row r="150" spans="1:47" s="35" customFormat="1" ht="16.2">
      <c r="A150" s="84">
        <v>59</v>
      </c>
      <c r="B150" s="263" t="str">
        <f>IF(ISBLANK($E150),"",INDEX(#REF!,$AS150,2))</f>
        <v/>
      </c>
      <c r="C150" s="85" t="str">
        <f>IF(ISBLANK($E150),"",INDEX(#REF!,$AS150,3))</f>
        <v/>
      </c>
      <c r="D150" s="85" t="str">
        <f>IF(ISBLANK($E150),"",INDEX(#REF!,$AS150,4))</f>
        <v/>
      </c>
      <c r="E150" s="192"/>
      <c r="F150" s="85" t="str">
        <f>IF(ISBLANK($E150),"",INDEX(#REF!,$AS150,6))</f>
        <v/>
      </c>
      <c r="G150" s="180" t="str">
        <f>IF(ISBLANK($E150),"",INDEX(#REF!,$AS150,7))</f>
        <v/>
      </c>
      <c r="H150" s="154" t="str">
        <f>IF(ISBLANK($E150),"",INDEX(#REF!,$AS150,8))</f>
        <v/>
      </c>
      <c r="I150" s="86" t="str">
        <f>IF(ISBLANK($E150),"",INDEX(#REF!,$AS150,9))</f>
        <v/>
      </c>
      <c r="J150" s="94" t="str">
        <f>IF(ISBLANK($E150),"",INDEX(#REF!,$AS150,10))</f>
        <v/>
      </c>
      <c r="K150" s="88" t="str">
        <f>IF(ISBLANK($E150),"",INDEX(#REF!,$AS150,11))</f>
        <v/>
      </c>
      <c r="L150" s="131" t="str">
        <f>IF(ISBLANK($E150),"",INDEX(#REF!,$AS150,12))</f>
        <v/>
      </c>
      <c r="M150" s="132"/>
      <c r="N150" s="264" t="str">
        <f t="shared" si="88"/>
        <v/>
      </c>
      <c r="O150" s="132"/>
      <c r="P150" s="266" t="str">
        <f t="shared" si="89"/>
        <v/>
      </c>
      <c r="Q150" s="132"/>
      <c r="R150" s="133" t="str">
        <f>IF(ISBLANK($E150),"",INDEX(#REF!,$AS150,13))</f>
        <v/>
      </c>
      <c r="S150" s="132"/>
      <c r="T150" s="266" t="str">
        <f t="shared" si="90"/>
        <v/>
      </c>
      <c r="U150" s="132"/>
      <c r="V150" s="266" t="str">
        <f t="shared" si="91"/>
        <v/>
      </c>
      <c r="W150" s="132"/>
      <c r="X150" s="267" t="str">
        <f t="shared" si="95"/>
        <v xml:space="preserve"> </v>
      </c>
      <c r="Y150" s="268" t="str">
        <f t="shared" si="96"/>
        <v/>
      </c>
      <c r="Z150" s="269" t="str">
        <f t="shared" si="97"/>
        <v/>
      </c>
      <c r="AB150" s="213" t="str">
        <f t="shared" si="92"/>
        <v/>
      </c>
      <c r="AC150" s="90" t="str">
        <f t="shared" si="136"/>
        <v/>
      </c>
      <c r="AD150" s="91">
        <f t="shared" ref="AD150:AD159" si="149">IF(ISBLANK($AR$3),1,IF(F150="K",$AR$3,1))</f>
        <v>1</v>
      </c>
      <c r="AE150" s="210">
        <f t="shared" ref="AE150:AE159" si="150">IF(K150&lt;153.757,10^(0.787004341*((LOG10(K150/153.757))^2)),1)</f>
        <v>1</v>
      </c>
      <c r="AF150" s="209">
        <f t="shared" ref="AF150:AF159" si="151">IF(K150&lt;193.609,10^(0.722762521*((LOG10(K150/193.609))^2)),1)</f>
        <v>1</v>
      </c>
      <c r="AG150" s="94">
        <f t="shared" ref="AG150:AG159" si="152">IF(M150="z",L150,IF(M150="x",L150*(-1),0))</f>
        <v>0</v>
      </c>
      <c r="AH150" s="94">
        <f t="shared" ref="AH150:AH159" si="153">IF(O150="z",N150,IF(O150="x",N150*(-1),0))</f>
        <v>0</v>
      </c>
      <c r="AI150" s="94">
        <f t="shared" ref="AI150:AI159" si="154">IF(Q150="z",P150,IF(Q150="x",P150*(-1),0))</f>
        <v>0</v>
      </c>
      <c r="AJ150" s="95">
        <f t="shared" ref="AJ150:AJ159" si="155">IF(AND(AG150&lt;0,AH150&lt;0,AI150&lt;0),0,MAX(AG150:AI150))</f>
        <v>0</v>
      </c>
      <c r="AK150" s="94">
        <f t="shared" ref="AK150:AK159" si="156">IF(S150="z",R150,IF(S150="x",R150*(-1),0))</f>
        <v>0</v>
      </c>
      <c r="AL150" s="94">
        <f t="shared" ref="AL150:AL159" si="157">IF(U150="z",T150,IF(U150="x",T150*(-1),0))</f>
        <v>0</v>
      </c>
      <c r="AM150" s="94">
        <f t="shared" ref="AM150:AM159" si="158">IF(W150="z",V150,IF(W150="x",V150*(-1),0))</f>
        <v>0</v>
      </c>
      <c r="AN150" s="96">
        <f t="shared" ref="AN150:AN159" si="159">IF(AND(AK150&lt;0,AL150&lt;0,AM150&lt;0),0,MAX(AK150:AM150))</f>
        <v>0</v>
      </c>
      <c r="AO150" s="94" t="str">
        <f t="shared" si="98"/>
        <v/>
      </c>
      <c r="AP150" s="94" t="str">
        <f t="shared" si="99"/>
        <v/>
      </c>
      <c r="AQ150" s="94" t="str">
        <f t="shared" si="100"/>
        <v/>
      </c>
      <c r="AS150" s="35" t="e">
        <f>MATCH(E150,#REF!,0)</f>
        <v>#REF!</v>
      </c>
      <c r="AU150" s="198">
        <f t="shared" ref="AU150:AU159" si="160">IF(ISBLANK(E150),0,IF(($AU$4-H150)=19,10,IF(($AU$4-H150)=18,20,IF(($AU$4-H150)=17,30,IF(($AU$4-H150)=16,40,IF(($AU$4-H150)=15,50,IF(($AU$4-H150)=14,60,IF(($AU$4-H150)=13,70,0))))))))</f>
        <v>0</v>
      </c>
    </row>
    <row r="151" spans="1:47" s="35" customFormat="1" ht="16.2">
      <c r="A151" s="84">
        <v>60</v>
      </c>
      <c r="B151" s="263" t="str">
        <f>IF(ISBLANK($E151),"",INDEX(#REF!,$AS151,2))</f>
        <v/>
      </c>
      <c r="C151" s="85" t="str">
        <f>IF(ISBLANK($E151),"",INDEX(#REF!,$AS151,3))</f>
        <v/>
      </c>
      <c r="D151" s="85" t="str">
        <f>IF(ISBLANK($E151),"",INDEX(#REF!,$AS151,4))</f>
        <v/>
      </c>
      <c r="E151" s="192"/>
      <c r="F151" s="85" t="str">
        <f>IF(ISBLANK($E151),"",INDEX(#REF!,$AS151,6))</f>
        <v/>
      </c>
      <c r="G151" s="180" t="str">
        <f>IF(ISBLANK($E151),"",INDEX(#REF!,$AS151,7))</f>
        <v/>
      </c>
      <c r="H151" s="154" t="str">
        <f>IF(ISBLANK($E151),"",INDEX(#REF!,$AS151,8))</f>
        <v/>
      </c>
      <c r="I151" s="86" t="str">
        <f>IF(ISBLANK($E151),"",INDEX(#REF!,$AS151,9))</f>
        <v/>
      </c>
      <c r="J151" s="94" t="str">
        <f>IF(ISBLANK($E151),"",INDEX(#REF!,$AS151,10))</f>
        <v/>
      </c>
      <c r="K151" s="88" t="str">
        <f>IF(ISBLANK($E151),"",INDEX(#REF!,$AS151,11))</f>
        <v/>
      </c>
      <c r="L151" s="131" t="str">
        <f>IF(ISBLANK($E151),"",INDEX(#REF!,$AS151,12))</f>
        <v/>
      </c>
      <c r="M151" s="132"/>
      <c r="N151" s="264" t="str">
        <f t="shared" si="88"/>
        <v/>
      </c>
      <c r="O151" s="132"/>
      <c r="P151" s="266" t="str">
        <f t="shared" si="89"/>
        <v/>
      </c>
      <c r="Q151" s="132"/>
      <c r="R151" s="133" t="str">
        <f>IF(ISBLANK($E151),"",INDEX(#REF!,$AS151,13))</f>
        <v/>
      </c>
      <c r="S151" s="132"/>
      <c r="T151" s="266" t="str">
        <f t="shared" si="90"/>
        <v/>
      </c>
      <c r="U151" s="132"/>
      <c r="V151" s="266" t="str">
        <f t="shared" si="91"/>
        <v/>
      </c>
      <c r="W151" s="132"/>
      <c r="X151" s="267" t="str">
        <f t="shared" si="95"/>
        <v xml:space="preserve"> </v>
      </c>
      <c r="Y151" s="268" t="str">
        <f t="shared" si="96"/>
        <v/>
      </c>
      <c r="Z151" s="269" t="str">
        <f t="shared" si="97"/>
        <v/>
      </c>
      <c r="AB151" s="213" t="str">
        <f t="shared" si="92"/>
        <v/>
      </c>
      <c r="AC151" s="90" t="str">
        <f t="shared" si="136"/>
        <v/>
      </c>
      <c r="AD151" s="91">
        <f t="shared" si="149"/>
        <v>1</v>
      </c>
      <c r="AE151" s="210">
        <f t="shared" si="150"/>
        <v>1</v>
      </c>
      <c r="AF151" s="209">
        <f t="shared" si="151"/>
        <v>1</v>
      </c>
      <c r="AG151" s="94">
        <f t="shared" si="152"/>
        <v>0</v>
      </c>
      <c r="AH151" s="94">
        <f t="shared" si="153"/>
        <v>0</v>
      </c>
      <c r="AI151" s="94">
        <f t="shared" si="154"/>
        <v>0</v>
      </c>
      <c r="AJ151" s="95">
        <f t="shared" si="155"/>
        <v>0</v>
      </c>
      <c r="AK151" s="94">
        <f t="shared" si="156"/>
        <v>0</v>
      </c>
      <c r="AL151" s="94">
        <f t="shared" si="157"/>
        <v>0</v>
      </c>
      <c r="AM151" s="94">
        <f t="shared" si="158"/>
        <v>0</v>
      </c>
      <c r="AN151" s="96">
        <f t="shared" si="159"/>
        <v>0</v>
      </c>
      <c r="AO151" s="94" t="str">
        <f t="shared" si="98"/>
        <v/>
      </c>
      <c r="AP151" s="94" t="str">
        <f t="shared" si="99"/>
        <v/>
      </c>
      <c r="AQ151" s="94" t="str">
        <f t="shared" si="100"/>
        <v/>
      </c>
      <c r="AS151" s="35" t="e">
        <f>MATCH(E151,#REF!,0)</f>
        <v>#REF!</v>
      </c>
      <c r="AU151" s="198">
        <f t="shared" si="160"/>
        <v>0</v>
      </c>
    </row>
    <row r="152" spans="1:47" s="35" customFormat="1" ht="18">
      <c r="A152" s="84">
        <v>61</v>
      </c>
      <c r="B152" s="85" t="str">
        <f>IF(ISBLANK($E152),"",INDEX(#REF!,$AS152,2))</f>
        <v/>
      </c>
      <c r="C152" s="85" t="str">
        <f>IF(ISBLANK($E152),"",INDEX(#REF!,$AS152,3))</f>
        <v/>
      </c>
      <c r="D152" s="85" t="str">
        <f>IF(ISBLANK($E152),"",INDEX(#REF!,$AS152,4))</f>
        <v/>
      </c>
      <c r="E152" s="59"/>
      <c r="F152" s="85" t="str">
        <f>IF(ISBLANK($E152),"",INDEX(#REF!,$AS152,6))</f>
        <v/>
      </c>
      <c r="G152" s="180" t="str">
        <f>IF(ISBLANK($E152),"",INDEX(#REF!,$AS152,7))</f>
        <v/>
      </c>
      <c r="H152" s="154" t="str">
        <f>IF(ISBLANK($E152),"",INDEX(#REF!,$AS152,8))</f>
        <v/>
      </c>
      <c r="I152" s="86" t="str">
        <f>IF(ISBLANK($E152),"",INDEX(#REF!,$AS152,9))</f>
        <v/>
      </c>
      <c r="J152" s="94" t="str">
        <f>IF(ISBLANK($E152),"",INDEX(#REF!,$AS152,10))</f>
        <v/>
      </c>
      <c r="K152" s="88" t="str">
        <f>IF(ISBLANK($E152),"",INDEX(#REF!,$AS152,11))</f>
        <v/>
      </c>
      <c r="L152" s="131" t="str">
        <f>IF(ISBLANK($E152),"",INDEX(#REF!,$AS152,12))</f>
        <v/>
      </c>
      <c r="M152" s="132"/>
      <c r="N152" s="264" t="str">
        <f t="shared" si="88"/>
        <v/>
      </c>
      <c r="O152" s="132"/>
      <c r="P152" s="266" t="str">
        <f t="shared" si="89"/>
        <v/>
      </c>
      <c r="Q152" s="132"/>
      <c r="R152" s="133" t="str">
        <f>IF(ISBLANK($E152),"",INDEX(#REF!,$AS152,13))</f>
        <v/>
      </c>
      <c r="S152" s="132"/>
      <c r="T152" s="266" t="str">
        <f t="shared" si="90"/>
        <v/>
      </c>
      <c r="U152" s="132"/>
      <c r="V152" s="266" t="str">
        <f t="shared" si="91"/>
        <v/>
      </c>
      <c r="W152" s="132"/>
      <c r="X152" s="267" t="str">
        <f t="shared" si="95"/>
        <v xml:space="preserve"> </v>
      </c>
      <c r="Y152" s="268" t="str">
        <f t="shared" si="96"/>
        <v/>
      </c>
      <c r="Z152" s="269" t="str">
        <f t="shared" si="97"/>
        <v/>
      </c>
      <c r="AB152" s="213" t="str">
        <f t="shared" si="92"/>
        <v/>
      </c>
      <c r="AC152" s="90" t="str">
        <f t="shared" si="136"/>
        <v/>
      </c>
      <c r="AD152" s="91">
        <f t="shared" si="149"/>
        <v>1</v>
      </c>
      <c r="AE152" s="210">
        <f t="shared" si="150"/>
        <v>1</v>
      </c>
      <c r="AF152" s="209">
        <f t="shared" si="151"/>
        <v>1</v>
      </c>
      <c r="AG152" s="94">
        <f t="shared" si="152"/>
        <v>0</v>
      </c>
      <c r="AH152" s="94">
        <f t="shared" si="153"/>
        <v>0</v>
      </c>
      <c r="AI152" s="94">
        <f t="shared" si="154"/>
        <v>0</v>
      </c>
      <c r="AJ152" s="95">
        <f t="shared" si="155"/>
        <v>0</v>
      </c>
      <c r="AK152" s="94">
        <f t="shared" si="156"/>
        <v>0</v>
      </c>
      <c r="AL152" s="94">
        <f t="shared" si="157"/>
        <v>0</v>
      </c>
      <c r="AM152" s="94">
        <f t="shared" si="158"/>
        <v>0</v>
      </c>
      <c r="AN152" s="96">
        <f t="shared" si="159"/>
        <v>0</v>
      </c>
      <c r="AO152" s="94" t="str">
        <f t="shared" si="98"/>
        <v/>
      </c>
      <c r="AP152" s="94" t="str">
        <f t="shared" si="99"/>
        <v/>
      </c>
      <c r="AQ152" s="94" t="str">
        <f t="shared" si="100"/>
        <v/>
      </c>
      <c r="AS152" s="35" t="e">
        <f>MATCH(E152,#REF!,0)</f>
        <v>#REF!</v>
      </c>
      <c r="AU152" s="198">
        <f t="shared" si="160"/>
        <v>0</v>
      </c>
    </row>
    <row r="153" spans="1:47" s="35" customFormat="1" ht="18.600000000000001" thickBot="1">
      <c r="A153" s="84">
        <v>62</v>
      </c>
      <c r="B153" s="270" t="str">
        <f>IF(ISBLANK($E153),"",INDEX(#REF!,$AS153,2))</f>
        <v/>
      </c>
      <c r="C153" s="85" t="str">
        <f>IF(ISBLANK($E153),"",INDEX(#REF!,$AS153,3))</f>
        <v/>
      </c>
      <c r="D153" s="85" t="str">
        <f>IF(ISBLANK($E153),"",INDEX(#REF!,$AS153,4))</f>
        <v/>
      </c>
      <c r="E153" s="59"/>
      <c r="F153" s="85" t="str">
        <f>IF(ISBLANK($E153),"",INDEX(#REF!,$AS153,6))</f>
        <v/>
      </c>
      <c r="G153" s="180" t="str">
        <f>IF(ISBLANK($E153),"",INDEX(#REF!,$AS153,7))</f>
        <v/>
      </c>
      <c r="H153" s="154" t="str">
        <f>IF(ISBLANK($E153),"",INDEX(#REF!,$AS153,8))</f>
        <v/>
      </c>
      <c r="I153" s="86" t="str">
        <f>IF(ISBLANK($E153),"",INDEX(#REF!,$AS153,9))</f>
        <v/>
      </c>
      <c r="J153" s="94" t="str">
        <f>IF(ISBLANK($E153),"",INDEX(#REF!,$AS153,10))</f>
        <v/>
      </c>
      <c r="K153" s="88" t="str">
        <f>IF(ISBLANK($E153),"",INDEX(#REF!,$AS153,11))</f>
        <v/>
      </c>
      <c r="L153" s="131" t="str">
        <f>IF(ISBLANK($E153),"",INDEX(#REF!,$AS153,12))</f>
        <v/>
      </c>
      <c r="M153" s="132"/>
      <c r="N153" s="264" t="str">
        <f t="shared" si="88"/>
        <v/>
      </c>
      <c r="O153" s="132"/>
      <c r="P153" s="266" t="str">
        <f t="shared" si="89"/>
        <v/>
      </c>
      <c r="Q153" s="132"/>
      <c r="R153" s="133" t="str">
        <f>IF(ISBLANK($E153),"",INDEX(#REF!,$AS153,13))</f>
        <v/>
      </c>
      <c r="S153" s="132"/>
      <c r="T153" s="266" t="str">
        <f t="shared" si="90"/>
        <v/>
      </c>
      <c r="U153" s="132"/>
      <c r="V153" s="266" t="str">
        <f t="shared" si="91"/>
        <v/>
      </c>
      <c r="W153" s="132"/>
      <c r="X153" s="267" t="str">
        <f t="shared" si="95"/>
        <v xml:space="preserve"> </v>
      </c>
      <c r="Y153" s="268" t="str">
        <f t="shared" si="96"/>
        <v/>
      </c>
      <c r="Z153" s="269" t="str">
        <f t="shared" si="97"/>
        <v/>
      </c>
      <c r="AB153" s="213" t="str">
        <f t="shared" si="92"/>
        <v/>
      </c>
      <c r="AC153" s="90" t="str">
        <f t="shared" si="136"/>
        <v/>
      </c>
      <c r="AD153" s="91">
        <f t="shared" si="149"/>
        <v>1</v>
      </c>
      <c r="AE153" s="210">
        <f t="shared" si="150"/>
        <v>1</v>
      </c>
      <c r="AF153" s="209">
        <f t="shared" si="151"/>
        <v>1</v>
      </c>
      <c r="AG153" s="94">
        <f t="shared" si="152"/>
        <v>0</v>
      </c>
      <c r="AH153" s="94">
        <f t="shared" si="153"/>
        <v>0</v>
      </c>
      <c r="AI153" s="94">
        <f t="shared" si="154"/>
        <v>0</v>
      </c>
      <c r="AJ153" s="95">
        <f t="shared" si="155"/>
        <v>0</v>
      </c>
      <c r="AK153" s="94">
        <f t="shared" si="156"/>
        <v>0</v>
      </c>
      <c r="AL153" s="94">
        <f t="shared" si="157"/>
        <v>0</v>
      </c>
      <c r="AM153" s="94">
        <f t="shared" si="158"/>
        <v>0</v>
      </c>
      <c r="AN153" s="96">
        <f t="shared" si="159"/>
        <v>0</v>
      </c>
      <c r="AO153" s="94" t="str">
        <f t="shared" si="98"/>
        <v/>
      </c>
      <c r="AP153" s="94" t="str">
        <f t="shared" si="99"/>
        <v/>
      </c>
      <c r="AQ153" s="94" t="str">
        <f t="shared" si="100"/>
        <v/>
      </c>
      <c r="AS153" s="35" t="e">
        <f>MATCH(E153,#REF!,0)</f>
        <v>#REF!</v>
      </c>
      <c r="AU153" s="198">
        <f t="shared" si="160"/>
        <v>0</v>
      </c>
    </row>
    <row r="154" spans="1:47" s="35" customFormat="1" ht="16.8" thickBot="1">
      <c r="A154" s="84">
        <v>63</v>
      </c>
      <c r="B154" s="272" t="str">
        <f>IF(ISBLANK($E154),"",INDEX(#REF!,$AS154,2))</f>
        <v/>
      </c>
      <c r="C154" s="85" t="str">
        <f>IF(ISBLANK($E154),"",INDEX(#REF!,$AS154,3))</f>
        <v/>
      </c>
      <c r="D154" s="85" t="str">
        <f>IF(ISBLANK($E154),"",INDEX(#REF!,$AS154,4))</f>
        <v/>
      </c>
      <c r="E154" s="192"/>
      <c r="F154" s="85" t="str">
        <f>IF(ISBLANK($E154),"",INDEX(#REF!,$AS154,6))</f>
        <v/>
      </c>
      <c r="G154" s="180" t="str">
        <f>IF(ISBLANK($E154),"",INDEX(#REF!,$AS154,7))</f>
        <v/>
      </c>
      <c r="H154" s="154" t="str">
        <f>IF(ISBLANK($E154),"",INDEX(#REF!,$AS154,8))</f>
        <v/>
      </c>
      <c r="I154" s="86" t="str">
        <f>IF(ISBLANK($E154),"",INDEX(#REF!,$AS154,9))</f>
        <v/>
      </c>
      <c r="J154" s="94" t="str">
        <f>IF(ISBLANK($E154),"",INDEX(#REF!,$AS154,10))</f>
        <v/>
      </c>
      <c r="K154" s="88" t="str">
        <f>IF(ISBLANK($E154),"",INDEX(#REF!,$AS154,11))</f>
        <v/>
      </c>
      <c r="L154" s="131" t="str">
        <f>IF(ISBLANK($E154),"",INDEX(#REF!,$AS154,12))</f>
        <v/>
      </c>
      <c r="M154" s="132"/>
      <c r="N154" s="264" t="str">
        <f t="shared" si="88"/>
        <v/>
      </c>
      <c r="O154" s="132"/>
      <c r="P154" s="266" t="str">
        <f t="shared" si="89"/>
        <v/>
      </c>
      <c r="Q154" s="132"/>
      <c r="R154" s="133" t="str">
        <f>IF(ISBLANK($E154),"",INDEX(#REF!,$AS154,13))</f>
        <v/>
      </c>
      <c r="S154" s="132"/>
      <c r="T154" s="266" t="str">
        <f t="shared" si="90"/>
        <v/>
      </c>
      <c r="U154" s="132"/>
      <c r="V154" s="266" t="str">
        <f t="shared" si="91"/>
        <v/>
      </c>
      <c r="W154" s="132"/>
      <c r="X154" s="267" t="str">
        <f t="shared" si="95"/>
        <v xml:space="preserve"> </v>
      </c>
      <c r="Y154" s="268" t="str">
        <f t="shared" si="96"/>
        <v/>
      </c>
      <c r="Z154" s="269" t="str">
        <f t="shared" si="97"/>
        <v/>
      </c>
      <c r="AB154" s="213" t="str">
        <f t="shared" si="92"/>
        <v/>
      </c>
      <c r="AC154" s="90" t="str">
        <f t="shared" si="136"/>
        <v/>
      </c>
      <c r="AD154" s="91">
        <f t="shared" si="149"/>
        <v>1</v>
      </c>
      <c r="AE154" s="210">
        <f t="shared" si="150"/>
        <v>1</v>
      </c>
      <c r="AF154" s="209">
        <f t="shared" si="151"/>
        <v>1</v>
      </c>
      <c r="AG154" s="94">
        <f t="shared" si="152"/>
        <v>0</v>
      </c>
      <c r="AH154" s="94">
        <f t="shared" si="153"/>
        <v>0</v>
      </c>
      <c r="AI154" s="94">
        <f t="shared" si="154"/>
        <v>0</v>
      </c>
      <c r="AJ154" s="95">
        <f t="shared" si="155"/>
        <v>0</v>
      </c>
      <c r="AK154" s="94">
        <f t="shared" si="156"/>
        <v>0</v>
      </c>
      <c r="AL154" s="94">
        <f t="shared" si="157"/>
        <v>0</v>
      </c>
      <c r="AM154" s="94">
        <f t="shared" si="158"/>
        <v>0</v>
      </c>
      <c r="AN154" s="96">
        <f t="shared" si="159"/>
        <v>0</v>
      </c>
      <c r="AO154" s="94" t="str">
        <f t="shared" si="98"/>
        <v/>
      </c>
      <c r="AP154" s="94" t="str">
        <f t="shared" si="99"/>
        <v/>
      </c>
      <c r="AQ154" s="94" t="str">
        <f t="shared" si="100"/>
        <v/>
      </c>
      <c r="AS154" s="35" t="e">
        <f>MATCH(E154,#REF!,0)</f>
        <v>#REF!</v>
      </c>
      <c r="AU154" s="198">
        <f t="shared" si="160"/>
        <v>0</v>
      </c>
    </row>
    <row r="155" spans="1:47" s="35" customFormat="1" ht="18">
      <c r="A155" s="84">
        <v>64</v>
      </c>
      <c r="B155" s="263" t="str">
        <f>IF(ISBLANK($E155),"",INDEX(#REF!,$AS155,2))</f>
        <v/>
      </c>
      <c r="C155" s="85" t="str">
        <f>IF(ISBLANK($E155),"",INDEX(#REF!,$AS155,3))</f>
        <v/>
      </c>
      <c r="D155" s="85" t="str">
        <f>IF(ISBLANK($E155),"",INDEX(#REF!,$AS155,4))</f>
        <v/>
      </c>
      <c r="E155" s="59"/>
      <c r="F155" s="85" t="str">
        <f>IF(ISBLANK($E155),"",INDEX(#REF!,$AS155,6))</f>
        <v/>
      </c>
      <c r="G155" s="180" t="str">
        <f>IF(ISBLANK($E155),"",INDEX(#REF!,$AS155,7))</f>
        <v/>
      </c>
      <c r="H155" s="154" t="str">
        <f>IF(ISBLANK($E155),"",INDEX(#REF!,$AS155,8))</f>
        <v/>
      </c>
      <c r="I155" s="86" t="str">
        <f>IF(ISBLANK($E155),"",INDEX(#REF!,$AS155,9))</f>
        <v/>
      </c>
      <c r="J155" s="94" t="str">
        <f>IF(ISBLANK($E155),"",INDEX(#REF!,$AS155,10))</f>
        <v/>
      </c>
      <c r="K155" s="88" t="str">
        <f>IF(ISBLANK($E155),"",INDEX(#REF!,$AS155,11))</f>
        <v/>
      </c>
      <c r="L155" s="131" t="str">
        <f>IF(ISBLANK($E155),"",INDEX(#REF!,$AS155,12))</f>
        <v/>
      </c>
      <c r="M155" s="132"/>
      <c r="N155" s="264" t="str">
        <f t="shared" si="88"/>
        <v/>
      </c>
      <c r="O155" s="132"/>
      <c r="P155" s="266" t="str">
        <f t="shared" si="89"/>
        <v/>
      </c>
      <c r="Q155" s="132"/>
      <c r="R155" s="133" t="str">
        <f>IF(ISBLANK($E155),"",INDEX(#REF!,$AS155,13))</f>
        <v/>
      </c>
      <c r="S155" s="132"/>
      <c r="T155" s="266" t="str">
        <f t="shared" si="90"/>
        <v/>
      </c>
      <c r="U155" s="132"/>
      <c r="V155" s="266" t="str">
        <f t="shared" si="91"/>
        <v/>
      </c>
      <c r="W155" s="132"/>
      <c r="X155" s="267" t="str">
        <f t="shared" si="95"/>
        <v xml:space="preserve"> </v>
      </c>
      <c r="Y155" s="268" t="str">
        <f t="shared" si="96"/>
        <v/>
      </c>
      <c r="Z155" s="269" t="str">
        <f t="shared" si="97"/>
        <v/>
      </c>
      <c r="AB155" s="213" t="str">
        <f t="shared" si="92"/>
        <v/>
      </c>
      <c r="AC155" s="90" t="str">
        <f t="shared" si="136"/>
        <v/>
      </c>
      <c r="AD155" s="91">
        <f t="shared" si="149"/>
        <v>1</v>
      </c>
      <c r="AE155" s="210">
        <f t="shared" si="150"/>
        <v>1</v>
      </c>
      <c r="AF155" s="209">
        <f t="shared" si="151"/>
        <v>1</v>
      </c>
      <c r="AG155" s="94">
        <f t="shared" si="152"/>
        <v>0</v>
      </c>
      <c r="AH155" s="94">
        <f t="shared" si="153"/>
        <v>0</v>
      </c>
      <c r="AI155" s="94">
        <f t="shared" si="154"/>
        <v>0</v>
      </c>
      <c r="AJ155" s="95">
        <f t="shared" si="155"/>
        <v>0</v>
      </c>
      <c r="AK155" s="94">
        <f t="shared" si="156"/>
        <v>0</v>
      </c>
      <c r="AL155" s="94">
        <f t="shared" si="157"/>
        <v>0</v>
      </c>
      <c r="AM155" s="94">
        <f t="shared" si="158"/>
        <v>0</v>
      </c>
      <c r="AN155" s="96">
        <f t="shared" si="159"/>
        <v>0</v>
      </c>
      <c r="AO155" s="94" t="str">
        <f t="shared" si="98"/>
        <v/>
      </c>
      <c r="AP155" s="94" t="str">
        <f t="shared" si="99"/>
        <v/>
      </c>
      <c r="AQ155" s="94" t="str">
        <f t="shared" si="100"/>
        <v/>
      </c>
      <c r="AS155" s="35" t="e">
        <f>MATCH(E155,#REF!,0)</f>
        <v>#REF!</v>
      </c>
      <c r="AU155" s="198">
        <f t="shared" si="160"/>
        <v>0</v>
      </c>
    </row>
    <row r="156" spans="1:47" s="35" customFormat="1" ht="18">
      <c r="A156" s="84">
        <v>65</v>
      </c>
      <c r="B156" s="85" t="str">
        <f>IF(ISBLANK($E156),"",INDEX(#REF!,$AS156,2))</f>
        <v/>
      </c>
      <c r="C156" s="85" t="str">
        <f>IF(ISBLANK($E156),"",INDEX(#REF!,$AS156,3))</f>
        <v/>
      </c>
      <c r="D156" s="85" t="str">
        <f>IF(ISBLANK($E156),"",INDEX(#REF!,$AS156,4))</f>
        <v/>
      </c>
      <c r="E156" s="59"/>
      <c r="F156" s="85" t="str">
        <f>IF(ISBLANK($E156),"",INDEX(#REF!,$AS156,6))</f>
        <v/>
      </c>
      <c r="G156" s="180" t="str">
        <f>IF(ISBLANK($E156),"",INDEX(#REF!,$AS156,7))</f>
        <v/>
      </c>
      <c r="H156" s="154" t="str">
        <f>IF(ISBLANK($E156),"",INDEX(#REF!,$AS156,8))</f>
        <v/>
      </c>
      <c r="I156" s="86" t="str">
        <f>IF(ISBLANK($E156),"",INDEX(#REF!,$AS156,9))</f>
        <v/>
      </c>
      <c r="J156" s="94" t="str">
        <f>IF(ISBLANK($E156),"",INDEX(#REF!,$AS156,10))</f>
        <v/>
      </c>
      <c r="K156" s="88" t="str">
        <f>IF(ISBLANK($E156),"",INDEX(#REF!,$AS156,11))</f>
        <v/>
      </c>
      <c r="L156" s="131" t="str">
        <f>IF(ISBLANK($E156),"",INDEX(#REF!,$AS156,12))</f>
        <v/>
      </c>
      <c r="M156" s="132"/>
      <c r="N156" s="264" t="str">
        <f t="shared" ref="N156:N161" si="161">IF(ISBLANK(M156),"",IF(M156="x",L156,L156+1))</f>
        <v/>
      </c>
      <c r="O156" s="132"/>
      <c r="P156" s="266" t="str">
        <f t="shared" ref="P156:P161" si="162">IF(ISBLANK(O156),"",IF(O156="x",N156,N156+1))</f>
        <v/>
      </c>
      <c r="Q156" s="132"/>
      <c r="R156" s="133" t="str">
        <f>IF(ISBLANK($E156),"",INDEX(#REF!,$AS156,13))</f>
        <v/>
      </c>
      <c r="S156" s="132"/>
      <c r="T156" s="266" t="str">
        <f t="shared" ref="T156:T161" si="163">IF(ISBLANK(S156),"",IF(S156="x",R156,R156+1))</f>
        <v/>
      </c>
      <c r="U156" s="132"/>
      <c r="V156" s="266" t="str">
        <f t="shared" ref="V156:V161" si="164">IF(ISBLANK(U156),"",IF(U156="x",T156,T156+1))</f>
        <v/>
      </c>
      <c r="W156" s="132"/>
      <c r="X156" s="267" t="str">
        <f t="shared" si="95"/>
        <v xml:space="preserve"> </v>
      </c>
      <c r="Y156" s="268" t="str">
        <f t="shared" si="96"/>
        <v/>
      </c>
      <c r="Z156" s="269" t="str">
        <f t="shared" si="97"/>
        <v/>
      </c>
      <c r="AB156" s="213" t="str">
        <f t="shared" ref="AB156:AB191" si="165">IF(E156="","",IF(F156="k",ROUND(AF156*X156*1.4,2),ROUND(X156*AF156,2))+AU156)</f>
        <v/>
      </c>
      <c r="AC156" s="90" t="str">
        <f t="shared" si="136"/>
        <v/>
      </c>
      <c r="AD156" s="91">
        <f t="shared" si="149"/>
        <v>1</v>
      </c>
      <c r="AE156" s="210">
        <f t="shared" si="150"/>
        <v>1</v>
      </c>
      <c r="AF156" s="209">
        <f t="shared" si="151"/>
        <v>1</v>
      </c>
      <c r="AG156" s="94">
        <f t="shared" si="152"/>
        <v>0</v>
      </c>
      <c r="AH156" s="94">
        <f t="shared" si="153"/>
        <v>0</v>
      </c>
      <c r="AI156" s="94">
        <f t="shared" si="154"/>
        <v>0</v>
      </c>
      <c r="AJ156" s="95">
        <f t="shared" si="155"/>
        <v>0</v>
      </c>
      <c r="AK156" s="94">
        <f t="shared" si="156"/>
        <v>0</v>
      </c>
      <c r="AL156" s="94">
        <f t="shared" si="157"/>
        <v>0</v>
      </c>
      <c r="AM156" s="94">
        <f t="shared" si="158"/>
        <v>0</v>
      </c>
      <c r="AN156" s="96">
        <f t="shared" si="159"/>
        <v>0</v>
      </c>
      <c r="AO156" s="94" t="str">
        <f t="shared" si="98"/>
        <v/>
      </c>
      <c r="AP156" s="94" t="str">
        <f t="shared" si="99"/>
        <v/>
      </c>
      <c r="AQ156" s="94" t="str">
        <f t="shared" si="100"/>
        <v/>
      </c>
      <c r="AS156" s="35" t="e">
        <f>MATCH(E156,#REF!,0)</f>
        <v>#REF!</v>
      </c>
      <c r="AU156" s="198">
        <f t="shared" si="160"/>
        <v>0</v>
      </c>
    </row>
    <row r="157" spans="1:47" s="35" customFormat="1" ht="18">
      <c r="A157" s="84">
        <v>66</v>
      </c>
      <c r="B157" s="85" t="str">
        <f>IF(ISBLANK($E157),"",INDEX(#REF!,$AS157,2))</f>
        <v/>
      </c>
      <c r="C157" s="85" t="str">
        <f>IF(ISBLANK($E157),"",INDEX(#REF!,$AS157,3))</f>
        <v/>
      </c>
      <c r="D157" s="85" t="str">
        <f>IF(ISBLANK($E157),"",INDEX(#REF!,$AS157,4))</f>
        <v/>
      </c>
      <c r="E157" s="59"/>
      <c r="F157" s="85" t="str">
        <f>IF(ISBLANK($E157),"",INDEX(#REF!,$AS157,6))</f>
        <v/>
      </c>
      <c r="G157" s="180" t="str">
        <f>IF(ISBLANK($E157),"",INDEX(#REF!,$AS157,7))</f>
        <v/>
      </c>
      <c r="H157" s="154" t="str">
        <f>IF(ISBLANK($E157),"",INDEX(#REF!,$AS157,8))</f>
        <v/>
      </c>
      <c r="I157" s="86" t="str">
        <f>IF(ISBLANK($E157),"",INDEX(#REF!,$AS157,9))</f>
        <v/>
      </c>
      <c r="J157" s="94" t="str">
        <f>IF(ISBLANK($E157),"",INDEX(#REF!,$AS157,10))</f>
        <v/>
      </c>
      <c r="K157" s="88" t="str">
        <f>IF(ISBLANK($E157),"",INDEX(#REF!,$AS157,11))</f>
        <v/>
      </c>
      <c r="L157" s="131" t="str">
        <f>IF(ISBLANK($E157),"",INDEX(#REF!,$AS157,12))</f>
        <v/>
      </c>
      <c r="M157" s="132"/>
      <c r="N157" s="264" t="str">
        <f t="shared" si="161"/>
        <v/>
      </c>
      <c r="O157" s="132"/>
      <c r="P157" s="266" t="str">
        <f t="shared" si="162"/>
        <v/>
      </c>
      <c r="Q157" s="132"/>
      <c r="R157" s="133" t="str">
        <f>IF(ISBLANK($E157),"",INDEX(#REF!,$AS157,13))</f>
        <v/>
      </c>
      <c r="S157" s="132"/>
      <c r="T157" s="266" t="str">
        <f t="shared" si="163"/>
        <v/>
      </c>
      <c r="U157" s="132"/>
      <c r="V157" s="266" t="str">
        <f t="shared" si="164"/>
        <v/>
      </c>
      <c r="W157" s="132"/>
      <c r="X157" s="267" t="str">
        <f t="shared" ref="X157:X191" si="166">IF(ISBLANK(E157)," ",(AJ157+AN157))</f>
        <v xml:space="preserve"> </v>
      </c>
      <c r="Y157" s="268" t="str">
        <f t="shared" ref="Y157:Y191" si="167">IF(K157="","",IF(F157="k",ROUND(AE157*AQ157*AD157,2),ROUND(AF157*AQ157*AD157,2)))</f>
        <v/>
      </c>
      <c r="Z157" s="269" t="str">
        <f t="shared" ref="Z157:Z191" si="168">IF(K157="","",IF(F157="k",ROUND(AE157*X157*AD157,2),ROUND(AF157*X157*AD157,2)))</f>
        <v/>
      </c>
      <c r="AB157" s="213" t="str">
        <f t="shared" si="165"/>
        <v/>
      </c>
      <c r="AC157" s="90" t="str">
        <f t="shared" si="136"/>
        <v/>
      </c>
      <c r="AD157" s="91">
        <f t="shared" si="149"/>
        <v>1</v>
      </c>
      <c r="AE157" s="210">
        <f t="shared" si="150"/>
        <v>1</v>
      </c>
      <c r="AF157" s="209">
        <f t="shared" si="151"/>
        <v>1</v>
      </c>
      <c r="AG157" s="94">
        <f t="shared" si="152"/>
        <v>0</v>
      </c>
      <c r="AH157" s="94">
        <f t="shared" si="153"/>
        <v>0</v>
      </c>
      <c r="AI157" s="94">
        <f t="shared" si="154"/>
        <v>0</v>
      </c>
      <c r="AJ157" s="95">
        <f t="shared" si="155"/>
        <v>0</v>
      </c>
      <c r="AK157" s="94">
        <f t="shared" si="156"/>
        <v>0</v>
      </c>
      <c r="AL157" s="94">
        <f t="shared" si="157"/>
        <v>0</v>
      </c>
      <c r="AM157" s="94">
        <f t="shared" si="158"/>
        <v>0</v>
      </c>
      <c r="AN157" s="96">
        <f t="shared" si="159"/>
        <v>0</v>
      </c>
      <c r="AO157" s="94" t="str">
        <f t="shared" ref="AO157:AO191" si="169">IF(E157="","",IF(ISTEXT(Q157),AJ157,LARGE(L157:P157,1)))</f>
        <v/>
      </c>
      <c r="AP157" s="94" t="str">
        <f t="shared" ref="AP157:AP191" si="170">IF(E157="","",IF(ISTEXT(W157),AN157,LARGE(R157:V157,1)))</f>
        <v/>
      </c>
      <c r="AQ157" s="94" t="str">
        <f t="shared" ref="AQ157:AQ191" si="171">IF(E157="","",AO157+AP157)</f>
        <v/>
      </c>
      <c r="AS157" s="35" t="e">
        <f>MATCH(E157,#REF!,0)</f>
        <v>#REF!</v>
      </c>
      <c r="AU157" s="198">
        <f t="shared" si="160"/>
        <v>0</v>
      </c>
    </row>
    <row r="158" spans="1:47" s="35" customFormat="1" ht="18.600000000000001" thickBot="1">
      <c r="A158" s="84">
        <v>67</v>
      </c>
      <c r="B158" s="276" t="str">
        <f>IF(ISBLANK($E158),"",INDEX(#REF!,$AS158,2))</f>
        <v/>
      </c>
      <c r="C158" s="85" t="str">
        <f>IF(ISBLANK($E158),"",INDEX(#REF!,$AS158,3))</f>
        <v/>
      </c>
      <c r="D158" s="85" t="str">
        <f>IF(ISBLANK($E158),"",INDEX(#REF!,$AS158,4))</f>
        <v/>
      </c>
      <c r="E158" s="59"/>
      <c r="F158" s="85" t="str">
        <f>IF(ISBLANK($E158),"",INDEX(#REF!,$AS158,6))</f>
        <v/>
      </c>
      <c r="G158" s="180" t="str">
        <f>IF(ISBLANK($E158),"",INDEX(#REF!,$AS158,7))</f>
        <v/>
      </c>
      <c r="H158" s="154" t="str">
        <f>IF(ISBLANK($E158),"",INDEX(#REF!,$AS158,8))</f>
        <v/>
      </c>
      <c r="I158" s="86" t="str">
        <f>IF(ISBLANK($E158),"",INDEX(#REF!,$AS158,9))</f>
        <v/>
      </c>
      <c r="J158" s="94" t="str">
        <f>IF(ISBLANK($E158),"",INDEX(#REF!,$AS158,10))</f>
        <v/>
      </c>
      <c r="K158" s="88" t="str">
        <f>IF(ISBLANK($E158),"",INDEX(#REF!,$AS158,11))</f>
        <v/>
      </c>
      <c r="L158" s="131" t="str">
        <f>IF(ISBLANK($E158),"",INDEX(#REF!,$AS158,12))</f>
        <v/>
      </c>
      <c r="M158" s="132"/>
      <c r="N158" s="264" t="str">
        <f t="shared" si="161"/>
        <v/>
      </c>
      <c r="O158" s="132"/>
      <c r="P158" s="266" t="str">
        <f t="shared" si="162"/>
        <v/>
      </c>
      <c r="Q158" s="132"/>
      <c r="R158" s="133" t="str">
        <f>IF(ISBLANK($E158),"",INDEX(#REF!,$AS158,13))</f>
        <v/>
      </c>
      <c r="S158" s="132"/>
      <c r="T158" s="266" t="str">
        <f t="shared" si="163"/>
        <v/>
      </c>
      <c r="U158" s="132"/>
      <c r="V158" s="266" t="str">
        <f t="shared" si="164"/>
        <v/>
      </c>
      <c r="W158" s="132"/>
      <c r="X158" s="267" t="str">
        <f t="shared" si="166"/>
        <v xml:space="preserve"> </v>
      </c>
      <c r="Y158" s="268" t="str">
        <f t="shared" si="167"/>
        <v/>
      </c>
      <c r="Z158" s="269" t="str">
        <f t="shared" si="168"/>
        <v/>
      </c>
      <c r="AB158" s="213" t="str">
        <f t="shared" si="165"/>
        <v/>
      </c>
      <c r="AC158" s="90" t="str">
        <f t="shared" si="136"/>
        <v/>
      </c>
      <c r="AD158" s="91">
        <f t="shared" si="149"/>
        <v>1</v>
      </c>
      <c r="AE158" s="210">
        <f t="shared" si="150"/>
        <v>1</v>
      </c>
      <c r="AF158" s="209">
        <f t="shared" si="151"/>
        <v>1</v>
      </c>
      <c r="AG158" s="94">
        <f t="shared" si="152"/>
        <v>0</v>
      </c>
      <c r="AH158" s="94">
        <f t="shared" si="153"/>
        <v>0</v>
      </c>
      <c r="AI158" s="94">
        <f t="shared" si="154"/>
        <v>0</v>
      </c>
      <c r="AJ158" s="95">
        <f t="shared" si="155"/>
        <v>0</v>
      </c>
      <c r="AK158" s="94">
        <f t="shared" si="156"/>
        <v>0</v>
      </c>
      <c r="AL158" s="94">
        <f t="shared" si="157"/>
        <v>0</v>
      </c>
      <c r="AM158" s="94">
        <f t="shared" si="158"/>
        <v>0</v>
      </c>
      <c r="AN158" s="96">
        <f t="shared" si="159"/>
        <v>0</v>
      </c>
      <c r="AO158" s="94" t="str">
        <f t="shared" si="169"/>
        <v/>
      </c>
      <c r="AP158" s="94" t="str">
        <f t="shared" si="170"/>
        <v/>
      </c>
      <c r="AQ158" s="94" t="str">
        <f t="shared" si="171"/>
        <v/>
      </c>
      <c r="AS158" s="35" t="e">
        <f>MATCH(E158,#REF!,0)</f>
        <v>#REF!</v>
      </c>
      <c r="AU158" s="198">
        <f t="shared" si="160"/>
        <v>0</v>
      </c>
    </row>
    <row r="159" spans="1:47" s="35" customFormat="1" ht="16.2">
      <c r="A159" s="84">
        <v>68</v>
      </c>
      <c r="B159" s="263" t="str">
        <f>IF(ISBLANK($E159),"",INDEX(#REF!,$AS159,2))</f>
        <v/>
      </c>
      <c r="C159" s="85" t="str">
        <f>IF(ISBLANK($E159),"",INDEX(#REF!,$AS159,3))</f>
        <v/>
      </c>
      <c r="D159" s="85" t="str">
        <f>IF(ISBLANK($E159),"",INDEX(#REF!,$AS159,4))</f>
        <v/>
      </c>
      <c r="E159" s="192"/>
      <c r="F159" s="85" t="str">
        <f>IF(ISBLANK($E159),"",INDEX(#REF!,$AS159,6))</f>
        <v/>
      </c>
      <c r="G159" s="180" t="str">
        <f>IF(ISBLANK($E159),"",INDEX(#REF!,$AS159,7))</f>
        <v/>
      </c>
      <c r="H159" s="154" t="str">
        <f>IF(ISBLANK($E159),"",INDEX(#REF!,$AS159,8))</f>
        <v/>
      </c>
      <c r="I159" s="86" t="str">
        <f>IF(ISBLANK($E159),"",INDEX(#REF!,$AS159,9))</f>
        <v/>
      </c>
      <c r="J159" s="94" t="str">
        <f>IF(ISBLANK($E159),"",INDEX(#REF!,$AS159,10))</f>
        <v/>
      </c>
      <c r="K159" s="88" t="str">
        <f>IF(ISBLANK($E159),"",INDEX(#REF!,$AS159,11))</f>
        <v/>
      </c>
      <c r="L159" s="131" t="str">
        <f>IF(ISBLANK($E159),"",INDEX(#REF!,$AS159,12))</f>
        <v/>
      </c>
      <c r="M159" s="132"/>
      <c r="N159" s="264" t="str">
        <f t="shared" si="161"/>
        <v/>
      </c>
      <c r="O159" s="132"/>
      <c r="P159" s="266" t="str">
        <f t="shared" si="162"/>
        <v/>
      </c>
      <c r="Q159" s="132"/>
      <c r="R159" s="133" t="str">
        <f>IF(ISBLANK($E159),"",INDEX(#REF!,$AS159,13))</f>
        <v/>
      </c>
      <c r="S159" s="132"/>
      <c r="T159" s="266" t="str">
        <f t="shared" si="163"/>
        <v/>
      </c>
      <c r="U159" s="132"/>
      <c r="V159" s="266" t="str">
        <f t="shared" si="164"/>
        <v/>
      </c>
      <c r="W159" s="132"/>
      <c r="X159" s="267" t="str">
        <f t="shared" si="166"/>
        <v xml:space="preserve"> </v>
      </c>
      <c r="Y159" s="268" t="str">
        <f t="shared" si="167"/>
        <v/>
      </c>
      <c r="Z159" s="269" t="str">
        <f t="shared" si="168"/>
        <v/>
      </c>
      <c r="AB159" s="213" t="str">
        <f t="shared" si="165"/>
        <v/>
      </c>
      <c r="AC159" s="90" t="str">
        <f t="shared" si="136"/>
        <v/>
      </c>
      <c r="AD159" s="91">
        <f t="shared" si="149"/>
        <v>1</v>
      </c>
      <c r="AE159" s="210">
        <f t="shared" si="150"/>
        <v>1</v>
      </c>
      <c r="AF159" s="209">
        <f t="shared" si="151"/>
        <v>1</v>
      </c>
      <c r="AG159" s="94">
        <f t="shared" si="152"/>
        <v>0</v>
      </c>
      <c r="AH159" s="94">
        <f t="shared" si="153"/>
        <v>0</v>
      </c>
      <c r="AI159" s="94">
        <f t="shared" si="154"/>
        <v>0</v>
      </c>
      <c r="AJ159" s="95">
        <f t="shared" si="155"/>
        <v>0</v>
      </c>
      <c r="AK159" s="94">
        <f t="shared" si="156"/>
        <v>0</v>
      </c>
      <c r="AL159" s="94">
        <f t="shared" si="157"/>
        <v>0</v>
      </c>
      <c r="AM159" s="94">
        <f t="shared" si="158"/>
        <v>0</v>
      </c>
      <c r="AN159" s="96">
        <f t="shared" si="159"/>
        <v>0</v>
      </c>
      <c r="AO159" s="94" t="str">
        <f t="shared" si="169"/>
        <v/>
      </c>
      <c r="AP159" s="94" t="str">
        <f t="shared" si="170"/>
        <v/>
      </c>
      <c r="AQ159" s="94" t="str">
        <f t="shared" si="171"/>
        <v/>
      </c>
      <c r="AS159" s="35" t="e">
        <f>MATCH(E159,#REF!,0)</f>
        <v>#REF!</v>
      </c>
      <c r="AU159" s="198">
        <f t="shared" si="160"/>
        <v>0</v>
      </c>
    </row>
    <row r="160" spans="1:47" s="35" customFormat="1" ht="16.2">
      <c r="A160" s="84">
        <v>69</v>
      </c>
      <c r="B160" s="85" t="str">
        <f>IF(ISBLANK($E160),"",INDEX(#REF!,$AS160,2))</f>
        <v/>
      </c>
      <c r="C160" s="85" t="str">
        <f>IF(ISBLANK($E160),"",INDEX(#REF!,$AS160,3))</f>
        <v/>
      </c>
      <c r="D160" s="85" t="str">
        <f>IF(ISBLANK($E160),"",INDEX(#REF!,$AS160,4))</f>
        <v/>
      </c>
      <c r="E160" s="192"/>
      <c r="F160" s="85" t="str">
        <f>IF(ISBLANK($E160),"",INDEX(#REF!,$AS160,6))</f>
        <v/>
      </c>
      <c r="G160" s="180" t="str">
        <f>IF(ISBLANK($E160),"",INDEX(#REF!,$AS160,7))</f>
        <v/>
      </c>
      <c r="H160" s="154" t="str">
        <f>IF(ISBLANK($E160),"",INDEX(#REF!,$AS160,8))</f>
        <v/>
      </c>
      <c r="I160" s="86" t="str">
        <f>IF(ISBLANK($E160),"",INDEX(#REF!,$AS160,9))</f>
        <v/>
      </c>
      <c r="J160" s="94" t="str">
        <f>IF(ISBLANK($E160),"",INDEX(#REF!,$AS160,10))</f>
        <v/>
      </c>
      <c r="K160" s="88" t="str">
        <f>IF(ISBLANK($E160),"",INDEX(#REF!,$AS160,11))</f>
        <v/>
      </c>
      <c r="L160" s="131" t="str">
        <f>IF(ISBLANK($E160),"",INDEX(#REF!,$AS160,12))</f>
        <v/>
      </c>
      <c r="M160" s="132"/>
      <c r="N160" s="264" t="str">
        <f t="shared" si="161"/>
        <v/>
      </c>
      <c r="O160" s="132"/>
      <c r="P160" s="266" t="str">
        <f t="shared" si="162"/>
        <v/>
      </c>
      <c r="Q160" s="132"/>
      <c r="R160" s="133" t="str">
        <f>IF(ISBLANK($E160),"",INDEX(#REF!,$AS160,13))</f>
        <v/>
      </c>
      <c r="S160" s="132"/>
      <c r="T160" s="266" t="str">
        <f t="shared" si="163"/>
        <v/>
      </c>
      <c r="U160" s="132"/>
      <c r="V160" s="266" t="str">
        <f t="shared" si="164"/>
        <v/>
      </c>
      <c r="W160" s="132"/>
      <c r="X160" s="267" t="str">
        <f t="shared" si="166"/>
        <v xml:space="preserve"> </v>
      </c>
      <c r="Y160" s="268" t="str">
        <f t="shared" si="167"/>
        <v/>
      </c>
      <c r="Z160" s="269" t="str">
        <f t="shared" si="168"/>
        <v/>
      </c>
      <c r="AB160" s="213" t="str">
        <f t="shared" si="165"/>
        <v/>
      </c>
      <c r="AC160" s="90" t="str">
        <f t="shared" ref="AC160:AC187" si="172">IF(E160="","",J160-L160-R160)</f>
        <v/>
      </c>
      <c r="AD160" s="91">
        <f t="shared" ref="AD160:AD187" si="173">IF(ISBLANK($AR$3),1,IF(F160="K",$AR$3,1))</f>
        <v>1</v>
      </c>
      <c r="AE160" s="210">
        <f t="shared" ref="AE160:AE187" si="174">IF(K160&lt;153.757,10^(0.787004341*((LOG10(K160/153.757))^2)),1)</f>
        <v>1</v>
      </c>
      <c r="AF160" s="209">
        <f t="shared" ref="AF160:AF187" si="175">IF(K160&lt;193.609,10^(0.722762521*((LOG10(K160/193.609))^2)),1)</f>
        <v>1</v>
      </c>
      <c r="AG160" s="94">
        <f t="shared" ref="AG160:AG187" si="176">IF(M160="z",L160,IF(M160="x",L160*(-1),0))</f>
        <v>0</v>
      </c>
      <c r="AH160" s="94">
        <f t="shared" ref="AH160:AH187" si="177">IF(O160="z",N160,IF(O160="x",N160*(-1),0))</f>
        <v>0</v>
      </c>
      <c r="AI160" s="94">
        <f t="shared" ref="AI160:AI187" si="178">IF(Q160="z",P160,IF(Q160="x",P160*(-1),0))</f>
        <v>0</v>
      </c>
      <c r="AJ160" s="95">
        <f t="shared" ref="AJ160:AJ187" si="179">IF(AND(AG160&lt;0,AH160&lt;0,AI160&lt;0),0,MAX(AG160:AI160))</f>
        <v>0</v>
      </c>
      <c r="AK160" s="94">
        <f t="shared" ref="AK160:AK187" si="180">IF(S160="z",R160,IF(S160="x",R160*(-1),0))</f>
        <v>0</v>
      </c>
      <c r="AL160" s="94">
        <f t="shared" ref="AL160:AL187" si="181">IF(U160="z",T160,IF(U160="x",T160*(-1),0))</f>
        <v>0</v>
      </c>
      <c r="AM160" s="94">
        <f t="shared" ref="AM160:AM187" si="182">IF(W160="z",V160,IF(W160="x",V160*(-1),0))</f>
        <v>0</v>
      </c>
      <c r="AN160" s="96">
        <f t="shared" ref="AN160:AN187" si="183">IF(AND(AK160&lt;0,AL160&lt;0,AM160&lt;0),0,MAX(AK160:AM160))</f>
        <v>0</v>
      </c>
      <c r="AO160" s="94" t="str">
        <f t="shared" si="169"/>
        <v/>
      </c>
      <c r="AP160" s="94" t="str">
        <f t="shared" si="170"/>
        <v/>
      </c>
      <c r="AQ160" s="94" t="str">
        <f t="shared" si="171"/>
        <v/>
      </c>
      <c r="AS160" s="35" t="e">
        <f>MATCH(E160,#REF!,0)</f>
        <v>#REF!</v>
      </c>
      <c r="AU160" s="198">
        <f t="shared" ref="AU160:AU187" si="184">IF(ISBLANK(E160),0,IF(($AU$4-H160)=19,10,IF(($AU$4-H160)=18,20,IF(($AU$4-H160)=17,30,IF(($AU$4-H160)=16,40,IF(($AU$4-H160)=15,50,IF(($AU$4-H160)=14,60,IF(($AU$4-H160)=13,70,0))))))))</f>
        <v>0</v>
      </c>
    </row>
    <row r="161" spans="1:47" s="35" customFormat="1" ht="16.2">
      <c r="A161" s="84">
        <v>70</v>
      </c>
      <c r="B161" s="85" t="str">
        <f>IF(ISBLANK($E161),"",INDEX(#REF!,$AS161,2))</f>
        <v/>
      </c>
      <c r="C161" s="85" t="str">
        <f>IF(ISBLANK($E161),"",INDEX(#REF!,$AS161,3))</f>
        <v/>
      </c>
      <c r="D161" s="85" t="str">
        <f>IF(ISBLANK($E161),"",INDEX(#REF!,$AS161,4))</f>
        <v/>
      </c>
      <c r="E161" s="192"/>
      <c r="F161" s="85" t="str">
        <f>IF(ISBLANK($E161),"",INDEX(#REF!,$AS161,6))</f>
        <v/>
      </c>
      <c r="G161" s="180" t="str">
        <f>IF(ISBLANK($E161),"",INDEX(#REF!,$AS161,7))</f>
        <v/>
      </c>
      <c r="H161" s="154" t="str">
        <f>IF(ISBLANK($E161),"",INDEX(#REF!,$AS161,8))</f>
        <v/>
      </c>
      <c r="I161" s="86" t="str">
        <f>IF(ISBLANK($E161),"",INDEX(#REF!,$AS161,9))</f>
        <v/>
      </c>
      <c r="J161" s="94" t="str">
        <f>IF(ISBLANK($E161),"",INDEX(#REF!,$AS161,10))</f>
        <v/>
      </c>
      <c r="K161" s="88" t="str">
        <f>IF(ISBLANK($E161),"",INDEX(#REF!,$AS161,11))</f>
        <v/>
      </c>
      <c r="L161" s="131" t="str">
        <f>IF(ISBLANK($E161),"",INDEX(#REF!,$AS161,12))</f>
        <v/>
      </c>
      <c r="M161" s="132"/>
      <c r="N161" s="264" t="str">
        <f t="shared" si="161"/>
        <v/>
      </c>
      <c r="O161" s="132"/>
      <c r="P161" s="266" t="str">
        <f t="shared" si="162"/>
        <v/>
      </c>
      <c r="Q161" s="132"/>
      <c r="R161" s="133" t="str">
        <f>IF(ISBLANK($E161),"",INDEX(#REF!,$AS161,13))</f>
        <v/>
      </c>
      <c r="S161" s="132"/>
      <c r="T161" s="266" t="str">
        <f t="shared" si="163"/>
        <v/>
      </c>
      <c r="U161" s="132"/>
      <c r="V161" s="266" t="str">
        <f t="shared" si="164"/>
        <v/>
      </c>
      <c r="W161" s="132"/>
      <c r="X161" s="267" t="str">
        <f t="shared" si="166"/>
        <v xml:space="preserve"> </v>
      </c>
      <c r="Y161" s="268" t="str">
        <f t="shared" si="167"/>
        <v/>
      </c>
      <c r="Z161" s="269" t="str">
        <f t="shared" si="168"/>
        <v/>
      </c>
      <c r="AB161" s="213" t="str">
        <f t="shared" si="165"/>
        <v/>
      </c>
      <c r="AC161" s="90" t="str">
        <f t="shared" si="172"/>
        <v/>
      </c>
      <c r="AD161" s="91">
        <f t="shared" si="173"/>
        <v>1</v>
      </c>
      <c r="AE161" s="210">
        <f t="shared" si="174"/>
        <v>1</v>
      </c>
      <c r="AF161" s="209">
        <f t="shared" si="175"/>
        <v>1</v>
      </c>
      <c r="AG161" s="94">
        <f t="shared" si="176"/>
        <v>0</v>
      </c>
      <c r="AH161" s="94">
        <f t="shared" si="177"/>
        <v>0</v>
      </c>
      <c r="AI161" s="94">
        <f t="shared" si="178"/>
        <v>0</v>
      </c>
      <c r="AJ161" s="95">
        <f t="shared" si="179"/>
        <v>0</v>
      </c>
      <c r="AK161" s="94">
        <f t="shared" si="180"/>
        <v>0</v>
      </c>
      <c r="AL161" s="94">
        <f t="shared" si="181"/>
        <v>0</v>
      </c>
      <c r="AM161" s="94">
        <f t="shared" si="182"/>
        <v>0</v>
      </c>
      <c r="AN161" s="96">
        <f t="shared" si="183"/>
        <v>0</v>
      </c>
      <c r="AO161" s="94" t="str">
        <f t="shared" si="169"/>
        <v/>
      </c>
      <c r="AP161" s="94" t="str">
        <f t="shared" si="170"/>
        <v/>
      </c>
      <c r="AQ161" s="94" t="str">
        <f t="shared" si="171"/>
        <v/>
      </c>
      <c r="AS161" s="35" t="e">
        <f>MATCH(E161,#REF!,0)</f>
        <v>#REF!</v>
      </c>
      <c r="AU161" s="198">
        <f t="shared" si="184"/>
        <v>0</v>
      </c>
    </row>
    <row r="162" spans="1:47" s="35" customFormat="1" ht="16.2">
      <c r="A162" s="84">
        <v>71</v>
      </c>
      <c r="B162" s="85" t="str">
        <f>IF(ISBLANK($E162),"",INDEX(#REF!,$AS162,2))</f>
        <v/>
      </c>
      <c r="C162" s="85" t="str">
        <f>IF(ISBLANK($E162),"",INDEX(#REF!,$AS162,3))</f>
        <v/>
      </c>
      <c r="D162" s="85" t="str">
        <f>IF(ISBLANK($E162),"",INDEX(#REF!,$AS162,4))</f>
        <v/>
      </c>
      <c r="E162" s="192"/>
      <c r="F162" s="85" t="str">
        <f>IF(ISBLANK($E162),"",INDEX(#REF!,$AS162,6))</f>
        <v/>
      </c>
      <c r="G162" s="180" t="str">
        <f>IF(ISBLANK($E162),"",INDEX(#REF!,$AS162,7))</f>
        <v/>
      </c>
      <c r="H162" s="154" t="str">
        <f>IF(ISBLANK($E162),"",INDEX(#REF!,$AS162,8))</f>
        <v/>
      </c>
      <c r="I162" s="86" t="str">
        <f>IF(ISBLANK($E162),"",INDEX(#REF!,$AS162,9))</f>
        <v/>
      </c>
      <c r="J162" s="94" t="str">
        <f>IF(ISBLANK($E162),"",INDEX(#REF!,$AS162,10))</f>
        <v/>
      </c>
      <c r="K162" s="88" t="str">
        <f>IF(ISBLANK($E162),"",INDEX(#REF!,$AS162,11))</f>
        <v/>
      </c>
      <c r="L162" s="131" t="str">
        <f>IF(ISBLANK($E162),"",INDEX(#REF!,$AS162,12))</f>
        <v/>
      </c>
      <c r="M162" s="132"/>
      <c r="N162" s="264" t="str">
        <f t="shared" ref="N162:N191" si="185">IF(ISBLANK(M162),"",IF(M162="x",L162,L162+1))</f>
        <v/>
      </c>
      <c r="O162" s="132"/>
      <c r="P162" s="266" t="str">
        <f t="shared" ref="P162:P191" si="186">IF(ISBLANK(O162),"",IF(O162="x",N162,N162+1))</f>
        <v/>
      </c>
      <c r="Q162" s="132"/>
      <c r="R162" s="133" t="str">
        <f>IF(ISBLANK($E162),"",INDEX(#REF!,$AS162,13))</f>
        <v/>
      </c>
      <c r="S162" s="132"/>
      <c r="T162" s="266" t="str">
        <f t="shared" ref="T162:T191" si="187">IF(ISBLANK(S162),"",IF(S162="x",R162,R162+1))</f>
        <v/>
      </c>
      <c r="U162" s="132"/>
      <c r="V162" s="266" t="str">
        <f t="shared" ref="V162:V191" si="188">IF(ISBLANK(U162),"",IF(U162="x",T162,T162+1))</f>
        <v/>
      </c>
      <c r="W162" s="132"/>
      <c r="X162" s="267" t="str">
        <f t="shared" si="166"/>
        <v xml:space="preserve"> </v>
      </c>
      <c r="Y162" s="268" t="str">
        <f t="shared" si="167"/>
        <v/>
      </c>
      <c r="Z162" s="269" t="str">
        <f t="shared" si="168"/>
        <v/>
      </c>
      <c r="AB162" s="213" t="str">
        <f t="shared" si="165"/>
        <v/>
      </c>
      <c r="AC162" s="90" t="str">
        <f t="shared" si="172"/>
        <v/>
      </c>
      <c r="AD162" s="91">
        <f t="shared" si="173"/>
        <v>1</v>
      </c>
      <c r="AE162" s="210">
        <f t="shared" si="174"/>
        <v>1</v>
      </c>
      <c r="AF162" s="209">
        <f t="shared" si="175"/>
        <v>1</v>
      </c>
      <c r="AG162" s="94">
        <f t="shared" si="176"/>
        <v>0</v>
      </c>
      <c r="AH162" s="94">
        <f t="shared" si="177"/>
        <v>0</v>
      </c>
      <c r="AI162" s="94">
        <f t="shared" si="178"/>
        <v>0</v>
      </c>
      <c r="AJ162" s="95">
        <f t="shared" si="179"/>
        <v>0</v>
      </c>
      <c r="AK162" s="94">
        <f t="shared" si="180"/>
        <v>0</v>
      </c>
      <c r="AL162" s="94">
        <f t="shared" si="181"/>
        <v>0</v>
      </c>
      <c r="AM162" s="94">
        <f t="shared" si="182"/>
        <v>0</v>
      </c>
      <c r="AN162" s="96">
        <f t="shared" si="183"/>
        <v>0</v>
      </c>
      <c r="AO162" s="94" t="str">
        <f t="shared" si="169"/>
        <v/>
      </c>
      <c r="AP162" s="94" t="str">
        <f t="shared" si="170"/>
        <v/>
      </c>
      <c r="AQ162" s="94" t="str">
        <f t="shared" si="171"/>
        <v/>
      </c>
      <c r="AS162" s="35" t="e">
        <f>MATCH(E162,#REF!,0)</f>
        <v>#REF!</v>
      </c>
      <c r="AU162" s="198">
        <f t="shared" si="184"/>
        <v>0</v>
      </c>
    </row>
    <row r="163" spans="1:47" s="35" customFormat="1" ht="16.2">
      <c r="A163" s="84">
        <v>72</v>
      </c>
      <c r="B163" s="85" t="str">
        <f>IF(ISBLANK($E163),"",INDEX(#REF!,$AS163,2))</f>
        <v/>
      </c>
      <c r="C163" s="85" t="str">
        <f>IF(ISBLANK($E163),"",INDEX(#REF!,$AS163,3))</f>
        <v/>
      </c>
      <c r="D163" s="85" t="str">
        <f>IF(ISBLANK($E163),"",INDEX(#REF!,$AS163,4))</f>
        <v/>
      </c>
      <c r="E163" s="192"/>
      <c r="F163" s="85" t="str">
        <f>IF(ISBLANK($E163),"",INDEX(#REF!,$AS163,6))</f>
        <v/>
      </c>
      <c r="G163" s="180" t="str">
        <f>IF(ISBLANK($E163),"",INDEX(#REF!,$AS163,7))</f>
        <v/>
      </c>
      <c r="H163" s="154" t="str">
        <f>IF(ISBLANK($E163),"",INDEX(#REF!,$AS163,8))</f>
        <v/>
      </c>
      <c r="I163" s="86" t="str">
        <f>IF(ISBLANK($E163),"",INDEX(#REF!,$AS163,9))</f>
        <v/>
      </c>
      <c r="J163" s="94" t="str">
        <f>IF(ISBLANK($E163),"",INDEX(#REF!,$AS163,10))</f>
        <v/>
      </c>
      <c r="K163" s="88" t="str">
        <f>IF(ISBLANK($E163),"",INDEX(#REF!,$AS163,11))</f>
        <v/>
      </c>
      <c r="L163" s="131" t="str">
        <f>IF(ISBLANK($E163),"",INDEX(#REF!,$AS163,12))</f>
        <v/>
      </c>
      <c r="M163" s="132"/>
      <c r="N163" s="264" t="str">
        <f t="shared" si="185"/>
        <v/>
      </c>
      <c r="O163" s="132"/>
      <c r="P163" s="266" t="str">
        <f t="shared" si="186"/>
        <v/>
      </c>
      <c r="Q163" s="132"/>
      <c r="R163" s="133" t="str">
        <f>IF(ISBLANK($E163),"",INDEX(#REF!,$AS163,13))</f>
        <v/>
      </c>
      <c r="S163" s="132"/>
      <c r="T163" s="266" t="str">
        <f t="shared" si="187"/>
        <v/>
      </c>
      <c r="U163" s="132"/>
      <c r="V163" s="266" t="str">
        <f t="shared" si="188"/>
        <v/>
      </c>
      <c r="W163" s="132"/>
      <c r="X163" s="267" t="str">
        <f t="shared" si="166"/>
        <v xml:space="preserve"> </v>
      </c>
      <c r="Y163" s="268" t="str">
        <f t="shared" si="167"/>
        <v/>
      </c>
      <c r="Z163" s="269" t="str">
        <f t="shared" si="168"/>
        <v/>
      </c>
      <c r="AB163" s="213" t="str">
        <f t="shared" si="165"/>
        <v/>
      </c>
      <c r="AC163" s="90" t="str">
        <f t="shared" si="172"/>
        <v/>
      </c>
      <c r="AD163" s="91">
        <f t="shared" si="173"/>
        <v>1</v>
      </c>
      <c r="AE163" s="210">
        <f t="shared" si="174"/>
        <v>1</v>
      </c>
      <c r="AF163" s="209">
        <f t="shared" si="175"/>
        <v>1</v>
      </c>
      <c r="AG163" s="94">
        <f t="shared" si="176"/>
        <v>0</v>
      </c>
      <c r="AH163" s="94">
        <f t="shared" si="177"/>
        <v>0</v>
      </c>
      <c r="AI163" s="94">
        <f t="shared" si="178"/>
        <v>0</v>
      </c>
      <c r="AJ163" s="95">
        <f t="shared" si="179"/>
        <v>0</v>
      </c>
      <c r="AK163" s="94">
        <f t="shared" si="180"/>
        <v>0</v>
      </c>
      <c r="AL163" s="94">
        <f t="shared" si="181"/>
        <v>0</v>
      </c>
      <c r="AM163" s="94">
        <f t="shared" si="182"/>
        <v>0</v>
      </c>
      <c r="AN163" s="96">
        <f t="shared" si="183"/>
        <v>0</v>
      </c>
      <c r="AO163" s="94" t="str">
        <f t="shared" si="169"/>
        <v/>
      </c>
      <c r="AP163" s="94" t="str">
        <f t="shared" si="170"/>
        <v/>
      </c>
      <c r="AQ163" s="94" t="str">
        <f t="shared" si="171"/>
        <v/>
      </c>
      <c r="AS163" s="35" t="e">
        <f>MATCH(E163,#REF!,0)</f>
        <v>#REF!</v>
      </c>
      <c r="AU163" s="198">
        <f t="shared" si="184"/>
        <v>0</v>
      </c>
    </row>
    <row r="164" spans="1:47" s="35" customFormat="1" ht="16.2">
      <c r="A164" s="84">
        <v>73</v>
      </c>
      <c r="B164" s="85" t="str">
        <f>IF(ISBLANK($E164),"",INDEX(#REF!,$AS164,2))</f>
        <v/>
      </c>
      <c r="C164" s="85" t="str">
        <f>IF(ISBLANK($E164),"",INDEX(#REF!,$AS164,3))</f>
        <v/>
      </c>
      <c r="D164" s="85" t="str">
        <f>IF(ISBLANK($E164),"",INDEX(#REF!,$AS164,4))</f>
        <v/>
      </c>
      <c r="E164" s="192"/>
      <c r="F164" s="85" t="str">
        <f>IF(ISBLANK($E164),"",INDEX(#REF!,$AS164,6))</f>
        <v/>
      </c>
      <c r="G164" s="180" t="str">
        <f>IF(ISBLANK($E164),"",INDEX(#REF!,$AS164,7))</f>
        <v/>
      </c>
      <c r="H164" s="154" t="str">
        <f>IF(ISBLANK($E164),"",INDEX(#REF!,$AS164,8))</f>
        <v/>
      </c>
      <c r="I164" s="86" t="str">
        <f>IF(ISBLANK($E164),"",INDEX(#REF!,$AS164,9))</f>
        <v/>
      </c>
      <c r="J164" s="94" t="str">
        <f>IF(ISBLANK($E164),"",INDEX(#REF!,$AS164,10))</f>
        <v/>
      </c>
      <c r="K164" s="88" t="str">
        <f>IF(ISBLANK($E164),"",INDEX(#REF!,$AS164,11))</f>
        <v/>
      </c>
      <c r="L164" s="131" t="str">
        <f>IF(ISBLANK($E164),"",INDEX(#REF!,$AS164,12))</f>
        <v/>
      </c>
      <c r="M164" s="132"/>
      <c r="N164" s="264" t="str">
        <f t="shared" si="185"/>
        <v/>
      </c>
      <c r="O164" s="132"/>
      <c r="P164" s="266" t="str">
        <f t="shared" si="186"/>
        <v/>
      </c>
      <c r="Q164" s="132"/>
      <c r="R164" s="133" t="str">
        <f>IF(ISBLANK($E164),"",INDEX(#REF!,$AS164,13))</f>
        <v/>
      </c>
      <c r="S164" s="132"/>
      <c r="T164" s="266" t="str">
        <f t="shared" si="187"/>
        <v/>
      </c>
      <c r="U164" s="132"/>
      <c r="V164" s="266" t="str">
        <f t="shared" si="188"/>
        <v/>
      </c>
      <c r="W164" s="132"/>
      <c r="X164" s="267" t="str">
        <f t="shared" si="166"/>
        <v xml:space="preserve"> </v>
      </c>
      <c r="Y164" s="268" t="str">
        <f t="shared" si="167"/>
        <v/>
      </c>
      <c r="Z164" s="269" t="str">
        <f t="shared" si="168"/>
        <v/>
      </c>
      <c r="AB164" s="213" t="str">
        <f t="shared" si="165"/>
        <v/>
      </c>
      <c r="AC164" s="90" t="str">
        <f t="shared" si="172"/>
        <v/>
      </c>
      <c r="AD164" s="91">
        <f t="shared" si="173"/>
        <v>1</v>
      </c>
      <c r="AE164" s="210">
        <f t="shared" si="174"/>
        <v>1</v>
      </c>
      <c r="AF164" s="209">
        <f t="shared" si="175"/>
        <v>1</v>
      </c>
      <c r="AG164" s="94">
        <f t="shared" si="176"/>
        <v>0</v>
      </c>
      <c r="AH164" s="94">
        <f t="shared" si="177"/>
        <v>0</v>
      </c>
      <c r="AI164" s="94">
        <f t="shared" si="178"/>
        <v>0</v>
      </c>
      <c r="AJ164" s="95">
        <f t="shared" si="179"/>
        <v>0</v>
      </c>
      <c r="AK164" s="94">
        <f t="shared" si="180"/>
        <v>0</v>
      </c>
      <c r="AL164" s="94">
        <f t="shared" si="181"/>
        <v>0</v>
      </c>
      <c r="AM164" s="94">
        <f t="shared" si="182"/>
        <v>0</v>
      </c>
      <c r="AN164" s="96">
        <f t="shared" si="183"/>
        <v>0</v>
      </c>
      <c r="AO164" s="94" t="str">
        <f t="shared" si="169"/>
        <v/>
      </c>
      <c r="AP164" s="94" t="str">
        <f t="shared" si="170"/>
        <v/>
      </c>
      <c r="AQ164" s="94" t="str">
        <f t="shared" si="171"/>
        <v/>
      </c>
      <c r="AS164" s="35" t="e">
        <f>MATCH(E164,#REF!,0)</f>
        <v>#REF!</v>
      </c>
      <c r="AU164" s="198">
        <f t="shared" si="184"/>
        <v>0</v>
      </c>
    </row>
    <row r="165" spans="1:47" s="35" customFormat="1" ht="16.2">
      <c r="A165" s="84">
        <v>74</v>
      </c>
      <c r="B165" s="85" t="str">
        <f>IF(ISBLANK($E165),"",INDEX(#REF!,$AS165,2))</f>
        <v/>
      </c>
      <c r="C165" s="85" t="str">
        <f>IF(ISBLANK($E165),"",INDEX(#REF!,$AS165,3))</f>
        <v/>
      </c>
      <c r="D165" s="85" t="str">
        <f>IF(ISBLANK($E165),"",INDEX(#REF!,$AS165,4))</f>
        <v/>
      </c>
      <c r="E165" s="192"/>
      <c r="F165" s="85" t="str">
        <f>IF(ISBLANK($E165),"",INDEX(#REF!,$AS165,6))</f>
        <v/>
      </c>
      <c r="G165" s="180" t="str">
        <f>IF(ISBLANK($E165),"",INDEX(#REF!,$AS165,7))</f>
        <v/>
      </c>
      <c r="H165" s="154" t="str">
        <f>IF(ISBLANK($E165),"",INDEX(#REF!,$AS165,8))</f>
        <v/>
      </c>
      <c r="I165" s="86" t="str">
        <f>IF(ISBLANK($E165),"",INDEX(#REF!,$AS165,9))</f>
        <v/>
      </c>
      <c r="J165" s="94" t="str">
        <f>IF(ISBLANK($E165),"",INDEX(#REF!,$AS165,10))</f>
        <v/>
      </c>
      <c r="K165" s="88" t="str">
        <f>IF(ISBLANK($E165),"",INDEX(#REF!,$AS165,11))</f>
        <v/>
      </c>
      <c r="L165" s="131" t="str">
        <f>IF(ISBLANK($E165),"",INDEX(#REF!,$AS165,12))</f>
        <v/>
      </c>
      <c r="M165" s="132"/>
      <c r="N165" s="264" t="str">
        <f t="shared" si="185"/>
        <v/>
      </c>
      <c r="O165" s="132"/>
      <c r="P165" s="266" t="str">
        <f t="shared" si="186"/>
        <v/>
      </c>
      <c r="Q165" s="132"/>
      <c r="R165" s="133" t="str">
        <f>IF(ISBLANK($E165),"",INDEX(#REF!,$AS165,13))</f>
        <v/>
      </c>
      <c r="S165" s="132"/>
      <c r="T165" s="266" t="str">
        <f t="shared" si="187"/>
        <v/>
      </c>
      <c r="U165" s="132"/>
      <c r="V165" s="266" t="str">
        <f t="shared" si="188"/>
        <v/>
      </c>
      <c r="W165" s="132"/>
      <c r="X165" s="267" t="str">
        <f t="shared" si="166"/>
        <v xml:space="preserve"> </v>
      </c>
      <c r="Y165" s="268" t="str">
        <f t="shared" si="167"/>
        <v/>
      </c>
      <c r="Z165" s="269" t="str">
        <f t="shared" si="168"/>
        <v/>
      </c>
      <c r="AB165" s="213" t="str">
        <f t="shared" si="165"/>
        <v/>
      </c>
      <c r="AC165" s="90" t="str">
        <f t="shared" si="172"/>
        <v/>
      </c>
      <c r="AD165" s="91">
        <f t="shared" si="173"/>
        <v>1</v>
      </c>
      <c r="AE165" s="210">
        <f t="shared" si="174"/>
        <v>1</v>
      </c>
      <c r="AF165" s="209">
        <f t="shared" si="175"/>
        <v>1</v>
      </c>
      <c r="AG165" s="94">
        <f t="shared" si="176"/>
        <v>0</v>
      </c>
      <c r="AH165" s="94">
        <f t="shared" si="177"/>
        <v>0</v>
      </c>
      <c r="AI165" s="94">
        <f t="shared" si="178"/>
        <v>0</v>
      </c>
      <c r="AJ165" s="95">
        <f t="shared" si="179"/>
        <v>0</v>
      </c>
      <c r="AK165" s="94">
        <f t="shared" si="180"/>
        <v>0</v>
      </c>
      <c r="AL165" s="94">
        <f t="shared" si="181"/>
        <v>0</v>
      </c>
      <c r="AM165" s="94">
        <f t="shared" si="182"/>
        <v>0</v>
      </c>
      <c r="AN165" s="96">
        <f t="shared" si="183"/>
        <v>0</v>
      </c>
      <c r="AO165" s="94" t="str">
        <f t="shared" si="169"/>
        <v/>
      </c>
      <c r="AP165" s="94" t="str">
        <f t="shared" si="170"/>
        <v/>
      </c>
      <c r="AQ165" s="94" t="str">
        <f t="shared" si="171"/>
        <v/>
      </c>
      <c r="AS165" s="35" t="e">
        <f>MATCH(E165,#REF!,0)</f>
        <v>#REF!</v>
      </c>
      <c r="AU165" s="198">
        <f t="shared" si="184"/>
        <v>0</v>
      </c>
    </row>
    <row r="166" spans="1:47" s="35" customFormat="1" ht="16.2">
      <c r="A166" s="84">
        <v>75</v>
      </c>
      <c r="B166" s="85" t="str">
        <f>IF(ISBLANK($E166),"",INDEX(#REF!,$AS166,2))</f>
        <v/>
      </c>
      <c r="C166" s="85" t="str">
        <f>IF(ISBLANK($E166),"",INDEX(#REF!,$AS166,3))</f>
        <v/>
      </c>
      <c r="D166" s="85" t="str">
        <f>IF(ISBLANK($E166),"",INDEX(#REF!,$AS166,4))</f>
        <v/>
      </c>
      <c r="E166" s="192"/>
      <c r="F166" s="85" t="str">
        <f>IF(ISBLANK($E166),"",INDEX(#REF!,$AS166,6))</f>
        <v/>
      </c>
      <c r="G166" s="180" t="str">
        <f>IF(ISBLANK($E166),"",INDEX(#REF!,$AS166,7))</f>
        <v/>
      </c>
      <c r="H166" s="154" t="str">
        <f>IF(ISBLANK($E166),"",INDEX(#REF!,$AS166,8))</f>
        <v/>
      </c>
      <c r="I166" s="86" t="str">
        <f>IF(ISBLANK($E166),"",INDEX(#REF!,$AS166,9))</f>
        <v/>
      </c>
      <c r="J166" s="94" t="str">
        <f>IF(ISBLANK($E166),"",INDEX(#REF!,$AS166,10))</f>
        <v/>
      </c>
      <c r="K166" s="88" t="str">
        <f>IF(ISBLANK($E166),"",INDEX(#REF!,$AS166,11))</f>
        <v/>
      </c>
      <c r="L166" s="131" t="str">
        <f>IF(ISBLANK($E166),"",INDEX(#REF!,$AS166,12))</f>
        <v/>
      </c>
      <c r="M166" s="132"/>
      <c r="N166" s="264" t="str">
        <f t="shared" si="185"/>
        <v/>
      </c>
      <c r="O166" s="132"/>
      <c r="P166" s="266" t="str">
        <f t="shared" si="186"/>
        <v/>
      </c>
      <c r="Q166" s="132"/>
      <c r="R166" s="133" t="str">
        <f>IF(ISBLANK($E166),"",INDEX(#REF!,$AS166,13))</f>
        <v/>
      </c>
      <c r="S166" s="132"/>
      <c r="T166" s="266" t="str">
        <f t="shared" si="187"/>
        <v/>
      </c>
      <c r="U166" s="132"/>
      <c r="V166" s="266" t="str">
        <f t="shared" si="188"/>
        <v/>
      </c>
      <c r="W166" s="132"/>
      <c r="X166" s="267" t="str">
        <f t="shared" si="166"/>
        <v xml:space="preserve"> </v>
      </c>
      <c r="Y166" s="268" t="str">
        <f t="shared" si="167"/>
        <v/>
      </c>
      <c r="Z166" s="269" t="str">
        <f t="shared" si="168"/>
        <v/>
      </c>
      <c r="AB166" s="213" t="str">
        <f t="shared" si="165"/>
        <v/>
      </c>
      <c r="AC166" s="90" t="str">
        <f t="shared" si="172"/>
        <v/>
      </c>
      <c r="AD166" s="91">
        <f t="shared" si="173"/>
        <v>1</v>
      </c>
      <c r="AE166" s="210">
        <f t="shared" si="174"/>
        <v>1</v>
      </c>
      <c r="AF166" s="209">
        <f t="shared" si="175"/>
        <v>1</v>
      </c>
      <c r="AG166" s="94">
        <f t="shared" si="176"/>
        <v>0</v>
      </c>
      <c r="AH166" s="94">
        <f t="shared" si="177"/>
        <v>0</v>
      </c>
      <c r="AI166" s="94">
        <f t="shared" si="178"/>
        <v>0</v>
      </c>
      <c r="AJ166" s="95">
        <f t="shared" si="179"/>
        <v>0</v>
      </c>
      <c r="AK166" s="94">
        <f t="shared" si="180"/>
        <v>0</v>
      </c>
      <c r="AL166" s="94">
        <f t="shared" si="181"/>
        <v>0</v>
      </c>
      <c r="AM166" s="94">
        <f t="shared" si="182"/>
        <v>0</v>
      </c>
      <c r="AN166" s="96">
        <f t="shared" si="183"/>
        <v>0</v>
      </c>
      <c r="AO166" s="94" t="str">
        <f t="shared" si="169"/>
        <v/>
      </c>
      <c r="AP166" s="94" t="str">
        <f t="shared" si="170"/>
        <v/>
      </c>
      <c r="AQ166" s="94" t="str">
        <f t="shared" si="171"/>
        <v/>
      </c>
      <c r="AS166" s="35" t="e">
        <f>MATCH(E166,#REF!,0)</f>
        <v>#REF!</v>
      </c>
      <c r="AU166" s="198">
        <f t="shared" si="184"/>
        <v>0</v>
      </c>
    </row>
    <row r="167" spans="1:47" s="35" customFormat="1" ht="16.2">
      <c r="A167" s="84">
        <v>76</v>
      </c>
      <c r="B167" s="85" t="str">
        <f>IF(ISBLANK($E167),"",INDEX(#REF!,$AS167,2))</f>
        <v/>
      </c>
      <c r="C167" s="85" t="str">
        <f>IF(ISBLANK($E167),"",INDEX(#REF!,$AS167,3))</f>
        <v/>
      </c>
      <c r="D167" s="85" t="str">
        <f>IF(ISBLANK($E167),"",INDEX(#REF!,$AS167,4))</f>
        <v/>
      </c>
      <c r="E167" s="192"/>
      <c r="F167" s="85" t="str">
        <f>IF(ISBLANK($E167),"",INDEX(#REF!,$AS167,6))</f>
        <v/>
      </c>
      <c r="G167" s="180" t="str">
        <f>IF(ISBLANK($E167),"",INDEX(#REF!,$AS167,7))</f>
        <v/>
      </c>
      <c r="H167" s="154" t="str">
        <f>IF(ISBLANK($E167),"",INDEX(#REF!,$AS167,8))</f>
        <v/>
      </c>
      <c r="I167" s="86" t="str">
        <f>IF(ISBLANK($E167),"",INDEX(#REF!,$AS167,9))</f>
        <v/>
      </c>
      <c r="J167" s="94" t="str">
        <f>IF(ISBLANK($E167),"",INDEX(#REF!,$AS167,10))</f>
        <v/>
      </c>
      <c r="K167" s="88" t="str">
        <f>IF(ISBLANK($E167),"",INDEX(#REF!,$AS167,11))</f>
        <v/>
      </c>
      <c r="L167" s="131" t="str">
        <f>IF(ISBLANK($E167),"",INDEX(#REF!,$AS167,12))</f>
        <v/>
      </c>
      <c r="M167" s="132"/>
      <c r="N167" s="264" t="str">
        <f t="shared" si="185"/>
        <v/>
      </c>
      <c r="O167" s="132"/>
      <c r="P167" s="266" t="str">
        <f t="shared" si="186"/>
        <v/>
      </c>
      <c r="Q167" s="132"/>
      <c r="R167" s="133" t="str">
        <f>IF(ISBLANK($E167),"",INDEX(#REF!,$AS167,13))</f>
        <v/>
      </c>
      <c r="S167" s="132"/>
      <c r="T167" s="266" t="str">
        <f t="shared" si="187"/>
        <v/>
      </c>
      <c r="U167" s="132"/>
      <c r="V167" s="266" t="str">
        <f t="shared" si="188"/>
        <v/>
      </c>
      <c r="W167" s="132"/>
      <c r="X167" s="267" t="str">
        <f t="shared" si="166"/>
        <v xml:space="preserve"> </v>
      </c>
      <c r="Y167" s="268" t="str">
        <f t="shared" si="167"/>
        <v/>
      </c>
      <c r="Z167" s="269" t="str">
        <f t="shared" si="168"/>
        <v/>
      </c>
      <c r="AB167" s="213" t="str">
        <f t="shared" si="165"/>
        <v/>
      </c>
      <c r="AC167" s="90" t="str">
        <f t="shared" si="172"/>
        <v/>
      </c>
      <c r="AD167" s="91">
        <f t="shared" si="173"/>
        <v>1</v>
      </c>
      <c r="AE167" s="210">
        <f t="shared" si="174"/>
        <v>1</v>
      </c>
      <c r="AF167" s="209">
        <f t="shared" si="175"/>
        <v>1</v>
      </c>
      <c r="AG167" s="94">
        <f t="shared" si="176"/>
        <v>0</v>
      </c>
      <c r="AH167" s="94">
        <f t="shared" si="177"/>
        <v>0</v>
      </c>
      <c r="AI167" s="94">
        <f t="shared" si="178"/>
        <v>0</v>
      </c>
      <c r="AJ167" s="95">
        <f t="shared" si="179"/>
        <v>0</v>
      </c>
      <c r="AK167" s="94">
        <f t="shared" si="180"/>
        <v>0</v>
      </c>
      <c r="AL167" s="94">
        <f t="shared" si="181"/>
        <v>0</v>
      </c>
      <c r="AM167" s="94">
        <f t="shared" si="182"/>
        <v>0</v>
      </c>
      <c r="AN167" s="96">
        <f t="shared" si="183"/>
        <v>0</v>
      </c>
      <c r="AO167" s="94" t="str">
        <f t="shared" si="169"/>
        <v/>
      </c>
      <c r="AP167" s="94" t="str">
        <f t="shared" si="170"/>
        <v/>
      </c>
      <c r="AQ167" s="94" t="str">
        <f t="shared" si="171"/>
        <v/>
      </c>
      <c r="AS167" s="35" t="e">
        <f>MATCH(E167,#REF!,0)</f>
        <v>#REF!</v>
      </c>
      <c r="AU167" s="198">
        <f t="shared" si="184"/>
        <v>0</v>
      </c>
    </row>
    <row r="168" spans="1:47" s="35" customFormat="1" ht="16.2">
      <c r="A168" s="84">
        <v>77</v>
      </c>
      <c r="B168" s="85" t="str">
        <f>IF(ISBLANK($E168),"",INDEX(#REF!,$AS168,2))</f>
        <v/>
      </c>
      <c r="C168" s="85" t="str">
        <f>IF(ISBLANK($E168),"",INDEX(#REF!,$AS168,3))</f>
        <v/>
      </c>
      <c r="D168" s="85" t="str">
        <f>IF(ISBLANK($E168),"",INDEX(#REF!,$AS168,4))</f>
        <v/>
      </c>
      <c r="E168" s="192"/>
      <c r="F168" s="85" t="str">
        <f>IF(ISBLANK($E168),"",INDEX(#REF!,$AS168,6))</f>
        <v/>
      </c>
      <c r="G168" s="180" t="str">
        <f>IF(ISBLANK($E168),"",INDEX(#REF!,$AS168,7))</f>
        <v/>
      </c>
      <c r="H168" s="154" t="str">
        <f>IF(ISBLANK($E168),"",INDEX(#REF!,$AS168,8))</f>
        <v/>
      </c>
      <c r="I168" s="86" t="str">
        <f>IF(ISBLANK($E168),"",INDEX(#REF!,$AS168,9))</f>
        <v/>
      </c>
      <c r="J168" s="94" t="str">
        <f>IF(ISBLANK($E168),"",INDEX(#REF!,$AS168,10))</f>
        <v/>
      </c>
      <c r="K168" s="88" t="str">
        <f>IF(ISBLANK($E168),"",INDEX(#REF!,$AS168,11))</f>
        <v/>
      </c>
      <c r="L168" s="131" t="str">
        <f>IF(ISBLANK($E168),"",INDEX(#REF!,$AS168,12))</f>
        <v/>
      </c>
      <c r="M168" s="132"/>
      <c r="N168" s="264" t="str">
        <f t="shared" si="185"/>
        <v/>
      </c>
      <c r="O168" s="132"/>
      <c r="P168" s="266" t="str">
        <f t="shared" si="186"/>
        <v/>
      </c>
      <c r="Q168" s="132"/>
      <c r="R168" s="133" t="str">
        <f>IF(ISBLANK($E168),"",INDEX(#REF!,$AS168,13))</f>
        <v/>
      </c>
      <c r="S168" s="132"/>
      <c r="T168" s="266" t="str">
        <f t="shared" si="187"/>
        <v/>
      </c>
      <c r="U168" s="132"/>
      <c r="V168" s="266" t="str">
        <f t="shared" si="188"/>
        <v/>
      </c>
      <c r="W168" s="132"/>
      <c r="X168" s="267" t="str">
        <f t="shared" si="166"/>
        <v xml:space="preserve"> </v>
      </c>
      <c r="Y168" s="268" t="str">
        <f t="shared" si="167"/>
        <v/>
      </c>
      <c r="Z168" s="269" t="str">
        <f t="shared" si="168"/>
        <v/>
      </c>
      <c r="AB168" s="213" t="str">
        <f t="shared" si="165"/>
        <v/>
      </c>
      <c r="AC168" s="90" t="str">
        <f t="shared" si="172"/>
        <v/>
      </c>
      <c r="AD168" s="91">
        <f t="shared" si="173"/>
        <v>1</v>
      </c>
      <c r="AE168" s="210">
        <f t="shared" si="174"/>
        <v>1</v>
      </c>
      <c r="AF168" s="209">
        <f t="shared" si="175"/>
        <v>1</v>
      </c>
      <c r="AG168" s="94">
        <f t="shared" si="176"/>
        <v>0</v>
      </c>
      <c r="AH168" s="94">
        <f t="shared" si="177"/>
        <v>0</v>
      </c>
      <c r="AI168" s="94">
        <f t="shared" si="178"/>
        <v>0</v>
      </c>
      <c r="AJ168" s="95">
        <f t="shared" si="179"/>
        <v>0</v>
      </c>
      <c r="AK168" s="94">
        <f t="shared" si="180"/>
        <v>0</v>
      </c>
      <c r="AL168" s="94">
        <f t="shared" si="181"/>
        <v>0</v>
      </c>
      <c r="AM168" s="94">
        <f t="shared" si="182"/>
        <v>0</v>
      </c>
      <c r="AN168" s="96">
        <f t="shared" si="183"/>
        <v>0</v>
      </c>
      <c r="AO168" s="94" t="str">
        <f t="shared" si="169"/>
        <v/>
      </c>
      <c r="AP168" s="94" t="str">
        <f t="shared" si="170"/>
        <v/>
      </c>
      <c r="AQ168" s="94" t="str">
        <f t="shared" si="171"/>
        <v/>
      </c>
      <c r="AS168" s="35" t="e">
        <f>MATCH(E168,#REF!,0)</f>
        <v>#REF!</v>
      </c>
      <c r="AU168" s="198">
        <f t="shared" si="184"/>
        <v>0</v>
      </c>
    </row>
    <row r="169" spans="1:47" s="35" customFormat="1" ht="16.2">
      <c r="A169" s="84">
        <v>78</v>
      </c>
      <c r="B169" s="85" t="str">
        <f>IF(ISBLANK($E169),"",INDEX(#REF!,$AS169,2))</f>
        <v/>
      </c>
      <c r="C169" s="85" t="str">
        <f>IF(ISBLANK($E169),"",INDEX(#REF!,$AS169,3))</f>
        <v/>
      </c>
      <c r="D169" s="85" t="str">
        <f>IF(ISBLANK($E169),"",INDEX(#REF!,$AS169,4))</f>
        <v/>
      </c>
      <c r="E169" s="192"/>
      <c r="F169" s="85" t="str">
        <f>IF(ISBLANK($E169),"",INDEX(#REF!,$AS169,6))</f>
        <v/>
      </c>
      <c r="G169" s="180" t="str">
        <f>IF(ISBLANK($E169),"",INDEX(#REF!,$AS169,7))</f>
        <v/>
      </c>
      <c r="H169" s="154" t="str">
        <f>IF(ISBLANK($E169),"",INDEX(#REF!,$AS169,8))</f>
        <v/>
      </c>
      <c r="I169" s="86" t="str">
        <f>IF(ISBLANK($E169),"",INDEX(#REF!,$AS169,9))</f>
        <v/>
      </c>
      <c r="J169" s="94" t="str">
        <f>IF(ISBLANK($E169),"",INDEX(#REF!,$AS169,10))</f>
        <v/>
      </c>
      <c r="K169" s="88" t="str">
        <f>IF(ISBLANK($E169),"",INDEX(#REF!,$AS169,11))</f>
        <v/>
      </c>
      <c r="L169" s="131" t="str">
        <f>IF(ISBLANK($E169),"",INDEX(#REF!,$AS169,12))</f>
        <v/>
      </c>
      <c r="M169" s="132"/>
      <c r="N169" s="264" t="str">
        <f t="shared" si="185"/>
        <v/>
      </c>
      <c r="O169" s="132"/>
      <c r="P169" s="266" t="str">
        <f t="shared" si="186"/>
        <v/>
      </c>
      <c r="Q169" s="132"/>
      <c r="R169" s="133" t="str">
        <f>IF(ISBLANK($E169),"",INDEX(#REF!,$AS169,13))</f>
        <v/>
      </c>
      <c r="S169" s="132"/>
      <c r="T169" s="266" t="str">
        <f t="shared" si="187"/>
        <v/>
      </c>
      <c r="U169" s="132"/>
      <c r="V169" s="266" t="str">
        <f t="shared" si="188"/>
        <v/>
      </c>
      <c r="W169" s="132"/>
      <c r="X169" s="267" t="str">
        <f t="shared" si="166"/>
        <v xml:space="preserve"> </v>
      </c>
      <c r="Y169" s="268" t="str">
        <f t="shared" si="167"/>
        <v/>
      </c>
      <c r="Z169" s="269" t="str">
        <f t="shared" si="168"/>
        <v/>
      </c>
      <c r="AB169" s="213" t="str">
        <f t="shared" si="165"/>
        <v/>
      </c>
      <c r="AC169" s="90" t="str">
        <f t="shared" si="172"/>
        <v/>
      </c>
      <c r="AD169" s="91">
        <f t="shared" si="173"/>
        <v>1</v>
      </c>
      <c r="AE169" s="210">
        <f t="shared" si="174"/>
        <v>1</v>
      </c>
      <c r="AF169" s="209">
        <f t="shared" si="175"/>
        <v>1</v>
      </c>
      <c r="AG169" s="94">
        <f t="shared" si="176"/>
        <v>0</v>
      </c>
      <c r="AH169" s="94">
        <f t="shared" si="177"/>
        <v>0</v>
      </c>
      <c r="AI169" s="94">
        <f t="shared" si="178"/>
        <v>0</v>
      </c>
      <c r="AJ169" s="95">
        <f t="shared" si="179"/>
        <v>0</v>
      </c>
      <c r="AK169" s="94">
        <f t="shared" si="180"/>
        <v>0</v>
      </c>
      <c r="AL169" s="94">
        <f t="shared" si="181"/>
        <v>0</v>
      </c>
      <c r="AM169" s="94">
        <f t="shared" si="182"/>
        <v>0</v>
      </c>
      <c r="AN169" s="96">
        <f t="shared" si="183"/>
        <v>0</v>
      </c>
      <c r="AO169" s="94" t="str">
        <f t="shared" si="169"/>
        <v/>
      </c>
      <c r="AP169" s="94" t="str">
        <f t="shared" si="170"/>
        <v/>
      </c>
      <c r="AQ169" s="94" t="str">
        <f t="shared" si="171"/>
        <v/>
      </c>
      <c r="AS169" s="35" t="e">
        <f>MATCH(E169,#REF!,0)</f>
        <v>#REF!</v>
      </c>
      <c r="AU169" s="198">
        <f t="shared" si="184"/>
        <v>0</v>
      </c>
    </row>
    <row r="170" spans="1:47" s="35" customFormat="1" ht="16.2">
      <c r="A170" s="84">
        <v>79</v>
      </c>
      <c r="B170" s="85" t="str">
        <f>IF(ISBLANK($E170),"",INDEX(#REF!,$AS170,2))</f>
        <v/>
      </c>
      <c r="C170" s="85" t="str">
        <f>IF(ISBLANK($E170),"",INDEX(#REF!,$AS170,3))</f>
        <v/>
      </c>
      <c r="D170" s="85" t="str">
        <f>IF(ISBLANK($E170),"",INDEX(#REF!,$AS170,4))</f>
        <v/>
      </c>
      <c r="E170" s="192"/>
      <c r="F170" s="85" t="str">
        <f>IF(ISBLANK($E170),"",INDEX(#REF!,$AS170,6))</f>
        <v/>
      </c>
      <c r="G170" s="180" t="str">
        <f>IF(ISBLANK($E170),"",INDEX(#REF!,$AS170,7))</f>
        <v/>
      </c>
      <c r="H170" s="154" t="str">
        <f>IF(ISBLANK($E170),"",INDEX(#REF!,$AS170,8))</f>
        <v/>
      </c>
      <c r="I170" s="86" t="str">
        <f>IF(ISBLANK($E170),"",INDEX(#REF!,$AS170,9))</f>
        <v/>
      </c>
      <c r="J170" s="94" t="str">
        <f>IF(ISBLANK($E170),"",INDEX(#REF!,$AS170,10))</f>
        <v/>
      </c>
      <c r="K170" s="88" t="str">
        <f>IF(ISBLANK($E170),"",INDEX(#REF!,$AS170,11))</f>
        <v/>
      </c>
      <c r="L170" s="131" t="str">
        <f>IF(ISBLANK($E170),"",INDEX(#REF!,$AS170,12))</f>
        <v/>
      </c>
      <c r="M170" s="132"/>
      <c r="N170" s="264" t="str">
        <f t="shared" si="185"/>
        <v/>
      </c>
      <c r="O170" s="132"/>
      <c r="P170" s="266" t="str">
        <f t="shared" si="186"/>
        <v/>
      </c>
      <c r="Q170" s="132"/>
      <c r="R170" s="133" t="str">
        <f>IF(ISBLANK($E170),"",INDEX(#REF!,$AS170,13))</f>
        <v/>
      </c>
      <c r="S170" s="132"/>
      <c r="T170" s="266" t="str">
        <f t="shared" si="187"/>
        <v/>
      </c>
      <c r="U170" s="132"/>
      <c r="V170" s="266" t="str">
        <f t="shared" si="188"/>
        <v/>
      </c>
      <c r="W170" s="132"/>
      <c r="X170" s="267" t="str">
        <f t="shared" si="166"/>
        <v xml:space="preserve"> </v>
      </c>
      <c r="Y170" s="268" t="str">
        <f t="shared" si="167"/>
        <v/>
      </c>
      <c r="Z170" s="269" t="str">
        <f t="shared" si="168"/>
        <v/>
      </c>
      <c r="AB170" s="213" t="str">
        <f t="shared" si="165"/>
        <v/>
      </c>
      <c r="AC170" s="90" t="str">
        <f t="shared" si="172"/>
        <v/>
      </c>
      <c r="AD170" s="91">
        <f t="shared" si="173"/>
        <v>1</v>
      </c>
      <c r="AE170" s="210">
        <f t="shared" si="174"/>
        <v>1</v>
      </c>
      <c r="AF170" s="209">
        <f t="shared" si="175"/>
        <v>1</v>
      </c>
      <c r="AG170" s="94">
        <f t="shared" si="176"/>
        <v>0</v>
      </c>
      <c r="AH170" s="94">
        <f t="shared" si="177"/>
        <v>0</v>
      </c>
      <c r="AI170" s="94">
        <f t="shared" si="178"/>
        <v>0</v>
      </c>
      <c r="AJ170" s="95">
        <f t="shared" si="179"/>
        <v>0</v>
      </c>
      <c r="AK170" s="94">
        <f t="shared" si="180"/>
        <v>0</v>
      </c>
      <c r="AL170" s="94">
        <f t="shared" si="181"/>
        <v>0</v>
      </c>
      <c r="AM170" s="94">
        <f t="shared" si="182"/>
        <v>0</v>
      </c>
      <c r="AN170" s="96">
        <f t="shared" si="183"/>
        <v>0</v>
      </c>
      <c r="AO170" s="94" t="str">
        <f t="shared" si="169"/>
        <v/>
      </c>
      <c r="AP170" s="94" t="str">
        <f t="shared" si="170"/>
        <v/>
      </c>
      <c r="AQ170" s="94" t="str">
        <f t="shared" si="171"/>
        <v/>
      </c>
      <c r="AS170" s="35" t="e">
        <f>MATCH(E170,#REF!,0)</f>
        <v>#REF!</v>
      </c>
      <c r="AU170" s="198">
        <f t="shared" si="184"/>
        <v>0</v>
      </c>
    </row>
    <row r="171" spans="1:47" s="35" customFormat="1" ht="16.2">
      <c r="A171" s="84">
        <v>80</v>
      </c>
      <c r="B171" s="85" t="str">
        <f>IF(ISBLANK($E171),"",INDEX(#REF!,$AS171,2))</f>
        <v/>
      </c>
      <c r="C171" s="85" t="str">
        <f>IF(ISBLANK($E171),"",INDEX(#REF!,$AS171,3))</f>
        <v/>
      </c>
      <c r="D171" s="85" t="str">
        <f>IF(ISBLANK($E171),"",INDEX(#REF!,$AS171,4))</f>
        <v/>
      </c>
      <c r="E171" s="192"/>
      <c r="F171" s="85" t="str">
        <f>IF(ISBLANK($E171),"",INDEX(#REF!,$AS171,6))</f>
        <v/>
      </c>
      <c r="G171" s="180" t="str">
        <f>IF(ISBLANK($E171),"",INDEX(#REF!,$AS171,7))</f>
        <v/>
      </c>
      <c r="H171" s="154" t="str">
        <f>IF(ISBLANK($E171),"",INDEX(#REF!,$AS171,8))</f>
        <v/>
      </c>
      <c r="I171" s="86" t="str">
        <f>IF(ISBLANK($E171),"",INDEX(#REF!,$AS171,9))</f>
        <v/>
      </c>
      <c r="J171" s="94" t="str">
        <f>IF(ISBLANK($E171),"",INDEX(#REF!,$AS171,10))</f>
        <v/>
      </c>
      <c r="K171" s="88" t="str">
        <f>IF(ISBLANK($E171),"",INDEX(#REF!,$AS171,11))</f>
        <v/>
      </c>
      <c r="L171" s="131" t="str">
        <f>IF(ISBLANK($E171),"",INDEX(#REF!,$AS171,12))</f>
        <v/>
      </c>
      <c r="M171" s="132"/>
      <c r="N171" s="264" t="str">
        <f t="shared" si="185"/>
        <v/>
      </c>
      <c r="O171" s="132"/>
      <c r="P171" s="266" t="str">
        <f t="shared" si="186"/>
        <v/>
      </c>
      <c r="Q171" s="132"/>
      <c r="R171" s="133" t="str">
        <f>IF(ISBLANK($E171),"",INDEX(#REF!,$AS171,13))</f>
        <v/>
      </c>
      <c r="S171" s="132"/>
      <c r="T171" s="266" t="str">
        <f t="shared" si="187"/>
        <v/>
      </c>
      <c r="U171" s="132"/>
      <c r="V171" s="266" t="str">
        <f t="shared" si="188"/>
        <v/>
      </c>
      <c r="W171" s="132"/>
      <c r="X171" s="267" t="str">
        <f t="shared" si="166"/>
        <v xml:space="preserve"> </v>
      </c>
      <c r="Y171" s="268" t="str">
        <f t="shared" si="167"/>
        <v/>
      </c>
      <c r="Z171" s="269" t="str">
        <f t="shared" si="168"/>
        <v/>
      </c>
      <c r="AB171" s="213" t="str">
        <f t="shared" si="165"/>
        <v/>
      </c>
      <c r="AC171" s="90" t="str">
        <f t="shared" si="172"/>
        <v/>
      </c>
      <c r="AD171" s="91">
        <f t="shared" si="173"/>
        <v>1</v>
      </c>
      <c r="AE171" s="210">
        <f t="shared" si="174"/>
        <v>1</v>
      </c>
      <c r="AF171" s="209">
        <f t="shared" si="175"/>
        <v>1</v>
      </c>
      <c r="AG171" s="94">
        <f t="shared" si="176"/>
        <v>0</v>
      </c>
      <c r="AH171" s="94">
        <f t="shared" si="177"/>
        <v>0</v>
      </c>
      <c r="AI171" s="94">
        <f t="shared" si="178"/>
        <v>0</v>
      </c>
      <c r="AJ171" s="95">
        <f t="shared" si="179"/>
        <v>0</v>
      </c>
      <c r="AK171" s="94">
        <f t="shared" si="180"/>
        <v>0</v>
      </c>
      <c r="AL171" s="94">
        <f t="shared" si="181"/>
        <v>0</v>
      </c>
      <c r="AM171" s="94">
        <f t="shared" si="182"/>
        <v>0</v>
      </c>
      <c r="AN171" s="96">
        <f t="shared" si="183"/>
        <v>0</v>
      </c>
      <c r="AO171" s="94" t="str">
        <f t="shared" si="169"/>
        <v/>
      </c>
      <c r="AP171" s="94" t="str">
        <f t="shared" si="170"/>
        <v/>
      </c>
      <c r="AQ171" s="94" t="str">
        <f t="shared" si="171"/>
        <v/>
      </c>
      <c r="AS171" s="35" t="e">
        <f>MATCH(E171,#REF!,0)</f>
        <v>#REF!</v>
      </c>
      <c r="AU171" s="198">
        <f t="shared" si="184"/>
        <v>0</v>
      </c>
    </row>
    <row r="172" spans="1:47" s="35" customFormat="1" ht="18">
      <c r="A172" s="84">
        <v>81</v>
      </c>
      <c r="B172" s="85" t="str">
        <f>IF(ISBLANK($E172),"",INDEX(#REF!,$AS172,2))</f>
        <v/>
      </c>
      <c r="C172" s="85" t="str">
        <f>IF(ISBLANK($E172),"",INDEX(#REF!,$AS172,3))</f>
        <v/>
      </c>
      <c r="D172" s="85" t="str">
        <f>IF(ISBLANK($E172),"",INDEX(#REF!,$AS172,4))</f>
        <v/>
      </c>
      <c r="E172" s="46"/>
      <c r="F172" s="85" t="str">
        <f>IF(ISBLANK($E172),"",INDEX(#REF!,$AS172,6))</f>
        <v/>
      </c>
      <c r="G172" s="180" t="str">
        <f>IF(ISBLANK($E172),"",INDEX(#REF!,$AS172,7))</f>
        <v/>
      </c>
      <c r="H172" s="154" t="str">
        <f>IF(ISBLANK($E172),"",INDEX(#REF!,$AS172,8))</f>
        <v/>
      </c>
      <c r="I172" s="86" t="str">
        <f>IF(ISBLANK($E172),"",INDEX(#REF!,$AS172,9))</f>
        <v/>
      </c>
      <c r="J172" s="94" t="str">
        <f>IF(ISBLANK($E172),"",INDEX(#REF!,$AS172,10))</f>
        <v/>
      </c>
      <c r="K172" s="88" t="str">
        <f>IF(ISBLANK($E172),"",INDEX(#REF!,$AS172,11))</f>
        <v/>
      </c>
      <c r="L172" s="131" t="str">
        <f>IF(ISBLANK($E172),"",INDEX(#REF!,$AS172,12))</f>
        <v/>
      </c>
      <c r="M172" s="132"/>
      <c r="N172" s="264" t="str">
        <f t="shared" si="185"/>
        <v/>
      </c>
      <c r="O172" s="132"/>
      <c r="P172" s="266" t="str">
        <f t="shared" si="186"/>
        <v/>
      </c>
      <c r="Q172" s="132"/>
      <c r="R172" s="133" t="str">
        <f>IF(ISBLANK($E172),"",INDEX(#REF!,$AS172,13))</f>
        <v/>
      </c>
      <c r="S172" s="132"/>
      <c r="T172" s="266" t="str">
        <f t="shared" si="187"/>
        <v/>
      </c>
      <c r="U172" s="132"/>
      <c r="V172" s="266" t="str">
        <f t="shared" si="188"/>
        <v/>
      </c>
      <c r="W172" s="132"/>
      <c r="X172" s="267" t="str">
        <f t="shared" si="166"/>
        <v xml:space="preserve"> </v>
      </c>
      <c r="Y172" s="268" t="str">
        <f t="shared" si="167"/>
        <v/>
      </c>
      <c r="Z172" s="269" t="str">
        <f t="shared" si="168"/>
        <v/>
      </c>
      <c r="AB172" s="213" t="str">
        <f t="shared" si="165"/>
        <v/>
      </c>
      <c r="AC172" s="90" t="str">
        <f t="shared" si="172"/>
        <v/>
      </c>
      <c r="AD172" s="91">
        <f t="shared" si="173"/>
        <v>1</v>
      </c>
      <c r="AE172" s="210">
        <f t="shared" si="174"/>
        <v>1</v>
      </c>
      <c r="AF172" s="209">
        <f t="shared" si="175"/>
        <v>1</v>
      </c>
      <c r="AG172" s="94">
        <f t="shared" si="176"/>
        <v>0</v>
      </c>
      <c r="AH172" s="94">
        <f t="shared" si="177"/>
        <v>0</v>
      </c>
      <c r="AI172" s="94">
        <f t="shared" si="178"/>
        <v>0</v>
      </c>
      <c r="AJ172" s="95">
        <f t="shared" si="179"/>
        <v>0</v>
      </c>
      <c r="AK172" s="94">
        <f t="shared" si="180"/>
        <v>0</v>
      </c>
      <c r="AL172" s="94">
        <f t="shared" si="181"/>
        <v>0</v>
      </c>
      <c r="AM172" s="94">
        <f t="shared" si="182"/>
        <v>0</v>
      </c>
      <c r="AN172" s="96">
        <f t="shared" si="183"/>
        <v>0</v>
      </c>
      <c r="AO172" s="94" t="str">
        <f t="shared" si="169"/>
        <v/>
      </c>
      <c r="AP172" s="94" t="str">
        <f t="shared" si="170"/>
        <v/>
      </c>
      <c r="AQ172" s="94" t="str">
        <f t="shared" si="171"/>
        <v/>
      </c>
      <c r="AS172" s="35" t="e">
        <f>MATCH(E172,#REF!,0)</f>
        <v>#REF!</v>
      </c>
      <c r="AU172" s="198">
        <f t="shared" si="184"/>
        <v>0</v>
      </c>
    </row>
    <row r="173" spans="1:47" s="35" customFormat="1" ht="18">
      <c r="A173" s="84">
        <v>82</v>
      </c>
      <c r="B173" s="85" t="str">
        <f>IF(ISBLANK($E173),"",INDEX(#REF!,$AS173,2))</f>
        <v/>
      </c>
      <c r="C173" s="85" t="str">
        <f>IF(ISBLANK($E173),"",INDEX(#REF!,$AS173,3))</f>
        <v/>
      </c>
      <c r="D173" s="85" t="str">
        <f>IF(ISBLANK($E173),"",INDEX(#REF!,$AS173,4))</f>
        <v/>
      </c>
      <c r="E173" s="46"/>
      <c r="F173" s="85" t="str">
        <f>IF(ISBLANK($E173),"",INDEX(#REF!,$AS173,6))</f>
        <v/>
      </c>
      <c r="G173" s="180" t="str">
        <f>IF(ISBLANK($E173),"",INDEX(#REF!,$AS173,7))</f>
        <v/>
      </c>
      <c r="H173" s="154" t="str">
        <f>IF(ISBLANK($E173),"",INDEX(#REF!,$AS173,8))</f>
        <v/>
      </c>
      <c r="I173" s="86" t="str">
        <f>IF(ISBLANK($E173),"",INDEX(#REF!,$AS173,9))</f>
        <v/>
      </c>
      <c r="J173" s="94" t="str">
        <f>IF(ISBLANK($E173),"",INDEX(#REF!,$AS173,10))</f>
        <v/>
      </c>
      <c r="K173" s="88" t="str">
        <f>IF(ISBLANK($E173),"",INDEX(#REF!,$AS173,11))</f>
        <v/>
      </c>
      <c r="L173" s="131" t="str">
        <f>IF(ISBLANK($E173),"",INDEX(#REF!,$AS173,12))</f>
        <v/>
      </c>
      <c r="M173" s="132"/>
      <c r="N173" s="264" t="str">
        <f t="shared" si="185"/>
        <v/>
      </c>
      <c r="O173" s="132"/>
      <c r="P173" s="266" t="str">
        <f t="shared" si="186"/>
        <v/>
      </c>
      <c r="Q173" s="132"/>
      <c r="R173" s="133" t="str">
        <f>IF(ISBLANK($E173),"",INDEX(#REF!,$AS173,13))</f>
        <v/>
      </c>
      <c r="S173" s="132"/>
      <c r="T173" s="266" t="str">
        <f t="shared" si="187"/>
        <v/>
      </c>
      <c r="U173" s="132"/>
      <c r="V173" s="266" t="str">
        <f t="shared" si="188"/>
        <v/>
      </c>
      <c r="W173" s="132"/>
      <c r="X173" s="267" t="str">
        <f t="shared" si="166"/>
        <v xml:space="preserve"> </v>
      </c>
      <c r="Y173" s="268" t="str">
        <f t="shared" si="167"/>
        <v/>
      </c>
      <c r="Z173" s="269" t="str">
        <f t="shared" si="168"/>
        <v/>
      </c>
      <c r="AB173" s="213" t="str">
        <f t="shared" si="165"/>
        <v/>
      </c>
      <c r="AC173" s="90" t="str">
        <f t="shared" si="172"/>
        <v/>
      </c>
      <c r="AD173" s="91">
        <f t="shared" si="173"/>
        <v>1</v>
      </c>
      <c r="AE173" s="210">
        <f t="shared" si="174"/>
        <v>1</v>
      </c>
      <c r="AF173" s="209">
        <f t="shared" si="175"/>
        <v>1</v>
      </c>
      <c r="AG173" s="94">
        <f t="shared" si="176"/>
        <v>0</v>
      </c>
      <c r="AH173" s="94">
        <f t="shared" si="177"/>
        <v>0</v>
      </c>
      <c r="AI173" s="94">
        <f t="shared" si="178"/>
        <v>0</v>
      </c>
      <c r="AJ173" s="95">
        <f t="shared" si="179"/>
        <v>0</v>
      </c>
      <c r="AK173" s="94">
        <f t="shared" si="180"/>
        <v>0</v>
      </c>
      <c r="AL173" s="94">
        <f t="shared" si="181"/>
        <v>0</v>
      </c>
      <c r="AM173" s="94">
        <f t="shared" si="182"/>
        <v>0</v>
      </c>
      <c r="AN173" s="96">
        <f t="shared" si="183"/>
        <v>0</v>
      </c>
      <c r="AO173" s="94" t="str">
        <f t="shared" si="169"/>
        <v/>
      </c>
      <c r="AP173" s="94" t="str">
        <f t="shared" si="170"/>
        <v/>
      </c>
      <c r="AQ173" s="94" t="str">
        <f t="shared" si="171"/>
        <v/>
      </c>
      <c r="AS173" s="35" t="e">
        <f>MATCH(E173,#REF!,0)</f>
        <v>#REF!</v>
      </c>
      <c r="AU173" s="198">
        <f t="shared" si="184"/>
        <v>0</v>
      </c>
    </row>
    <row r="174" spans="1:47" s="35" customFormat="1" ht="18">
      <c r="A174" s="84">
        <v>83</v>
      </c>
      <c r="B174" s="85" t="str">
        <f>IF(ISBLANK($E174),"",INDEX(#REF!,$AS174,2))</f>
        <v/>
      </c>
      <c r="C174" s="85" t="str">
        <f>IF(ISBLANK($E174),"",INDEX(#REF!,$AS174,3))</f>
        <v/>
      </c>
      <c r="D174" s="85" t="str">
        <f>IF(ISBLANK($E174),"",INDEX(#REF!,$AS174,4))</f>
        <v/>
      </c>
      <c r="E174" s="46"/>
      <c r="F174" s="85" t="str">
        <f>IF(ISBLANK($E174),"",INDEX(#REF!,$AS174,6))</f>
        <v/>
      </c>
      <c r="G174" s="180" t="str">
        <f>IF(ISBLANK($E174),"",INDEX(#REF!,$AS174,7))</f>
        <v/>
      </c>
      <c r="H174" s="154" t="str">
        <f>IF(ISBLANK($E174),"",INDEX(#REF!,$AS174,8))</f>
        <v/>
      </c>
      <c r="I174" s="86" t="str">
        <f>IF(ISBLANK($E174),"",INDEX(#REF!,$AS174,9))</f>
        <v/>
      </c>
      <c r="J174" s="94" t="str">
        <f>IF(ISBLANK($E174),"",INDEX(#REF!,$AS174,10))</f>
        <v/>
      </c>
      <c r="K174" s="88" t="str">
        <f>IF(ISBLANK($E174),"",INDEX(#REF!,$AS174,11))</f>
        <v/>
      </c>
      <c r="L174" s="131" t="str">
        <f>IF(ISBLANK($E174),"",INDEX(#REF!,$AS174,12))</f>
        <v/>
      </c>
      <c r="M174" s="132"/>
      <c r="N174" s="264" t="str">
        <f t="shared" si="185"/>
        <v/>
      </c>
      <c r="O174" s="132"/>
      <c r="P174" s="266" t="str">
        <f t="shared" si="186"/>
        <v/>
      </c>
      <c r="Q174" s="132"/>
      <c r="R174" s="133" t="str">
        <f>IF(ISBLANK($E174),"",INDEX(#REF!,$AS174,13))</f>
        <v/>
      </c>
      <c r="S174" s="132"/>
      <c r="T174" s="266" t="str">
        <f t="shared" si="187"/>
        <v/>
      </c>
      <c r="U174" s="132"/>
      <c r="V174" s="266" t="str">
        <f t="shared" si="188"/>
        <v/>
      </c>
      <c r="W174" s="132"/>
      <c r="X174" s="267" t="str">
        <f t="shared" si="166"/>
        <v xml:space="preserve"> </v>
      </c>
      <c r="Y174" s="268" t="str">
        <f t="shared" si="167"/>
        <v/>
      </c>
      <c r="Z174" s="269" t="str">
        <f t="shared" si="168"/>
        <v/>
      </c>
      <c r="AB174" s="213" t="str">
        <f t="shared" si="165"/>
        <v/>
      </c>
      <c r="AC174" s="90" t="str">
        <f t="shared" si="172"/>
        <v/>
      </c>
      <c r="AD174" s="91">
        <f t="shared" si="173"/>
        <v>1</v>
      </c>
      <c r="AE174" s="210">
        <f t="shared" si="174"/>
        <v>1</v>
      </c>
      <c r="AF174" s="209">
        <f t="shared" si="175"/>
        <v>1</v>
      </c>
      <c r="AG174" s="94">
        <f t="shared" si="176"/>
        <v>0</v>
      </c>
      <c r="AH174" s="94">
        <f t="shared" si="177"/>
        <v>0</v>
      </c>
      <c r="AI174" s="94">
        <f t="shared" si="178"/>
        <v>0</v>
      </c>
      <c r="AJ174" s="95">
        <f t="shared" si="179"/>
        <v>0</v>
      </c>
      <c r="AK174" s="94">
        <f t="shared" si="180"/>
        <v>0</v>
      </c>
      <c r="AL174" s="94">
        <f t="shared" si="181"/>
        <v>0</v>
      </c>
      <c r="AM174" s="94">
        <f t="shared" si="182"/>
        <v>0</v>
      </c>
      <c r="AN174" s="96">
        <f t="shared" si="183"/>
        <v>0</v>
      </c>
      <c r="AO174" s="94" t="str">
        <f t="shared" si="169"/>
        <v/>
      </c>
      <c r="AP174" s="94" t="str">
        <f t="shared" si="170"/>
        <v/>
      </c>
      <c r="AQ174" s="94" t="str">
        <f t="shared" si="171"/>
        <v/>
      </c>
      <c r="AS174" s="35" t="e">
        <f>MATCH(E174,#REF!,0)</f>
        <v>#REF!</v>
      </c>
      <c r="AU174" s="198">
        <f t="shared" si="184"/>
        <v>0</v>
      </c>
    </row>
    <row r="175" spans="1:47" s="35" customFormat="1" ht="18">
      <c r="A175" s="84">
        <v>84</v>
      </c>
      <c r="B175" s="85" t="str">
        <f>IF(ISBLANK($E175),"",INDEX(#REF!,$AS175,2))</f>
        <v/>
      </c>
      <c r="C175" s="85" t="str">
        <f>IF(ISBLANK($E175),"",INDEX(#REF!,$AS175,3))</f>
        <v/>
      </c>
      <c r="D175" s="85" t="str">
        <f>IF(ISBLANK($E175),"",INDEX(#REF!,$AS175,4))</f>
        <v/>
      </c>
      <c r="E175" s="46"/>
      <c r="F175" s="85" t="str">
        <f>IF(ISBLANK($E175),"",INDEX(#REF!,$AS175,6))</f>
        <v/>
      </c>
      <c r="G175" s="180" t="str">
        <f>IF(ISBLANK($E175),"",INDEX(#REF!,$AS175,7))</f>
        <v/>
      </c>
      <c r="H175" s="154" t="str">
        <f>IF(ISBLANK($E175),"",INDEX(#REF!,$AS175,8))</f>
        <v/>
      </c>
      <c r="I175" s="86" t="str">
        <f>IF(ISBLANK($E175),"",INDEX(#REF!,$AS175,9))</f>
        <v/>
      </c>
      <c r="J175" s="94" t="str">
        <f>IF(ISBLANK($E175),"",INDEX(#REF!,$AS175,10))</f>
        <v/>
      </c>
      <c r="K175" s="88" t="str">
        <f>IF(ISBLANK($E175),"",INDEX(#REF!,$AS175,11))</f>
        <v/>
      </c>
      <c r="L175" s="131" t="str">
        <f>IF(ISBLANK($E175),"",INDEX(#REF!,$AS175,12))</f>
        <v/>
      </c>
      <c r="M175" s="132"/>
      <c r="N175" s="264" t="str">
        <f t="shared" si="185"/>
        <v/>
      </c>
      <c r="O175" s="132"/>
      <c r="P175" s="266" t="str">
        <f t="shared" si="186"/>
        <v/>
      </c>
      <c r="Q175" s="132"/>
      <c r="R175" s="133" t="str">
        <f>IF(ISBLANK($E175),"",INDEX(#REF!,$AS175,13))</f>
        <v/>
      </c>
      <c r="S175" s="132"/>
      <c r="T175" s="266" t="str">
        <f t="shared" si="187"/>
        <v/>
      </c>
      <c r="U175" s="132"/>
      <c r="V175" s="266" t="str">
        <f t="shared" si="188"/>
        <v/>
      </c>
      <c r="W175" s="132"/>
      <c r="X175" s="267" t="str">
        <f t="shared" si="166"/>
        <v xml:space="preserve"> </v>
      </c>
      <c r="Y175" s="268" t="str">
        <f t="shared" si="167"/>
        <v/>
      </c>
      <c r="Z175" s="269" t="str">
        <f t="shared" si="168"/>
        <v/>
      </c>
      <c r="AB175" s="213" t="str">
        <f t="shared" si="165"/>
        <v/>
      </c>
      <c r="AC175" s="90" t="str">
        <f t="shared" si="172"/>
        <v/>
      </c>
      <c r="AD175" s="91">
        <f t="shared" si="173"/>
        <v>1</v>
      </c>
      <c r="AE175" s="210">
        <f t="shared" si="174"/>
        <v>1</v>
      </c>
      <c r="AF175" s="209">
        <f t="shared" si="175"/>
        <v>1</v>
      </c>
      <c r="AG175" s="94">
        <f t="shared" si="176"/>
        <v>0</v>
      </c>
      <c r="AH175" s="94">
        <f t="shared" si="177"/>
        <v>0</v>
      </c>
      <c r="AI175" s="94">
        <f t="shared" si="178"/>
        <v>0</v>
      </c>
      <c r="AJ175" s="95">
        <f t="shared" si="179"/>
        <v>0</v>
      </c>
      <c r="AK175" s="94">
        <f t="shared" si="180"/>
        <v>0</v>
      </c>
      <c r="AL175" s="94">
        <f t="shared" si="181"/>
        <v>0</v>
      </c>
      <c r="AM175" s="94">
        <f t="shared" si="182"/>
        <v>0</v>
      </c>
      <c r="AN175" s="96">
        <f t="shared" si="183"/>
        <v>0</v>
      </c>
      <c r="AO175" s="94" t="str">
        <f t="shared" si="169"/>
        <v/>
      </c>
      <c r="AP175" s="94" t="str">
        <f t="shared" si="170"/>
        <v/>
      </c>
      <c r="AQ175" s="94" t="str">
        <f t="shared" si="171"/>
        <v/>
      </c>
      <c r="AS175" s="35" t="e">
        <f>MATCH(E175,#REF!,0)</f>
        <v>#REF!</v>
      </c>
      <c r="AU175" s="198">
        <f t="shared" si="184"/>
        <v>0</v>
      </c>
    </row>
    <row r="176" spans="1:47" s="35" customFormat="1" ht="16.2">
      <c r="A176" s="84">
        <v>85</v>
      </c>
      <c r="B176" s="85" t="str">
        <f>IF(ISBLANK($E176),"",INDEX(#REF!,$AS176,2))</f>
        <v/>
      </c>
      <c r="C176" s="85" t="str">
        <f>IF(ISBLANK($E176),"",INDEX(#REF!,$AS176,3))</f>
        <v/>
      </c>
      <c r="D176" s="85" t="str">
        <f>IF(ISBLANK($E176),"",INDEX(#REF!,$AS176,4))</f>
        <v/>
      </c>
      <c r="E176" s="192"/>
      <c r="F176" s="85" t="str">
        <f>IF(ISBLANK($E176),"",INDEX(#REF!,$AS176,6))</f>
        <v/>
      </c>
      <c r="G176" s="180" t="str">
        <f>IF(ISBLANK($E176),"",INDEX(#REF!,$AS176,7))</f>
        <v/>
      </c>
      <c r="H176" s="154" t="str">
        <f>IF(ISBLANK($E176),"",INDEX(#REF!,$AS176,8))</f>
        <v/>
      </c>
      <c r="I176" s="86" t="str">
        <f>IF(ISBLANK($E176),"",INDEX(#REF!,$AS176,9))</f>
        <v/>
      </c>
      <c r="J176" s="94" t="str">
        <f>IF(ISBLANK($E176),"",INDEX(#REF!,$AS176,10))</f>
        <v/>
      </c>
      <c r="K176" s="88" t="str">
        <f>IF(ISBLANK($E176),"",INDEX(#REF!,$AS176,11))</f>
        <v/>
      </c>
      <c r="L176" s="131" t="str">
        <f>IF(ISBLANK($E176),"",INDEX(#REF!,$AS176,12))</f>
        <v/>
      </c>
      <c r="M176" s="132"/>
      <c r="N176" s="264" t="str">
        <f t="shared" si="185"/>
        <v/>
      </c>
      <c r="O176" s="132"/>
      <c r="P176" s="266" t="str">
        <f t="shared" si="186"/>
        <v/>
      </c>
      <c r="Q176" s="132"/>
      <c r="R176" s="133" t="str">
        <f>IF(ISBLANK($E176),"",INDEX(#REF!,$AS176,13))</f>
        <v/>
      </c>
      <c r="S176" s="132"/>
      <c r="T176" s="266" t="str">
        <f t="shared" si="187"/>
        <v/>
      </c>
      <c r="U176" s="132"/>
      <c r="V176" s="266" t="str">
        <f t="shared" si="188"/>
        <v/>
      </c>
      <c r="W176" s="132"/>
      <c r="X176" s="267" t="str">
        <f t="shared" si="166"/>
        <v xml:space="preserve"> </v>
      </c>
      <c r="Y176" s="268" t="str">
        <f t="shared" si="167"/>
        <v/>
      </c>
      <c r="Z176" s="269" t="str">
        <f t="shared" si="168"/>
        <v/>
      </c>
      <c r="AB176" s="213" t="str">
        <f t="shared" si="165"/>
        <v/>
      </c>
      <c r="AC176" s="90" t="str">
        <f t="shared" si="172"/>
        <v/>
      </c>
      <c r="AD176" s="91">
        <f t="shared" si="173"/>
        <v>1</v>
      </c>
      <c r="AE176" s="210">
        <f t="shared" si="174"/>
        <v>1</v>
      </c>
      <c r="AF176" s="209">
        <f t="shared" si="175"/>
        <v>1</v>
      </c>
      <c r="AG176" s="94">
        <f t="shared" si="176"/>
        <v>0</v>
      </c>
      <c r="AH176" s="94">
        <f t="shared" si="177"/>
        <v>0</v>
      </c>
      <c r="AI176" s="94">
        <f t="shared" si="178"/>
        <v>0</v>
      </c>
      <c r="AJ176" s="95">
        <f t="shared" si="179"/>
        <v>0</v>
      </c>
      <c r="AK176" s="94">
        <f t="shared" si="180"/>
        <v>0</v>
      </c>
      <c r="AL176" s="94">
        <f t="shared" si="181"/>
        <v>0</v>
      </c>
      <c r="AM176" s="94">
        <f t="shared" si="182"/>
        <v>0</v>
      </c>
      <c r="AN176" s="96">
        <f t="shared" si="183"/>
        <v>0</v>
      </c>
      <c r="AO176" s="94" t="str">
        <f t="shared" si="169"/>
        <v/>
      </c>
      <c r="AP176" s="94" t="str">
        <f t="shared" si="170"/>
        <v/>
      </c>
      <c r="AQ176" s="94" t="str">
        <f t="shared" si="171"/>
        <v/>
      </c>
      <c r="AS176" s="35" t="e">
        <f>MATCH(E176,#REF!,0)</f>
        <v>#REF!</v>
      </c>
      <c r="AU176" s="198">
        <f t="shared" si="184"/>
        <v>0</v>
      </c>
    </row>
    <row r="177" spans="1:48" s="35" customFormat="1" ht="16.2">
      <c r="A177" s="84">
        <v>86</v>
      </c>
      <c r="B177" s="85" t="str">
        <f>IF(ISBLANK($E177),"",INDEX(#REF!,$AS177,2))</f>
        <v/>
      </c>
      <c r="C177" s="85" t="str">
        <f>IF(ISBLANK($E177),"",INDEX(#REF!,$AS177,3))</f>
        <v/>
      </c>
      <c r="D177" s="85" t="str">
        <f>IF(ISBLANK($E177),"",INDEX(#REF!,$AS177,4))</f>
        <v/>
      </c>
      <c r="E177" s="192"/>
      <c r="F177" s="85" t="str">
        <f>IF(ISBLANK($E177),"",INDEX(#REF!,$AS177,6))</f>
        <v/>
      </c>
      <c r="G177" s="180" t="str">
        <f>IF(ISBLANK($E177),"",INDEX(#REF!,$AS177,7))</f>
        <v/>
      </c>
      <c r="H177" s="154" t="str">
        <f>IF(ISBLANK($E177),"",INDEX(#REF!,$AS177,8))</f>
        <v/>
      </c>
      <c r="I177" s="86" t="str">
        <f>IF(ISBLANK($E177),"",INDEX(#REF!,$AS177,9))</f>
        <v/>
      </c>
      <c r="J177" s="94" t="str">
        <f>IF(ISBLANK($E177),"",INDEX(#REF!,$AS177,10))</f>
        <v/>
      </c>
      <c r="K177" s="88" t="str">
        <f>IF(ISBLANK($E177),"",INDEX(#REF!,$AS177,11))</f>
        <v/>
      </c>
      <c r="L177" s="131" t="str">
        <f>IF(ISBLANK($E177),"",INDEX(#REF!,$AS177,12))</f>
        <v/>
      </c>
      <c r="M177" s="132"/>
      <c r="N177" s="264" t="str">
        <f t="shared" si="185"/>
        <v/>
      </c>
      <c r="O177" s="132"/>
      <c r="P177" s="266" t="str">
        <f t="shared" si="186"/>
        <v/>
      </c>
      <c r="Q177" s="132"/>
      <c r="R177" s="133" t="str">
        <f>IF(ISBLANK($E177),"",INDEX(#REF!,$AS177,13))</f>
        <v/>
      </c>
      <c r="S177" s="132"/>
      <c r="T177" s="266" t="str">
        <f t="shared" si="187"/>
        <v/>
      </c>
      <c r="U177" s="132"/>
      <c r="V177" s="266" t="str">
        <f t="shared" si="188"/>
        <v/>
      </c>
      <c r="W177" s="132"/>
      <c r="X177" s="267" t="str">
        <f t="shared" si="166"/>
        <v xml:space="preserve"> </v>
      </c>
      <c r="Y177" s="268" t="str">
        <f t="shared" si="167"/>
        <v/>
      </c>
      <c r="Z177" s="269" t="str">
        <f t="shared" si="168"/>
        <v/>
      </c>
      <c r="AB177" s="213" t="str">
        <f t="shared" si="165"/>
        <v/>
      </c>
      <c r="AC177" s="90" t="str">
        <f t="shared" si="172"/>
        <v/>
      </c>
      <c r="AD177" s="91">
        <f t="shared" si="173"/>
        <v>1</v>
      </c>
      <c r="AE177" s="210">
        <f t="shared" si="174"/>
        <v>1</v>
      </c>
      <c r="AF177" s="209">
        <f t="shared" si="175"/>
        <v>1</v>
      </c>
      <c r="AG177" s="94">
        <f t="shared" si="176"/>
        <v>0</v>
      </c>
      <c r="AH177" s="94">
        <f t="shared" si="177"/>
        <v>0</v>
      </c>
      <c r="AI177" s="94">
        <f t="shared" si="178"/>
        <v>0</v>
      </c>
      <c r="AJ177" s="95">
        <f t="shared" si="179"/>
        <v>0</v>
      </c>
      <c r="AK177" s="94">
        <f t="shared" si="180"/>
        <v>0</v>
      </c>
      <c r="AL177" s="94">
        <f t="shared" si="181"/>
        <v>0</v>
      </c>
      <c r="AM177" s="94">
        <f t="shared" si="182"/>
        <v>0</v>
      </c>
      <c r="AN177" s="96">
        <f t="shared" si="183"/>
        <v>0</v>
      </c>
      <c r="AO177" s="94" t="str">
        <f t="shared" si="169"/>
        <v/>
      </c>
      <c r="AP177" s="94" t="str">
        <f t="shared" si="170"/>
        <v/>
      </c>
      <c r="AQ177" s="94" t="str">
        <f t="shared" si="171"/>
        <v/>
      </c>
      <c r="AS177" s="35" t="e">
        <f>MATCH(E177,#REF!,0)</f>
        <v>#REF!</v>
      </c>
      <c r="AU177" s="198">
        <f t="shared" si="184"/>
        <v>0</v>
      </c>
    </row>
    <row r="178" spans="1:48" s="35" customFormat="1" ht="16.2">
      <c r="A178" s="84">
        <v>87</v>
      </c>
      <c r="B178" s="85" t="str">
        <f>IF(ISBLANK($E178),"",INDEX(#REF!,$AS178,2))</f>
        <v/>
      </c>
      <c r="C178" s="85" t="str">
        <f>IF(ISBLANK($E178),"",INDEX(#REF!,$AS178,3))</f>
        <v/>
      </c>
      <c r="D178" s="85" t="str">
        <f>IF(ISBLANK($E178),"",INDEX(#REF!,$AS178,4))</f>
        <v/>
      </c>
      <c r="E178" s="192"/>
      <c r="F178" s="85" t="str">
        <f>IF(ISBLANK($E178),"",INDEX(#REF!,$AS178,6))</f>
        <v/>
      </c>
      <c r="G178" s="180" t="str">
        <f>IF(ISBLANK($E178),"",INDEX(#REF!,$AS178,7))</f>
        <v/>
      </c>
      <c r="H178" s="154" t="str">
        <f>IF(ISBLANK($E178),"",INDEX(#REF!,$AS178,8))</f>
        <v/>
      </c>
      <c r="I178" s="86" t="str">
        <f>IF(ISBLANK($E178),"",INDEX(#REF!,$AS178,9))</f>
        <v/>
      </c>
      <c r="J178" s="94" t="str">
        <f>IF(ISBLANK($E178),"",INDEX(#REF!,$AS178,10))</f>
        <v/>
      </c>
      <c r="K178" s="88" t="str">
        <f>IF(ISBLANK($E178),"",INDEX(#REF!,$AS178,11))</f>
        <v/>
      </c>
      <c r="L178" s="131" t="str">
        <f>IF(ISBLANK($E178),"",INDEX(#REF!,$AS178,12))</f>
        <v/>
      </c>
      <c r="M178" s="132"/>
      <c r="N178" s="264" t="str">
        <f t="shared" si="185"/>
        <v/>
      </c>
      <c r="O178" s="132"/>
      <c r="P178" s="266" t="str">
        <f t="shared" si="186"/>
        <v/>
      </c>
      <c r="Q178" s="132"/>
      <c r="R178" s="133" t="str">
        <f>IF(ISBLANK($E178),"",INDEX(#REF!,$AS178,13))</f>
        <v/>
      </c>
      <c r="S178" s="132"/>
      <c r="T178" s="266" t="str">
        <f t="shared" si="187"/>
        <v/>
      </c>
      <c r="U178" s="132"/>
      <c r="V178" s="266" t="str">
        <f t="shared" si="188"/>
        <v/>
      </c>
      <c r="W178" s="132"/>
      <c r="X178" s="267" t="str">
        <f t="shared" si="166"/>
        <v xml:space="preserve"> </v>
      </c>
      <c r="Y178" s="268" t="str">
        <f t="shared" si="167"/>
        <v/>
      </c>
      <c r="Z178" s="269" t="str">
        <f t="shared" si="168"/>
        <v/>
      </c>
      <c r="AB178" s="213" t="str">
        <f t="shared" si="165"/>
        <v/>
      </c>
      <c r="AC178" s="90" t="str">
        <f t="shared" si="172"/>
        <v/>
      </c>
      <c r="AD178" s="91">
        <f t="shared" si="173"/>
        <v>1</v>
      </c>
      <c r="AE178" s="210">
        <f t="shared" si="174"/>
        <v>1</v>
      </c>
      <c r="AF178" s="209">
        <f t="shared" si="175"/>
        <v>1</v>
      </c>
      <c r="AG178" s="94">
        <f t="shared" si="176"/>
        <v>0</v>
      </c>
      <c r="AH178" s="94">
        <f t="shared" si="177"/>
        <v>0</v>
      </c>
      <c r="AI178" s="94">
        <f t="shared" si="178"/>
        <v>0</v>
      </c>
      <c r="AJ178" s="95">
        <f t="shared" si="179"/>
        <v>0</v>
      </c>
      <c r="AK178" s="94">
        <f t="shared" si="180"/>
        <v>0</v>
      </c>
      <c r="AL178" s="94">
        <f t="shared" si="181"/>
        <v>0</v>
      </c>
      <c r="AM178" s="94">
        <f t="shared" si="182"/>
        <v>0</v>
      </c>
      <c r="AN178" s="96">
        <f t="shared" si="183"/>
        <v>0</v>
      </c>
      <c r="AO178" s="94" t="str">
        <f t="shared" si="169"/>
        <v/>
      </c>
      <c r="AP178" s="94" t="str">
        <f t="shared" si="170"/>
        <v/>
      </c>
      <c r="AQ178" s="94" t="str">
        <f t="shared" si="171"/>
        <v/>
      </c>
      <c r="AS178" s="35" t="e">
        <f>MATCH(E178,#REF!,0)</f>
        <v>#REF!</v>
      </c>
      <c r="AU178" s="198">
        <f t="shared" si="184"/>
        <v>0</v>
      </c>
    </row>
    <row r="179" spans="1:48" s="35" customFormat="1" ht="16.2">
      <c r="A179" s="84">
        <v>88</v>
      </c>
      <c r="B179" s="85" t="str">
        <f>IF(ISBLANK($E179),"",INDEX(#REF!,$AS179,2))</f>
        <v/>
      </c>
      <c r="C179" s="85" t="str">
        <f>IF(ISBLANK($E179),"",INDEX(#REF!,$AS179,3))</f>
        <v/>
      </c>
      <c r="D179" s="85" t="str">
        <f>IF(ISBLANK($E179),"",INDEX(#REF!,$AS179,4))</f>
        <v/>
      </c>
      <c r="E179" s="192"/>
      <c r="F179" s="85" t="str">
        <f>IF(ISBLANK($E179),"",INDEX(#REF!,$AS179,6))</f>
        <v/>
      </c>
      <c r="G179" s="180" t="str">
        <f>IF(ISBLANK($E179),"",INDEX(#REF!,$AS179,7))</f>
        <v/>
      </c>
      <c r="H179" s="154" t="str">
        <f>IF(ISBLANK($E179),"",INDEX(#REF!,$AS179,8))</f>
        <v/>
      </c>
      <c r="I179" s="86" t="str">
        <f>IF(ISBLANK($E179),"",INDEX(#REF!,$AS179,9))</f>
        <v/>
      </c>
      <c r="J179" s="94" t="str">
        <f>IF(ISBLANK($E179),"",INDEX(#REF!,$AS179,10))</f>
        <v/>
      </c>
      <c r="K179" s="88" t="str">
        <f>IF(ISBLANK($E179),"",INDEX(#REF!,$AS179,11))</f>
        <v/>
      </c>
      <c r="L179" s="131" t="str">
        <f>IF(ISBLANK($E179),"",INDEX(#REF!,$AS179,12))</f>
        <v/>
      </c>
      <c r="M179" s="132"/>
      <c r="N179" s="264" t="str">
        <f t="shared" si="185"/>
        <v/>
      </c>
      <c r="O179" s="132"/>
      <c r="P179" s="266" t="str">
        <f t="shared" si="186"/>
        <v/>
      </c>
      <c r="Q179" s="132"/>
      <c r="R179" s="133" t="str">
        <f>IF(ISBLANK($E179),"",INDEX(#REF!,$AS179,13))</f>
        <v/>
      </c>
      <c r="S179" s="132"/>
      <c r="T179" s="266" t="str">
        <f t="shared" si="187"/>
        <v/>
      </c>
      <c r="U179" s="132"/>
      <c r="V179" s="266" t="str">
        <f t="shared" si="188"/>
        <v/>
      </c>
      <c r="W179" s="132"/>
      <c r="X179" s="267" t="str">
        <f t="shared" si="166"/>
        <v xml:space="preserve"> </v>
      </c>
      <c r="Y179" s="268" t="str">
        <f t="shared" si="167"/>
        <v/>
      </c>
      <c r="Z179" s="269" t="str">
        <f t="shared" si="168"/>
        <v/>
      </c>
      <c r="AB179" s="213" t="str">
        <f t="shared" si="165"/>
        <v/>
      </c>
      <c r="AC179" s="90" t="str">
        <f t="shared" si="172"/>
        <v/>
      </c>
      <c r="AD179" s="91">
        <f t="shared" si="173"/>
        <v>1</v>
      </c>
      <c r="AE179" s="210">
        <f t="shared" si="174"/>
        <v>1</v>
      </c>
      <c r="AF179" s="209">
        <f t="shared" si="175"/>
        <v>1</v>
      </c>
      <c r="AG179" s="94">
        <f t="shared" si="176"/>
        <v>0</v>
      </c>
      <c r="AH179" s="94">
        <f t="shared" si="177"/>
        <v>0</v>
      </c>
      <c r="AI179" s="94">
        <f t="shared" si="178"/>
        <v>0</v>
      </c>
      <c r="AJ179" s="95">
        <f t="shared" si="179"/>
        <v>0</v>
      </c>
      <c r="AK179" s="94">
        <f t="shared" si="180"/>
        <v>0</v>
      </c>
      <c r="AL179" s="94">
        <f t="shared" si="181"/>
        <v>0</v>
      </c>
      <c r="AM179" s="94">
        <f t="shared" si="182"/>
        <v>0</v>
      </c>
      <c r="AN179" s="96">
        <f t="shared" si="183"/>
        <v>0</v>
      </c>
      <c r="AO179" s="94" t="str">
        <f t="shared" si="169"/>
        <v/>
      </c>
      <c r="AP179" s="94" t="str">
        <f t="shared" si="170"/>
        <v/>
      </c>
      <c r="AQ179" s="94" t="str">
        <f t="shared" si="171"/>
        <v/>
      </c>
      <c r="AS179" s="35" t="e">
        <f>MATCH(E179,#REF!,0)</f>
        <v>#REF!</v>
      </c>
      <c r="AU179" s="198">
        <f t="shared" si="184"/>
        <v>0</v>
      </c>
    </row>
    <row r="180" spans="1:48" s="35" customFormat="1" ht="16.2">
      <c r="A180" s="84">
        <v>89</v>
      </c>
      <c r="B180" s="85" t="str">
        <f>IF(ISBLANK($E180),"",INDEX(#REF!,$AS180,2))</f>
        <v/>
      </c>
      <c r="C180" s="85" t="str">
        <f>IF(ISBLANK($E180),"",INDEX(#REF!,$AS180,3))</f>
        <v/>
      </c>
      <c r="D180" s="85" t="str">
        <f>IF(ISBLANK($E180),"",INDEX(#REF!,$AS180,4))</f>
        <v/>
      </c>
      <c r="E180" s="192"/>
      <c r="F180" s="85" t="str">
        <f>IF(ISBLANK($E180),"",INDEX(#REF!,$AS180,6))</f>
        <v/>
      </c>
      <c r="G180" s="180" t="str">
        <f>IF(ISBLANK($E180),"",INDEX(#REF!,$AS180,7))</f>
        <v/>
      </c>
      <c r="H180" s="154" t="str">
        <f>IF(ISBLANK($E180),"",INDEX(#REF!,$AS180,8))</f>
        <v/>
      </c>
      <c r="I180" s="86" t="str">
        <f>IF(ISBLANK($E180),"",INDEX(#REF!,$AS180,9))</f>
        <v/>
      </c>
      <c r="J180" s="94" t="str">
        <f>IF(ISBLANK($E180),"",INDEX(#REF!,$AS180,10))</f>
        <v/>
      </c>
      <c r="K180" s="88" t="str">
        <f>IF(ISBLANK($E180),"",INDEX(#REF!,$AS180,11))</f>
        <v/>
      </c>
      <c r="L180" s="131" t="str">
        <f>IF(ISBLANK($E180),"",INDEX(#REF!,$AS180,12))</f>
        <v/>
      </c>
      <c r="M180" s="132"/>
      <c r="N180" s="264" t="str">
        <f t="shared" si="185"/>
        <v/>
      </c>
      <c r="O180" s="132"/>
      <c r="P180" s="266" t="str">
        <f t="shared" si="186"/>
        <v/>
      </c>
      <c r="Q180" s="132"/>
      <c r="R180" s="133" t="str">
        <f>IF(ISBLANK($E180),"",INDEX(#REF!,$AS180,13))</f>
        <v/>
      </c>
      <c r="S180" s="132"/>
      <c r="T180" s="266" t="str">
        <f t="shared" si="187"/>
        <v/>
      </c>
      <c r="U180" s="132"/>
      <c r="V180" s="266" t="str">
        <f t="shared" si="188"/>
        <v/>
      </c>
      <c r="W180" s="132"/>
      <c r="X180" s="267" t="str">
        <f t="shared" si="166"/>
        <v xml:space="preserve"> </v>
      </c>
      <c r="Y180" s="268" t="str">
        <f t="shared" si="167"/>
        <v/>
      </c>
      <c r="Z180" s="269" t="str">
        <f t="shared" si="168"/>
        <v/>
      </c>
      <c r="AB180" s="213" t="str">
        <f t="shared" si="165"/>
        <v/>
      </c>
      <c r="AC180" s="90" t="str">
        <f t="shared" si="172"/>
        <v/>
      </c>
      <c r="AD180" s="91">
        <f t="shared" si="173"/>
        <v>1</v>
      </c>
      <c r="AE180" s="210">
        <f t="shared" si="174"/>
        <v>1</v>
      </c>
      <c r="AF180" s="209">
        <f t="shared" si="175"/>
        <v>1</v>
      </c>
      <c r="AG180" s="94">
        <f t="shared" si="176"/>
        <v>0</v>
      </c>
      <c r="AH180" s="94">
        <f t="shared" si="177"/>
        <v>0</v>
      </c>
      <c r="AI180" s="94">
        <f t="shared" si="178"/>
        <v>0</v>
      </c>
      <c r="AJ180" s="95">
        <f t="shared" si="179"/>
        <v>0</v>
      </c>
      <c r="AK180" s="94">
        <f t="shared" si="180"/>
        <v>0</v>
      </c>
      <c r="AL180" s="94">
        <f t="shared" si="181"/>
        <v>0</v>
      </c>
      <c r="AM180" s="94">
        <f t="shared" si="182"/>
        <v>0</v>
      </c>
      <c r="AN180" s="96">
        <f t="shared" si="183"/>
        <v>0</v>
      </c>
      <c r="AO180" s="94" t="str">
        <f t="shared" si="169"/>
        <v/>
      </c>
      <c r="AP180" s="94" t="str">
        <f t="shared" si="170"/>
        <v/>
      </c>
      <c r="AQ180" s="94" t="str">
        <f t="shared" si="171"/>
        <v/>
      </c>
      <c r="AS180" s="35" t="e">
        <f>MATCH(E180,#REF!,0)</f>
        <v>#REF!</v>
      </c>
      <c r="AU180" s="198">
        <f t="shared" si="184"/>
        <v>0</v>
      </c>
    </row>
    <row r="181" spans="1:48" s="35" customFormat="1" ht="16.2">
      <c r="A181" s="84">
        <v>90</v>
      </c>
      <c r="B181" s="85" t="str">
        <f>IF(ISBLANK($E181),"",INDEX(#REF!,$AS181,2))</f>
        <v/>
      </c>
      <c r="C181" s="85" t="str">
        <f>IF(ISBLANK($E181),"",INDEX(#REF!,$AS181,3))</f>
        <v/>
      </c>
      <c r="D181" s="85" t="str">
        <f>IF(ISBLANK($E181),"",INDEX(#REF!,$AS181,4))</f>
        <v/>
      </c>
      <c r="E181" s="192"/>
      <c r="F181" s="85" t="str">
        <f>IF(ISBLANK($E181),"",INDEX(#REF!,$AS181,6))</f>
        <v/>
      </c>
      <c r="G181" s="180" t="str">
        <f>IF(ISBLANK($E181),"",INDEX(#REF!,$AS181,7))</f>
        <v/>
      </c>
      <c r="H181" s="154" t="str">
        <f>IF(ISBLANK($E181),"",INDEX(#REF!,$AS181,8))</f>
        <v/>
      </c>
      <c r="I181" s="86" t="str">
        <f>IF(ISBLANK($E181),"",INDEX(#REF!,$AS181,9))</f>
        <v/>
      </c>
      <c r="J181" s="94" t="str">
        <f>IF(ISBLANK($E181),"",INDEX(#REF!,$AS181,10))</f>
        <v/>
      </c>
      <c r="K181" s="88" t="str">
        <f>IF(ISBLANK($E181),"",INDEX(#REF!,$AS181,11))</f>
        <v/>
      </c>
      <c r="L181" s="131" t="str">
        <f>IF(ISBLANK($E181),"",INDEX(#REF!,$AS181,12))</f>
        <v/>
      </c>
      <c r="M181" s="132"/>
      <c r="N181" s="264" t="str">
        <f t="shared" si="185"/>
        <v/>
      </c>
      <c r="O181" s="132"/>
      <c r="P181" s="266" t="str">
        <f t="shared" si="186"/>
        <v/>
      </c>
      <c r="Q181" s="132"/>
      <c r="R181" s="133" t="str">
        <f>IF(ISBLANK($E181),"",INDEX(#REF!,$AS181,13))</f>
        <v/>
      </c>
      <c r="S181" s="132"/>
      <c r="T181" s="266" t="str">
        <f t="shared" si="187"/>
        <v/>
      </c>
      <c r="U181" s="132"/>
      <c r="V181" s="266" t="str">
        <f t="shared" si="188"/>
        <v/>
      </c>
      <c r="W181" s="132"/>
      <c r="X181" s="267" t="str">
        <f t="shared" si="166"/>
        <v xml:space="preserve"> </v>
      </c>
      <c r="Y181" s="268" t="str">
        <f t="shared" si="167"/>
        <v/>
      </c>
      <c r="Z181" s="269" t="str">
        <f t="shared" si="168"/>
        <v/>
      </c>
      <c r="AB181" s="213" t="str">
        <f t="shared" si="165"/>
        <v/>
      </c>
      <c r="AC181" s="90" t="str">
        <f t="shared" si="172"/>
        <v/>
      </c>
      <c r="AD181" s="91">
        <f t="shared" si="173"/>
        <v>1</v>
      </c>
      <c r="AE181" s="210">
        <f t="shared" si="174"/>
        <v>1</v>
      </c>
      <c r="AF181" s="209">
        <f t="shared" si="175"/>
        <v>1</v>
      </c>
      <c r="AG181" s="94">
        <f t="shared" si="176"/>
        <v>0</v>
      </c>
      <c r="AH181" s="94">
        <f t="shared" si="177"/>
        <v>0</v>
      </c>
      <c r="AI181" s="94">
        <f t="shared" si="178"/>
        <v>0</v>
      </c>
      <c r="AJ181" s="95">
        <f t="shared" si="179"/>
        <v>0</v>
      </c>
      <c r="AK181" s="94">
        <f t="shared" si="180"/>
        <v>0</v>
      </c>
      <c r="AL181" s="94">
        <f t="shared" si="181"/>
        <v>0</v>
      </c>
      <c r="AM181" s="94">
        <f t="shared" si="182"/>
        <v>0</v>
      </c>
      <c r="AN181" s="96">
        <f t="shared" si="183"/>
        <v>0</v>
      </c>
      <c r="AO181" s="94" t="str">
        <f t="shared" si="169"/>
        <v/>
      </c>
      <c r="AP181" s="94" t="str">
        <f t="shared" si="170"/>
        <v/>
      </c>
      <c r="AQ181" s="94" t="str">
        <f t="shared" si="171"/>
        <v/>
      </c>
      <c r="AS181" s="35" t="e">
        <f>MATCH(E181,#REF!,0)</f>
        <v>#REF!</v>
      </c>
      <c r="AU181" s="198">
        <f t="shared" si="184"/>
        <v>0</v>
      </c>
    </row>
    <row r="182" spans="1:48" s="35" customFormat="1" ht="16.2">
      <c r="A182" s="84">
        <v>91</v>
      </c>
      <c r="B182" s="85" t="str">
        <f>IF(ISBLANK($E182),"",INDEX(#REF!,$AS182,2))</f>
        <v/>
      </c>
      <c r="C182" s="85" t="str">
        <f>IF(ISBLANK($E182),"",INDEX(#REF!,$AS182,3))</f>
        <v/>
      </c>
      <c r="D182" s="85" t="str">
        <f>IF(ISBLANK($E182),"",INDEX(#REF!,$AS182,4))</f>
        <v/>
      </c>
      <c r="E182" s="192"/>
      <c r="F182" s="85" t="str">
        <f>IF(ISBLANK($E182),"",INDEX(#REF!,$AS182,6))</f>
        <v/>
      </c>
      <c r="G182" s="180" t="str">
        <f>IF(ISBLANK($E182),"",INDEX(#REF!,$AS182,7))</f>
        <v/>
      </c>
      <c r="H182" s="154" t="str">
        <f>IF(ISBLANK($E182),"",INDEX(#REF!,$AS182,8))</f>
        <v/>
      </c>
      <c r="I182" s="86" t="str">
        <f>IF(ISBLANK($E182),"",INDEX(#REF!,$AS182,9))</f>
        <v/>
      </c>
      <c r="J182" s="94" t="str">
        <f>IF(ISBLANK($E182),"",INDEX(#REF!,$AS182,10))</f>
        <v/>
      </c>
      <c r="K182" s="88" t="str">
        <f>IF(ISBLANK($E182),"",INDEX(#REF!,$AS182,11))</f>
        <v/>
      </c>
      <c r="L182" s="131" t="str">
        <f>IF(ISBLANK($E182),"",INDEX(#REF!,$AS182,12))</f>
        <v/>
      </c>
      <c r="M182" s="132"/>
      <c r="N182" s="264" t="str">
        <f t="shared" si="185"/>
        <v/>
      </c>
      <c r="O182" s="132"/>
      <c r="P182" s="266" t="str">
        <f t="shared" si="186"/>
        <v/>
      </c>
      <c r="Q182" s="132"/>
      <c r="R182" s="133" t="str">
        <f>IF(ISBLANK($E182),"",INDEX(#REF!,$AS182,13))</f>
        <v/>
      </c>
      <c r="S182" s="132"/>
      <c r="T182" s="266" t="str">
        <f t="shared" si="187"/>
        <v/>
      </c>
      <c r="U182" s="132"/>
      <c r="V182" s="266" t="str">
        <f t="shared" si="188"/>
        <v/>
      </c>
      <c r="W182" s="132"/>
      <c r="X182" s="267" t="str">
        <f t="shared" si="166"/>
        <v xml:space="preserve"> </v>
      </c>
      <c r="Y182" s="268" t="str">
        <f t="shared" si="167"/>
        <v/>
      </c>
      <c r="Z182" s="269" t="str">
        <f t="shared" si="168"/>
        <v/>
      </c>
      <c r="AB182" s="213" t="str">
        <f t="shared" si="165"/>
        <v/>
      </c>
      <c r="AC182" s="90" t="str">
        <f t="shared" si="172"/>
        <v/>
      </c>
      <c r="AD182" s="91">
        <f t="shared" si="173"/>
        <v>1</v>
      </c>
      <c r="AE182" s="210">
        <f t="shared" si="174"/>
        <v>1</v>
      </c>
      <c r="AF182" s="209">
        <f t="shared" si="175"/>
        <v>1</v>
      </c>
      <c r="AG182" s="94">
        <f t="shared" si="176"/>
        <v>0</v>
      </c>
      <c r="AH182" s="94">
        <f t="shared" si="177"/>
        <v>0</v>
      </c>
      <c r="AI182" s="94">
        <f t="shared" si="178"/>
        <v>0</v>
      </c>
      <c r="AJ182" s="95">
        <f t="shared" si="179"/>
        <v>0</v>
      </c>
      <c r="AK182" s="94">
        <f t="shared" si="180"/>
        <v>0</v>
      </c>
      <c r="AL182" s="94">
        <f t="shared" si="181"/>
        <v>0</v>
      </c>
      <c r="AM182" s="94">
        <f t="shared" si="182"/>
        <v>0</v>
      </c>
      <c r="AN182" s="96">
        <f t="shared" si="183"/>
        <v>0</v>
      </c>
      <c r="AO182" s="94" t="str">
        <f t="shared" si="169"/>
        <v/>
      </c>
      <c r="AP182" s="94" t="str">
        <f t="shared" si="170"/>
        <v/>
      </c>
      <c r="AQ182" s="94" t="str">
        <f t="shared" si="171"/>
        <v/>
      </c>
      <c r="AS182" s="35" t="e">
        <f>MATCH(E182,#REF!,0)</f>
        <v>#REF!</v>
      </c>
      <c r="AU182" s="198">
        <f t="shared" si="184"/>
        <v>0</v>
      </c>
    </row>
    <row r="183" spans="1:48" s="35" customFormat="1" ht="16.2">
      <c r="A183" s="84">
        <v>92</v>
      </c>
      <c r="B183" s="85" t="str">
        <f>IF(ISBLANK($E183),"",INDEX(#REF!,$AS183,2))</f>
        <v/>
      </c>
      <c r="C183" s="85" t="str">
        <f>IF(ISBLANK($E183),"",INDEX(#REF!,$AS183,3))</f>
        <v/>
      </c>
      <c r="D183" s="85" t="str">
        <f>IF(ISBLANK($E183),"",INDEX(#REF!,$AS183,4))</f>
        <v/>
      </c>
      <c r="E183" s="192"/>
      <c r="F183" s="85" t="str">
        <f>IF(ISBLANK($E183),"",INDEX(#REF!,$AS183,6))</f>
        <v/>
      </c>
      <c r="G183" s="180" t="str">
        <f>IF(ISBLANK($E183),"",INDEX(#REF!,$AS183,7))</f>
        <v/>
      </c>
      <c r="H183" s="154" t="str">
        <f>IF(ISBLANK($E183),"",INDEX(#REF!,$AS183,8))</f>
        <v/>
      </c>
      <c r="I183" s="86" t="str">
        <f>IF(ISBLANK($E183),"",INDEX(#REF!,$AS183,9))</f>
        <v/>
      </c>
      <c r="J183" s="94" t="str">
        <f>IF(ISBLANK($E183),"",INDEX(#REF!,$AS183,10))</f>
        <v/>
      </c>
      <c r="K183" s="88" t="str">
        <f>IF(ISBLANK($E183),"",INDEX(#REF!,$AS183,11))</f>
        <v/>
      </c>
      <c r="L183" s="131" t="str">
        <f>IF(ISBLANK($E183),"",INDEX(#REF!,$AS183,12))</f>
        <v/>
      </c>
      <c r="M183" s="132"/>
      <c r="N183" s="264" t="str">
        <f t="shared" si="185"/>
        <v/>
      </c>
      <c r="O183" s="132"/>
      <c r="P183" s="266" t="str">
        <f t="shared" si="186"/>
        <v/>
      </c>
      <c r="Q183" s="132"/>
      <c r="R183" s="133" t="str">
        <f>IF(ISBLANK($E183),"",INDEX(#REF!,$AS183,13))</f>
        <v/>
      </c>
      <c r="S183" s="132"/>
      <c r="T183" s="266" t="str">
        <f t="shared" si="187"/>
        <v/>
      </c>
      <c r="U183" s="132"/>
      <c r="V183" s="266" t="str">
        <f t="shared" si="188"/>
        <v/>
      </c>
      <c r="W183" s="132"/>
      <c r="X183" s="267" t="str">
        <f t="shared" si="166"/>
        <v xml:space="preserve"> </v>
      </c>
      <c r="Y183" s="268" t="str">
        <f t="shared" si="167"/>
        <v/>
      </c>
      <c r="Z183" s="269" t="str">
        <f t="shared" si="168"/>
        <v/>
      </c>
      <c r="AB183" s="213" t="str">
        <f t="shared" si="165"/>
        <v/>
      </c>
      <c r="AC183" s="90" t="str">
        <f t="shared" si="172"/>
        <v/>
      </c>
      <c r="AD183" s="91">
        <f t="shared" si="173"/>
        <v>1</v>
      </c>
      <c r="AE183" s="210">
        <f t="shared" si="174"/>
        <v>1</v>
      </c>
      <c r="AF183" s="209">
        <f t="shared" si="175"/>
        <v>1</v>
      </c>
      <c r="AG183" s="94">
        <f t="shared" si="176"/>
        <v>0</v>
      </c>
      <c r="AH183" s="94">
        <f t="shared" si="177"/>
        <v>0</v>
      </c>
      <c r="AI183" s="94">
        <f t="shared" si="178"/>
        <v>0</v>
      </c>
      <c r="AJ183" s="95">
        <f t="shared" si="179"/>
        <v>0</v>
      </c>
      <c r="AK183" s="94">
        <f t="shared" si="180"/>
        <v>0</v>
      </c>
      <c r="AL183" s="94">
        <f t="shared" si="181"/>
        <v>0</v>
      </c>
      <c r="AM183" s="94">
        <f t="shared" si="182"/>
        <v>0</v>
      </c>
      <c r="AN183" s="96">
        <f t="shared" si="183"/>
        <v>0</v>
      </c>
      <c r="AO183" s="94" t="str">
        <f t="shared" si="169"/>
        <v/>
      </c>
      <c r="AP183" s="94" t="str">
        <f t="shared" si="170"/>
        <v/>
      </c>
      <c r="AQ183" s="94" t="str">
        <f t="shared" si="171"/>
        <v/>
      </c>
      <c r="AS183" s="35" t="e">
        <f>MATCH(E183,#REF!,0)</f>
        <v>#REF!</v>
      </c>
      <c r="AU183" s="198">
        <f t="shared" si="184"/>
        <v>0</v>
      </c>
    </row>
    <row r="184" spans="1:48" s="35" customFormat="1" ht="16.2">
      <c r="A184" s="84">
        <v>93</v>
      </c>
      <c r="B184" s="85" t="str">
        <f>IF(ISBLANK($E184),"",INDEX(#REF!,$AS184,2))</f>
        <v/>
      </c>
      <c r="C184" s="85" t="str">
        <f>IF(ISBLANK($E184),"",INDEX(#REF!,$AS184,3))</f>
        <v/>
      </c>
      <c r="D184" s="85" t="str">
        <f>IF(ISBLANK($E184),"",INDEX(#REF!,$AS184,4))</f>
        <v/>
      </c>
      <c r="E184" s="192"/>
      <c r="F184" s="85" t="str">
        <f>IF(ISBLANK($E184),"",INDEX(#REF!,$AS184,6))</f>
        <v/>
      </c>
      <c r="G184" s="180" t="str">
        <f>IF(ISBLANK($E184),"",INDEX(#REF!,$AS184,7))</f>
        <v/>
      </c>
      <c r="H184" s="154" t="str">
        <f>IF(ISBLANK($E184),"",INDEX(#REF!,$AS184,8))</f>
        <v/>
      </c>
      <c r="I184" s="86" t="str">
        <f>IF(ISBLANK($E184),"",INDEX(#REF!,$AS184,9))</f>
        <v/>
      </c>
      <c r="J184" s="94" t="str">
        <f>IF(ISBLANK($E184),"",INDEX(#REF!,$AS184,10))</f>
        <v/>
      </c>
      <c r="K184" s="88" t="str">
        <f>IF(ISBLANK($E184),"",INDEX(#REF!,$AS184,11))</f>
        <v/>
      </c>
      <c r="L184" s="131" t="str">
        <f>IF(ISBLANK($E184),"",INDEX(#REF!,$AS184,12))</f>
        <v/>
      </c>
      <c r="M184" s="132"/>
      <c r="N184" s="264" t="str">
        <f t="shared" si="185"/>
        <v/>
      </c>
      <c r="O184" s="132"/>
      <c r="P184" s="266" t="str">
        <f t="shared" si="186"/>
        <v/>
      </c>
      <c r="Q184" s="132"/>
      <c r="R184" s="133" t="str">
        <f>IF(ISBLANK($E184),"",INDEX(#REF!,$AS184,13))</f>
        <v/>
      </c>
      <c r="S184" s="132"/>
      <c r="T184" s="266" t="str">
        <f t="shared" si="187"/>
        <v/>
      </c>
      <c r="U184" s="132"/>
      <c r="V184" s="266" t="str">
        <f t="shared" si="188"/>
        <v/>
      </c>
      <c r="W184" s="132"/>
      <c r="X184" s="267" t="str">
        <f t="shared" si="166"/>
        <v xml:space="preserve"> </v>
      </c>
      <c r="Y184" s="268" t="str">
        <f t="shared" si="167"/>
        <v/>
      </c>
      <c r="Z184" s="269" t="str">
        <f t="shared" si="168"/>
        <v/>
      </c>
      <c r="AB184" s="213" t="str">
        <f t="shared" si="165"/>
        <v/>
      </c>
      <c r="AC184" s="90" t="str">
        <f t="shared" si="172"/>
        <v/>
      </c>
      <c r="AD184" s="91">
        <f t="shared" si="173"/>
        <v>1</v>
      </c>
      <c r="AE184" s="210">
        <f t="shared" si="174"/>
        <v>1</v>
      </c>
      <c r="AF184" s="209">
        <f t="shared" si="175"/>
        <v>1</v>
      </c>
      <c r="AG184" s="94">
        <f t="shared" si="176"/>
        <v>0</v>
      </c>
      <c r="AH184" s="94">
        <f t="shared" si="177"/>
        <v>0</v>
      </c>
      <c r="AI184" s="94">
        <f t="shared" si="178"/>
        <v>0</v>
      </c>
      <c r="AJ184" s="95">
        <f t="shared" si="179"/>
        <v>0</v>
      </c>
      <c r="AK184" s="94">
        <f t="shared" si="180"/>
        <v>0</v>
      </c>
      <c r="AL184" s="94">
        <f t="shared" si="181"/>
        <v>0</v>
      </c>
      <c r="AM184" s="94">
        <f t="shared" si="182"/>
        <v>0</v>
      </c>
      <c r="AN184" s="96">
        <f t="shared" si="183"/>
        <v>0</v>
      </c>
      <c r="AO184" s="94" t="str">
        <f t="shared" si="169"/>
        <v/>
      </c>
      <c r="AP184" s="94" t="str">
        <f t="shared" si="170"/>
        <v/>
      </c>
      <c r="AQ184" s="94" t="str">
        <f t="shared" si="171"/>
        <v/>
      </c>
      <c r="AS184" s="35" t="e">
        <f>MATCH(E184,#REF!,0)</f>
        <v>#REF!</v>
      </c>
      <c r="AU184" s="198">
        <f t="shared" si="184"/>
        <v>0</v>
      </c>
    </row>
    <row r="185" spans="1:48" s="35" customFormat="1" ht="16.2">
      <c r="A185" s="84">
        <v>94</v>
      </c>
      <c r="B185" s="85" t="str">
        <f>IF(ISBLANK($E185),"",INDEX(#REF!,$AS185,2))</f>
        <v/>
      </c>
      <c r="C185" s="85" t="str">
        <f>IF(ISBLANK($E185),"",INDEX(#REF!,$AS185,3))</f>
        <v/>
      </c>
      <c r="D185" s="85" t="str">
        <f>IF(ISBLANK($E185),"",INDEX(#REF!,$AS185,4))</f>
        <v/>
      </c>
      <c r="E185" s="192"/>
      <c r="F185" s="85" t="str">
        <f>IF(ISBLANK($E185),"",INDEX(#REF!,$AS185,6))</f>
        <v/>
      </c>
      <c r="G185" s="180" t="str">
        <f>IF(ISBLANK($E185),"",INDEX(#REF!,$AS185,7))</f>
        <v/>
      </c>
      <c r="H185" s="154" t="str">
        <f>IF(ISBLANK($E185),"",INDEX(#REF!,$AS185,8))</f>
        <v/>
      </c>
      <c r="I185" s="86" t="str">
        <f>IF(ISBLANK($E185),"",INDEX(#REF!,$AS185,9))</f>
        <v/>
      </c>
      <c r="J185" s="94" t="str">
        <f>IF(ISBLANK($E185),"",INDEX(#REF!,$AS185,10))</f>
        <v/>
      </c>
      <c r="K185" s="88" t="str">
        <f>IF(ISBLANK($E185),"",INDEX(#REF!,$AS185,11))</f>
        <v/>
      </c>
      <c r="L185" s="131" t="str">
        <f>IF(ISBLANK($E185),"",INDEX(#REF!,$AS185,12))</f>
        <v/>
      </c>
      <c r="M185" s="132"/>
      <c r="N185" s="264" t="str">
        <f t="shared" si="185"/>
        <v/>
      </c>
      <c r="O185" s="132"/>
      <c r="P185" s="266" t="str">
        <f t="shared" si="186"/>
        <v/>
      </c>
      <c r="Q185" s="132"/>
      <c r="R185" s="133" t="str">
        <f>IF(ISBLANK($E185),"",INDEX(#REF!,$AS185,13))</f>
        <v/>
      </c>
      <c r="S185" s="132"/>
      <c r="T185" s="266" t="str">
        <f t="shared" si="187"/>
        <v/>
      </c>
      <c r="U185" s="132"/>
      <c r="V185" s="266" t="str">
        <f t="shared" si="188"/>
        <v/>
      </c>
      <c r="W185" s="132"/>
      <c r="X185" s="267" t="str">
        <f t="shared" si="166"/>
        <v xml:space="preserve"> </v>
      </c>
      <c r="Y185" s="268" t="str">
        <f t="shared" si="167"/>
        <v/>
      </c>
      <c r="Z185" s="269" t="str">
        <f t="shared" si="168"/>
        <v/>
      </c>
      <c r="AB185" s="213" t="str">
        <f t="shared" si="165"/>
        <v/>
      </c>
      <c r="AC185" s="90" t="str">
        <f t="shared" si="172"/>
        <v/>
      </c>
      <c r="AD185" s="91">
        <f t="shared" si="173"/>
        <v>1</v>
      </c>
      <c r="AE185" s="210">
        <f t="shared" si="174"/>
        <v>1</v>
      </c>
      <c r="AF185" s="209">
        <f t="shared" si="175"/>
        <v>1</v>
      </c>
      <c r="AG185" s="94">
        <f t="shared" si="176"/>
        <v>0</v>
      </c>
      <c r="AH185" s="94">
        <f t="shared" si="177"/>
        <v>0</v>
      </c>
      <c r="AI185" s="94">
        <f t="shared" si="178"/>
        <v>0</v>
      </c>
      <c r="AJ185" s="95">
        <f t="shared" si="179"/>
        <v>0</v>
      </c>
      <c r="AK185" s="94">
        <f t="shared" si="180"/>
        <v>0</v>
      </c>
      <c r="AL185" s="94">
        <f t="shared" si="181"/>
        <v>0</v>
      </c>
      <c r="AM185" s="94">
        <f t="shared" si="182"/>
        <v>0</v>
      </c>
      <c r="AN185" s="96">
        <f t="shared" si="183"/>
        <v>0</v>
      </c>
      <c r="AO185" s="94" t="str">
        <f t="shared" si="169"/>
        <v/>
      </c>
      <c r="AP185" s="94" t="str">
        <f t="shared" si="170"/>
        <v/>
      </c>
      <c r="AQ185" s="94" t="str">
        <f t="shared" si="171"/>
        <v/>
      </c>
      <c r="AS185" s="35" t="e">
        <f>MATCH(E185,#REF!,0)</f>
        <v>#REF!</v>
      </c>
      <c r="AU185" s="198">
        <f t="shared" si="184"/>
        <v>0</v>
      </c>
    </row>
    <row r="186" spans="1:48" s="35" customFormat="1" ht="16.2">
      <c r="A186" s="84">
        <v>95</v>
      </c>
      <c r="B186" s="85" t="str">
        <f>IF(ISBLANK($E186),"",INDEX(#REF!,$AS186,2))</f>
        <v/>
      </c>
      <c r="C186" s="85" t="str">
        <f>IF(ISBLANK($E186),"",INDEX(#REF!,$AS186,3))</f>
        <v/>
      </c>
      <c r="D186" s="85" t="str">
        <f>IF(ISBLANK($E186),"",INDEX(#REF!,$AS186,4))</f>
        <v/>
      </c>
      <c r="E186" s="192"/>
      <c r="F186" s="85" t="str">
        <f>IF(ISBLANK($E186),"",INDEX(#REF!,$AS186,6))</f>
        <v/>
      </c>
      <c r="G186" s="180" t="str">
        <f>IF(ISBLANK($E186),"",INDEX(#REF!,$AS186,7))</f>
        <v/>
      </c>
      <c r="H186" s="154" t="str">
        <f>IF(ISBLANK($E186),"",INDEX(#REF!,$AS186,8))</f>
        <v/>
      </c>
      <c r="I186" s="86" t="str">
        <f>IF(ISBLANK($E186),"",INDEX(#REF!,$AS186,9))</f>
        <v/>
      </c>
      <c r="J186" s="94" t="str">
        <f>IF(ISBLANK($E186),"",INDEX(#REF!,$AS186,10))</f>
        <v/>
      </c>
      <c r="K186" s="88" t="str">
        <f>IF(ISBLANK($E186),"",INDEX(#REF!,$AS186,11))</f>
        <v/>
      </c>
      <c r="L186" s="131" t="str">
        <f>IF(ISBLANK($E186),"",INDEX(#REF!,$AS186,12))</f>
        <v/>
      </c>
      <c r="M186" s="132"/>
      <c r="N186" s="264" t="str">
        <f t="shared" si="185"/>
        <v/>
      </c>
      <c r="O186" s="132"/>
      <c r="P186" s="266" t="str">
        <f t="shared" si="186"/>
        <v/>
      </c>
      <c r="Q186" s="132"/>
      <c r="R186" s="133" t="str">
        <f>IF(ISBLANK($E186),"",INDEX(#REF!,$AS186,13))</f>
        <v/>
      </c>
      <c r="S186" s="132"/>
      <c r="T186" s="266" t="str">
        <f t="shared" si="187"/>
        <v/>
      </c>
      <c r="U186" s="132"/>
      <c r="V186" s="266" t="str">
        <f t="shared" si="188"/>
        <v/>
      </c>
      <c r="W186" s="132"/>
      <c r="X186" s="267" t="str">
        <f t="shared" si="166"/>
        <v xml:space="preserve"> </v>
      </c>
      <c r="Y186" s="268" t="str">
        <f t="shared" si="167"/>
        <v/>
      </c>
      <c r="Z186" s="269" t="str">
        <f t="shared" si="168"/>
        <v/>
      </c>
      <c r="AB186" s="213" t="str">
        <f t="shared" si="165"/>
        <v/>
      </c>
      <c r="AC186" s="90" t="str">
        <f t="shared" si="172"/>
        <v/>
      </c>
      <c r="AD186" s="91">
        <f t="shared" si="173"/>
        <v>1</v>
      </c>
      <c r="AE186" s="210">
        <f t="shared" si="174"/>
        <v>1</v>
      </c>
      <c r="AF186" s="209">
        <f t="shared" si="175"/>
        <v>1</v>
      </c>
      <c r="AG186" s="94">
        <f t="shared" si="176"/>
        <v>0</v>
      </c>
      <c r="AH186" s="94">
        <f t="shared" si="177"/>
        <v>0</v>
      </c>
      <c r="AI186" s="94">
        <f t="shared" si="178"/>
        <v>0</v>
      </c>
      <c r="AJ186" s="95">
        <f t="shared" si="179"/>
        <v>0</v>
      </c>
      <c r="AK186" s="94">
        <f t="shared" si="180"/>
        <v>0</v>
      </c>
      <c r="AL186" s="94">
        <f t="shared" si="181"/>
        <v>0</v>
      </c>
      <c r="AM186" s="94">
        <f t="shared" si="182"/>
        <v>0</v>
      </c>
      <c r="AN186" s="96">
        <f t="shared" si="183"/>
        <v>0</v>
      </c>
      <c r="AO186" s="94" t="str">
        <f t="shared" si="169"/>
        <v/>
      </c>
      <c r="AP186" s="94" t="str">
        <f t="shared" si="170"/>
        <v/>
      </c>
      <c r="AQ186" s="94" t="str">
        <f t="shared" si="171"/>
        <v/>
      </c>
      <c r="AS186" s="35" t="e">
        <f>MATCH(E186,#REF!,0)</f>
        <v>#REF!</v>
      </c>
      <c r="AU186" s="198">
        <f t="shared" si="184"/>
        <v>0</v>
      </c>
    </row>
    <row r="187" spans="1:48" s="35" customFormat="1" ht="16.2">
      <c r="A187" s="84">
        <v>96</v>
      </c>
      <c r="B187" s="85" t="str">
        <f>IF(ISBLANK($E187),"",INDEX(#REF!,$AS187,2))</f>
        <v/>
      </c>
      <c r="C187" s="85" t="str">
        <f>IF(ISBLANK($E187),"",INDEX(#REF!,$AS187,3))</f>
        <v/>
      </c>
      <c r="D187" s="85" t="str">
        <f>IF(ISBLANK($E187),"",INDEX(#REF!,$AS187,4))</f>
        <v/>
      </c>
      <c r="E187" s="192"/>
      <c r="F187" s="85" t="str">
        <f>IF(ISBLANK($E187),"",INDEX(#REF!,$AS187,6))</f>
        <v/>
      </c>
      <c r="G187" s="180" t="str">
        <f>IF(ISBLANK($E187),"",INDEX(#REF!,$AS187,7))</f>
        <v/>
      </c>
      <c r="H187" s="154" t="str">
        <f>IF(ISBLANK($E187),"",INDEX(#REF!,$AS187,8))</f>
        <v/>
      </c>
      <c r="I187" s="86" t="str">
        <f>IF(ISBLANK($E187),"",INDEX(#REF!,$AS187,9))</f>
        <v/>
      </c>
      <c r="J187" s="94" t="str">
        <f>IF(ISBLANK($E187),"",INDEX(#REF!,$AS187,10))</f>
        <v/>
      </c>
      <c r="K187" s="88" t="str">
        <f>IF(ISBLANK($E187),"",INDEX(#REF!,$AS187,11))</f>
        <v/>
      </c>
      <c r="L187" s="131" t="str">
        <f>IF(ISBLANK($E187),"",INDEX(#REF!,$AS187,12))</f>
        <v/>
      </c>
      <c r="M187" s="132"/>
      <c r="N187" s="264" t="str">
        <f t="shared" si="185"/>
        <v/>
      </c>
      <c r="O187" s="132"/>
      <c r="P187" s="266" t="str">
        <f t="shared" si="186"/>
        <v/>
      </c>
      <c r="Q187" s="132"/>
      <c r="R187" s="133" t="str">
        <f>IF(ISBLANK($E187),"",INDEX(#REF!,$AS187,13))</f>
        <v/>
      </c>
      <c r="S187" s="132"/>
      <c r="T187" s="266" t="str">
        <f t="shared" si="187"/>
        <v/>
      </c>
      <c r="U187" s="132"/>
      <c r="V187" s="266" t="str">
        <f t="shared" si="188"/>
        <v/>
      </c>
      <c r="W187" s="132"/>
      <c r="X187" s="267" t="str">
        <f t="shared" si="166"/>
        <v xml:space="preserve"> </v>
      </c>
      <c r="Y187" s="268" t="str">
        <f t="shared" si="167"/>
        <v/>
      </c>
      <c r="Z187" s="269" t="str">
        <f t="shared" si="168"/>
        <v/>
      </c>
      <c r="AB187" s="213" t="str">
        <f t="shared" si="165"/>
        <v/>
      </c>
      <c r="AC187" s="90" t="str">
        <f t="shared" si="172"/>
        <v/>
      </c>
      <c r="AD187" s="91">
        <f t="shared" si="173"/>
        <v>1</v>
      </c>
      <c r="AE187" s="210">
        <f t="shared" si="174"/>
        <v>1</v>
      </c>
      <c r="AF187" s="209">
        <f t="shared" si="175"/>
        <v>1</v>
      </c>
      <c r="AG187" s="94">
        <f t="shared" si="176"/>
        <v>0</v>
      </c>
      <c r="AH187" s="94">
        <f t="shared" si="177"/>
        <v>0</v>
      </c>
      <c r="AI187" s="94">
        <f t="shared" si="178"/>
        <v>0</v>
      </c>
      <c r="AJ187" s="95">
        <f t="shared" si="179"/>
        <v>0</v>
      </c>
      <c r="AK187" s="94">
        <f t="shared" si="180"/>
        <v>0</v>
      </c>
      <c r="AL187" s="94">
        <f t="shared" si="181"/>
        <v>0</v>
      </c>
      <c r="AM187" s="94">
        <f t="shared" si="182"/>
        <v>0</v>
      </c>
      <c r="AN187" s="96">
        <f t="shared" si="183"/>
        <v>0</v>
      </c>
      <c r="AO187" s="94" t="str">
        <f t="shared" si="169"/>
        <v/>
      </c>
      <c r="AP187" s="94" t="str">
        <f t="shared" si="170"/>
        <v/>
      </c>
      <c r="AQ187" s="94" t="str">
        <f t="shared" si="171"/>
        <v/>
      </c>
      <c r="AS187" s="35" t="e">
        <f>MATCH(E187,#REF!,0)</f>
        <v>#REF!</v>
      </c>
      <c r="AU187" s="198">
        <f t="shared" si="184"/>
        <v>0</v>
      </c>
    </row>
    <row r="188" spans="1:48" s="35" customFormat="1" ht="16.2">
      <c r="A188" s="84">
        <v>97</v>
      </c>
      <c r="B188" s="85" t="str">
        <f>IF(ISBLANK($E188),"",INDEX(#REF!,$AS188,2))</f>
        <v/>
      </c>
      <c r="C188" s="85" t="str">
        <f>IF(ISBLANK($E188),"",INDEX(#REF!,$AS188,3))</f>
        <v/>
      </c>
      <c r="D188" s="85" t="str">
        <f>IF(ISBLANK($E188),"",INDEX(#REF!,$AS188,4))</f>
        <v/>
      </c>
      <c r="E188" s="192"/>
      <c r="F188" s="85" t="str">
        <f>IF(ISBLANK($E188),"",INDEX(#REF!,$AS188,6))</f>
        <v/>
      </c>
      <c r="G188" s="180" t="str">
        <f>IF(ISBLANK($E188),"",INDEX(#REF!,$AS188,7))</f>
        <v/>
      </c>
      <c r="H188" s="154" t="str">
        <f>IF(ISBLANK($E188),"",INDEX(#REF!,$AS188,8))</f>
        <v/>
      </c>
      <c r="I188" s="86" t="str">
        <f>IF(ISBLANK($E188),"",INDEX(#REF!,$AS188,9))</f>
        <v/>
      </c>
      <c r="J188" s="94" t="str">
        <f>IF(ISBLANK($E188),"",INDEX(#REF!,$AS188,10))</f>
        <v/>
      </c>
      <c r="K188" s="88" t="str">
        <f>IF(ISBLANK($E188),"",INDEX(#REF!,$AS188,11))</f>
        <v/>
      </c>
      <c r="L188" s="131" t="str">
        <f>IF(ISBLANK($E188),"",INDEX(#REF!,$AS188,12))</f>
        <v/>
      </c>
      <c r="M188" s="132"/>
      <c r="N188" s="264" t="str">
        <f t="shared" si="185"/>
        <v/>
      </c>
      <c r="O188" s="132"/>
      <c r="P188" s="266" t="str">
        <f t="shared" si="186"/>
        <v/>
      </c>
      <c r="Q188" s="132"/>
      <c r="R188" s="133" t="str">
        <f>IF(ISBLANK($E188),"",INDEX(#REF!,$AS188,13))</f>
        <v/>
      </c>
      <c r="S188" s="132"/>
      <c r="T188" s="266" t="str">
        <f t="shared" si="187"/>
        <v/>
      </c>
      <c r="U188" s="132"/>
      <c r="V188" s="266" t="str">
        <f t="shared" si="188"/>
        <v/>
      </c>
      <c r="W188" s="132"/>
      <c r="X188" s="267" t="str">
        <f t="shared" si="166"/>
        <v xml:space="preserve"> </v>
      </c>
      <c r="Y188" s="268" t="str">
        <f t="shared" si="167"/>
        <v/>
      </c>
      <c r="Z188" s="269" t="str">
        <f t="shared" si="168"/>
        <v/>
      </c>
      <c r="AB188" s="213" t="str">
        <f t="shared" si="165"/>
        <v/>
      </c>
      <c r="AC188" s="90" t="str">
        <f t="shared" si="136"/>
        <v/>
      </c>
      <c r="AD188" s="91">
        <f>IF(ISBLANK($AR$3),1,IF(F188="K",$AR$3,1))</f>
        <v>1</v>
      </c>
      <c r="AE188" s="210">
        <f>IF(K188&lt;153.757,10^(0.787004341*((LOG10(K188/153.757))^2)),1)</f>
        <v>1</v>
      </c>
      <c r="AF188" s="209">
        <f>IF(K188&lt;193.609,10^(0.722762521*((LOG10(K188/193.609))^2)),1)</f>
        <v>1</v>
      </c>
      <c r="AG188" s="94">
        <f>IF(M188="z",L188,IF(M188="x",L188*(-1),0))</f>
        <v>0</v>
      </c>
      <c r="AH188" s="94">
        <f>IF(O188="z",N188,IF(O188="x",N188*(-1),0))</f>
        <v>0</v>
      </c>
      <c r="AI188" s="94">
        <f>IF(Q188="z",P188,IF(Q188="x",P188*(-1),0))</f>
        <v>0</v>
      </c>
      <c r="AJ188" s="95">
        <f>IF(AND(AG188&lt;0,AH188&lt;0,AI188&lt;0),0,MAX(AG188:AI188))</f>
        <v>0</v>
      </c>
      <c r="AK188" s="94">
        <f>IF(S188="z",R188,IF(S188="x",R188*(-1),0))</f>
        <v>0</v>
      </c>
      <c r="AL188" s="94">
        <f>IF(U188="z",T188,IF(U188="x",T188*(-1),0))</f>
        <v>0</v>
      </c>
      <c r="AM188" s="94">
        <f>IF(W188="z",V188,IF(W188="x",V188*(-1),0))</f>
        <v>0</v>
      </c>
      <c r="AN188" s="96">
        <f>IF(AND(AK188&lt;0,AL188&lt;0,AM188&lt;0),0,MAX(AK188:AM188))</f>
        <v>0</v>
      </c>
      <c r="AO188" s="94" t="str">
        <f t="shared" si="169"/>
        <v/>
      </c>
      <c r="AP188" s="94" t="str">
        <f t="shared" si="170"/>
        <v/>
      </c>
      <c r="AQ188" s="94" t="str">
        <f t="shared" si="171"/>
        <v/>
      </c>
      <c r="AS188" s="35" t="e">
        <f>MATCH(E188,#REF!,0)</f>
        <v>#REF!</v>
      </c>
      <c r="AU188" s="198">
        <f>IF(ISBLANK(E188),0,IF(($AU$4-H188)=19,10,IF(($AU$4-H188)=18,20,IF(($AU$4-H188)=17,30,IF(($AU$4-H188)=16,40,IF(($AU$4-H188)=15,50,IF(($AU$4-H188)=14,60,IF(($AU$4-H188)=13,70,0))))))))</f>
        <v>0</v>
      </c>
    </row>
    <row r="189" spans="1:48" s="35" customFormat="1" ht="16.2">
      <c r="A189" s="84">
        <v>98</v>
      </c>
      <c r="B189" s="85" t="str">
        <f>IF(ISBLANK($E189),"",INDEX(#REF!,$AS189,2))</f>
        <v/>
      </c>
      <c r="C189" s="85" t="str">
        <f>IF(ISBLANK($E189),"",INDEX(#REF!,$AS189,3))</f>
        <v/>
      </c>
      <c r="D189" s="85" t="str">
        <f>IF(ISBLANK($E189),"",INDEX(#REF!,$AS189,4))</f>
        <v/>
      </c>
      <c r="E189" s="192"/>
      <c r="F189" s="85" t="str">
        <f>IF(ISBLANK($E189),"",INDEX(#REF!,$AS189,6))</f>
        <v/>
      </c>
      <c r="G189" s="180" t="str">
        <f>IF(ISBLANK($E189),"",INDEX(#REF!,$AS189,7))</f>
        <v/>
      </c>
      <c r="H189" s="154" t="str">
        <f>IF(ISBLANK($E189),"",INDEX(#REF!,$AS189,8))</f>
        <v/>
      </c>
      <c r="I189" s="86" t="str">
        <f>IF(ISBLANK($E189),"",INDEX(#REF!,$AS189,9))</f>
        <v/>
      </c>
      <c r="J189" s="94" t="str">
        <f>IF(ISBLANK($E189),"",INDEX(#REF!,$AS189,10))</f>
        <v/>
      </c>
      <c r="K189" s="88" t="str">
        <f>IF(ISBLANK($E189),"",INDEX(#REF!,$AS189,11))</f>
        <v/>
      </c>
      <c r="L189" s="131" t="str">
        <f>IF(ISBLANK($E189),"",INDEX(#REF!,$AS189,12))</f>
        <v/>
      </c>
      <c r="M189" s="132"/>
      <c r="N189" s="264" t="str">
        <f t="shared" si="185"/>
        <v/>
      </c>
      <c r="O189" s="132"/>
      <c r="P189" s="266" t="str">
        <f t="shared" si="186"/>
        <v/>
      </c>
      <c r="Q189" s="132"/>
      <c r="R189" s="133" t="str">
        <f>IF(ISBLANK($E189),"",INDEX(#REF!,$AS189,13))</f>
        <v/>
      </c>
      <c r="S189" s="132"/>
      <c r="T189" s="266" t="str">
        <f t="shared" si="187"/>
        <v/>
      </c>
      <c r="U189" s="132"/>
      <c r="V189" s="266" t="str">
        <f t="shared" si="188"/>
        <v/>
      </c>
      <c r="W189" s="132"/>
      <c r="X189" s="267" t="str">
        <f t="shared" si="166"/>
        <v xml:space="preserve"> </v>
      </c>
      <c r="Y189" s="268" t="str">
        <f t="shared" si="167"/>
        <v/>
      </c>
      <c r="Z189" s="269" t="str">
        <f t="shared" si="168"/>
        <v/>
      </c>
      <c r="AB189" s="213" t="str">
        <f t="shared" si="165"/>
        <v/>
      </c>
      <c r="AC189" s="90" t="str">
        <f t="shared" si="136"/>
        <v/>
      </c>
      <c r="AD189" s="91">
        <f>IF(ISBLANK($AR$3),1,IF(F189="K",$AR$3,1))</f>
        <v>1</v>
      </c>
      <c r="AE189" s="210">
        <f>IF(K189&lt;153.757,10^(0.787004341*((LOG10(K189/153.757))^2)),1)</f>
        <v>1</v>
      </c>
      <c r="AF189" s="209">
        <f>IF(K189&lt;193.609,10^(0.722762521*((LOG10(K189/193.609))^2)),1)</f>
        <v>1</v>
      </c>
      <c r="AG189" s="94">
        <f>IF(M189="z",L189,IF(M189="x",L189*(-1),0))</f>
        <v>0</v>
      </c>
      <c r="AH189" s="94">
        <f>IF(O189="z",N189,IF(O189="x",N189*(-1),0))</f>
        <v>0</v>
      </c>
      <c r="AI189" s="94">
        <f>IF(Q189="z",P189,IF(Q189="x",P189*(-1),0))</f>
        <v>0</v>
      </c>
      <c r="AJ189" s="95">
        <f>IF(AND(AG189&lt;0,AH189&lt;0,AI189&lt;0),0,MAX(AG189:AI189))</f>
        <v>0</v>
      </c>
      <c r="AK189" s="94">
        <f>IF(S189="z",R189,IF(S189="x",R189*(-1),0))</f>
        <v>0</v>
      </c>
      <c r="AL189" s="94">
        <f>IF(U189="z",T189,IF(U189="x",T189*(-1),0))</f>
        <v>0</v>
      </c>
      <c r="AM189" s="94">
        <f>IF(W189="z",V189,IF(W189="x",V189*(-1),0))</f>
        <v>0</v>
      </c>
      <c r="AN189" s="96">
        <f>IF(AND(AK189&lt;0,AL189&lt;0,AM189&lt;0),0,MAX(AK189:AM189))</f>
        <v>0</v>
      </c>
      <c r="AO189" s="94" t="str">
        <f t="shared" si="169"/>
        <v/>
      </c>
      <c r="AP189" s="94" t="str">
        <f t="shared" si="170"/>
        <v/>
      </c>
      <c r="AQ189" s="94" t="str">
        <f t="shared" si="171"/>
        <v/>
      </c>
      <c r="AS189" s="35" t="e">
        <f>MATCH(E189,#REF!,0)</f>
        <v>#REF!</v>
      </c>
      <c r="AU189" s="198">
        <f>IF(ISBLANK(E189),0,IF(($AU$4-H189)=19,10,IF(($AU$4-H189)=18,20,IF(($AU$4-H189)=17,30,IF(($AU$4-H189)=16,40,IF(($AU$4-H189)=15,50,IF(($AU$4-H189)=14,60,IF(($AU$4-H189)=13,70,0))))))))</f>
        <v>0</v>
      </c>
    </row>
    <row r="190" spans="1:48" s="35" customFormat="1" ht="16.2">
      <c r="A190" s="84">
        <v>99</v>
      </c>
      <c r="B190" s="85" t="str">
        <f>IF(ISBLANK($E190),"",INDEX(#REF!,$AS190,2))</f>
        <v/>
      </c>
      <c r="C190" s="85" t="str">
        <f>IF(ISBLANK($E190),"",INDEX(#REF!,$AS190,3))</f>
        <v/>
      </c>
      <c r="D190" s="85" t="str">
        <f>IF(ISBLANK($E190),"",INDEX(#REF!,$AS190,4))</f>
        <v/>
      </c>
      <c r="E190" s="192"/>
      <c r="F190" s="85" t="str">
        <f>IF(ISBLANK($E190),"",INDEX(#REF!,$AS190,6))</f>
        <v/>
      </c>
      <c r="G190" s="180" t="str">
        <f>IF(ISBLANK($E190),"",INDEX(#REF!,$AS190,7))</f>
        <v/>
      </c>
      <c r="H190" s="154" t="str">
        <f>IF(ISBLANK($E190),"",INDEX(#REF!,$AS190,8))</f>
        <v/>
      </c>
      <c r="I190" s="86" t="str">
        <f>IF(ISBLANK($E190),"",INDEX(#REF!,$AS190,9))</f>
        <v/>
      </c>
      <c r="J190" s="94" t="str">
        <f>IF(ISBLANK($E190),"",INDEX(#REF!,$AS190,10))</f>
        <v/>
      </c>
      <c r="K190" s="88" t="str">
        <f>IF(ISBLANK($E190),"",INDEX(#REF!,$AS190,11))</f>
        <v/>
      </c>
      <c r="L190" s="131" t="str">
        <f>IF(ISBLANK($E190),"",INDEX(#REF!,$AS190,12))</f>
        <v/>
      </c>
      <c r="M190" s="132"/>
      <c r="N190" s="264" t="str">
        <f t="shared" si="185"/>
        <v/>
      </c>
      <c r="O190" s="132"/>
      <c r="P190" s="266" t="str">
        <f t="shared" si="186"/>
        <v/>
      </c>
      <c r="Q190" s="132"/>
      <c r="R190" s="133" t="str">
        <f>IF(ISBLANK($E190),"",INDEX(#REF!,$AS190,13))</f>
        <v/>
      </c>
      <c r="S190" s="132"/>
      <c r="T190" s="266" t="str">
        <f t="shared" si="187"/>
        <v/>
      </c>
      <c r="U190" s="132"/>
      <c r="V190" s="266" t="str">
        <f t="shared" si="188"/>
        <v/>
      </c>
      <c r="W190" s="132"/>
      <c r="X190" s="267" t="str">
        <f t="shared" si="166"/>
        <v xml:space="preserve"> </v>
      </c>
      <c r="Y190" s="268" t="str">
        <f t="shared" si="167"/>
        <v/>
      </c>
      <c r="Z190" s="269" t="str">
        <f t="shared" si="168"/>
        <v/>
      </c>
      <c r="AB190" s="213" t="str">
        <f t="shared" si="165"/>
        <v/>
      </c>
      <c r="AC190" s="90" t="str">
        <f t="shared" si="136"/>
        <v/>
      </c>
      <c r="AD190" s="91">
        <f>IF(ISBLANK($AR$3),1,IF(F190="K",$AR$3,1))</f>
        <v>1</v>
      </c>
      <c r="AE190" s="210">
        <f>IF(K190&lt;153.757,10^(0.787004341*((LOG10(K190/153.757))^2)),1)</f>
        <v>1</v>
      </c>
      <c r="AF190" s="209">
        <f>IF(K190&lt;193.609,10^(0.722762521*((LOG10(K190/193.609))^2)),1)</f>
        <v>1</v>
      </c>
      <c r="AG190" s="94">
        <f>IF(M190="z",L190,IF(M190="x",L190*(-1),0))</f>
        <v>0</v>
      </c>
      <c r="AH190" s="94">
        <f>IF(O190="z",N190,IF(O190="x",N190*(-1),0))</f>
        <v>0</v>
      </c>
      <c r="AI190" s="94">
        <f>IF(Q190="z",P190,IF(Q190="x",P190*(-1),0))</f>
        <v>0</v>
      </c>
      <c r="AJ190" s="95">
        <f>IF(AND(AG190&lt;0,AH190&lt;0,AI190&lt;0),0,MAX(AG190:AI190))</f>
        <v>0</v>
      </c>
      <c r="AK190" s="94">
        <f>IF(S190="z",R190,IF(S190="x",R190*(-1),0))</f>
        <v>0</v>
      </c>
      <c r="AL190" s="94">
        <f>IF(U190="z",T190,IF(U190="x",T190*(-1),0))</f>
        <v>0</v>
      </c>
      <c r="AM190" s="94">
        <f>IF(W190="z",V190,IF(W190="x",V190*(-1),0))</f>
        <v>0</v>
      </c>
      <c r="AN190" s="96">
        <f>IF(AND(AK190&lt;0,AL190&lt;0,AM190&lt;0),0,MAX(AK190:AM190))</f>
        <v>0</v>
      </c>
      <c r="AO190" s="94" t="str">
        <f t="shared" si="169"/>
        <v/>
      </c>
      <c r="AP190" s="94" t="str">
        <f t="shared" si="170"/>
        <v/>
      </c>
      <c r="AQ190" s="94" t="str">
        <f t="shared" si="171"/>
        <v/>
      </c>
      <c r="AS190" s="35" t="e">
        <f>MATCH(E190,#REF!,0)</f>
        <v>#REF!</v>
      </c>
      <c r="AU190" s="198">
        <f>IF(ISBLANK(E190),0,IF(($AU$4-H190)=19,10,IF(($AU$4-H190)=18,20,IF(($AU$4-H190)=17,30,IF(($AU$4-H190)=16,40,IF(($AU$4-H190)=15,50,IF(($AU$4-H190)=14,60,IF(($AU$4-H190)=13,70,0))))))))</f>
        <v>0</v>
      </c>
    </row>
    <row r="191" spans="1:48" s="35" customFormat="1" ht="16.2">
      <c r="A191" s="84">
        <v>100</v>
      </c>
      <c r="B191" s="85" t="str">
        <f>IF(ISBLANK($E191),"",INDEX(#REF!,$AS191,2))</f>
        <v/>
      </c>
      <c r="C191" s="85" t="str">
        <f>IF(ISBLANK($E191),"",INDEX(#REF!,$AS191,3))</f>
        <v/>
      </c>
      <c r="D191" s="85" t="str">
        <f>IF(ISBLANK($E191),"",INDEX(#REF!,$AS191,4))</f>
        <v/>
      </c>
      <c r="E191" s="192"/>
      <c r="F191" s="85" t="str">
        <f>IF(ISBLANK($E191),"",INDEX(#REF!,$AS191,6))</f>
        <v/>
      </c>
      <c r="G191" s="180" t="str">
        <f>IF(ISBLANK($E191),"",INDEX(#REF!,$AS191,7))</f>
        <v/>
      </c>
      <c r="H191" s="154" t="str">
        <f>IF(ISBLANK($E191),"",INDEX(#REF!,$AS191,8))</f>
        <v/>
      </c>
      <c r="I191" s="86" t="str">
        <f>IF(ISBLANK($E191),"",INDEX(#REF!,$AS191,9))</f>
        <v/>
      </c>
      <c r="J191" s="94" t="str">
        <f>IF(ISBLANK($E191),"",INDEX(#REF!,$AS191,10))</f>
        <v/>
      </c>
      <c r="K191" s="88" t="str">
        <f>IF(ISBLANK($E191),"",INDEX(#REF!,$AS191,11))</f>
        <v/>
      </c>
      <c r="L191" s="131" t="str">
        <f>IF(ISBLANK($E191),"",INDEX(#REF!,$AS191,12))</f>
        <v/>
      </c>
      <c r="M191" s="132"/>
      <c r="N191" s="264" t="str">
        <f t="shared" si="185"/>
        <v/>
      </c>
      <c r="O191" s="132"/>
      <c r="P191" s="266" t="str">
        <f t="shared" si="186"/>
        <v/>
      </c>
      <c r="Q191" s="132"/>
      <c r="R191" s="133" t="str">
        <f>IF(ISBLANK($E191),"",INDEX(#REF!,$AS191,13))</f>
        <v/>
      </c>
      <c r="S191" s="132"/>
      <c r="T191" s="266" t="str">
        <f t="shared" si="187"/>
        <v/>
      </c>
      <c r="U191" s="132"/>
      <c r="V191" s="266" t="str">
        <f t="shared" si="188"/>
        <v/>
      </c>
      <c r="W191" s="132"/>
      <c r="X191" s="267" t="str">
        <f t="shared" si="166"/>
        <v xml:space="preserve"> </v>
      </c>
      <c r="Y191" s="268" t="str">
        <f t="shared" si="167"/>
        <v/>
      </c>
      <c r="Z191" s="269" t="str">
        <f t="shared" si="168"/>
        <v/>
      </c>
      <c r="AB191" s="213" t="str">
        <f t="shared" si="165"/>
        <v/>
      </c>
      <c r="AC191" s="90" t="str">
        <f t="shared" si="136"/>
        <v/>
      </c>
      <c r="AD191" s="91">
        <f>IF(ISBLANK($AR$3),1,IF(F191="K",$AR$3,1))</f>
        <v>1</v>
      </c>
      <c r="AE191" s="210">
        <f>IF(K191&lt;153.757,10^(0.787004341*((LOG10(K191/153.757))^2)),1)</f>
        <v>1</v>
      </c>
      <c r="AF191" s="209">
        <f>IF(K191&lt;193.609,10^(0.722762521*((LOG10(K191/193.609))^2)),1)</f>
        <v>1</v>
      </c>
      <c r="AG191" s="94">
        <f>IF(M191="z",L191,IF(M191="x",L191*(-1),0))</f>
        <v>0</v>
      </c>
      <c r="AH191" s="94">
        <f>IF(O191="z",N191,IF(O191="x",N191*(-1),0))</f>
        <v>0</v>
      </c>
      <c r="AI191" s="94">
        <f>IF(Q191="z",P191,IF(Q191="x",P191*(-1),0))</f>
        <v>0</v>
      </c>
      <c r="AJ191" s="95">
        <f>IF(AND(AG191&lt;0,AH191&lt;0,AI191&lt;0),0,MAX(AG191:AI191))</f>
        <v>0</v>
      </c>
      <c r="AK191" s="94">
        <f>IF(S191="z",R191,IF(S191="x",R191*(-1),0))</f>
        <v>0</v>
      </c>
      <c r="AL191" s="94">
        <f>IF(U191="z",T191,IF(U191="x",T191*(-1),0))</f>
        <v>0</v>
      </c>
      <c r="AM191" s="94">
        <f>IF(W191="z",V191,IF(W191="x",V191*(-1),0))</f>
        <v>0</v>
      </c>
      <c r="AN191" s="96">
        <f>IF(AND(AK191&lt;0,AL191&lt;0,AM191&lt;0),0,MAX(AK191:AM191))</f>
        <v>0</v>
      </c>
      <c r="AO191" s="94" t="str">
        <f t="shared" si="169"/>
        <v/>
      </c>
      <c r="AP191" s="94" t="str">
        <f t="shared" si="170"/>
        <v/>
      </c>
      <c r="AQ191" s="94" t="str">
        <f t="shared" si="171"/>
        <v/>
      </c>
      <c r="AS191" s="35" t="e">
        <f>MATCH(E191,#REF!,0)</f>
        <v>#REF!</v>
      </c>
      <c r="AU191" s="198">
        <f>IF(ISBLANK(E191),0,IF(($AU$4-H191)=19,10,IF(($AU$4-H191)=18,20,IF(($AU$4-H191)=17,30,IF(($AU$4-H191)=16,40,IF(($AU$4-H191)=15,50,IF(($AU$4-H191)=14,60,IF(($AU$4-H191)=13,70,0))))))))</f>
        <v>0</v>
      </c>
    </row>
    <row r="192" spans="1:48" ht="15.6">
      <c r="A192" s="115"/>
      <c r="B192" s="115"/>
      <c r="C192" s="115"/>
      <c r="D192" s="115"/>
      <c r="E192" s="115"/>
      <c r="F192" s="115"/>
      <c r="G192" s="149"/>
      <c r="H192" s="116"/>
      <c r="I192" s="116"/>
      <c r="J192" s="116"/>
      <c r="K192" s="117"/>
      <c r="L192" s="118"/>
      <c r="M192" s="119"/>
      <c r="N192" s="118"/>
      <c r="O192" s="119"/>
      <c r="P192" s="118"/>
      <c r="Q192" s="119"/>
      <c r="R192" s="118"/>
      <c r="S192" s="119"/>
      <c r="T192" s="118"/>
      <c r="U192" s="119"/>
      <c r="V192" s="118"/>
      <c r="W192" s="119"/>
      <c r="X192" s="118"/>
      <c r="Y192" s="118"/>
      <c r="Z192" s="120"/>
      <c r="AE192" s="74"/>
      <c r="AF192" s="74"/>
      <c r="AI192" s="61"/>
      <c r="AV192" s="1"/>
    </row>
    <row r="193" spans="1:48" ht="15.6">
      <c r="A193" s="115"/>
      <c r="B193" s="115"/>
      <c r="C193" s="115"/>
      <c r="D193" s="115"/>
      <c r="E193" s="115"/>
      <c r="F193" s="115"/>
      <c r="G193" s="50"/>
      <c r="H193" s="187"/>
      <c r="I193" s="121"/>
      <c r="J193" s="13"/>
      <c r="K193" s="122"/>
      <c r="L193" s="660"/>
      <c r="M193" s="660"/>
      <c r="N193" s="660"/>
      <c r="O193" s="660"/>
      <c r="P193" s="660"/>
      <c r="Q193" s="660"/>
      <c r="R193" s="660"/>
      <c r="S193" s="123"/>
      <c r="T193" s="14"/>
      <c r="U193" s="124"/>
      <c r="V193" s="660"/>
      <c r="W193" s="660"/>
      <c r="X193" s="660"/>
      <c r="Y193" s="660"/>
      <c r="Z193" s="660"/>
      <c r="AE193" s="74"/>
      <c r="AF193" s="74"/>
      <c r="AI193" s="61"/>
      <c r="AV193" s="1"/>
    </row>
    <row r="194" spans="1:48" ht="15.6">
      <c r="A194" s="115"/>
      <c r="B194" s="115"/>
      <c r="C194" s="115"/>
      <c r="D194" s="115"/>
      <c r="E194" s="115"/>
      <c r="F194" s="115"/>
      <c r="G194" s="51"/>
      <c r="H194" s="187"/>
      <c r="I194" s="187"/>
      <c r="J194" s="187"/>
      <c r="K194" s="122"/>
      <c r="L194" s="187"/>
      <c r="M194" s="187"/>
      <c r="N194" s="187"/>
      <c r="O194" s="187"/>
      <c r="P194" s="187"/>
      <c r="Q194" s="187"/>
      <c r="R194" s="187"/>
      <c r="S194" s="123"/>
      <c r="T194" s="14"/>
      <c r="U194" s="124"/>
      <c r="V194" s="187"/>
      <c r="W194" s="187"/>
      <c r="X194" s="187"/>
      <c r="Y194" s="187"/>
      <c r="Z194" s="187"/>
      <c r="AE194" s="74"/>
      <c r="AF194" s="74"/>
      <c r="AI194" s="61"/>
      <c r="AV194" s="1"/>
    </row>
    <row r="195" spans="1:48" ht="15.6">
      <c r="A195" s="115"/>
      <c r="B195" s="115"/>
      <c r="C195" s="115"/>
      <c r="D195" s="115"/>
      <c r="E195" s="115"/>
      <c r="F195" s="115"/>
      <c r="G195" s="51"/>
      <c r="H195" s="116"/>
      <c r="I195" s="125"/>
      <c r="J195" s="116"/>
      <c r="K195" s="117"/>
      <c r="L195" s="116"/>
      <c r="M195" s="126"/>
      <c r="N195" s="116"/>
      <c r="O195" s="126"/>
      <c r="P195" s="116"/>
      <c r="Q195" s="126"/>
      <c r="R195" s="116"/>
      <c r="S195" s="126"/>
      <c r="T195" s="116"/>
      <c r="U195" s="126"/>
      <c r="V195" s="116"/>
      <c r="W195" s="126"/>
      <c r="X195" s="116"/>
      <c r="Y195" s="116"/>
      <c r="Z195" s="117"/>
      <c r="AE195" s="74"/>
      <c r="AF195" s="74"/>
      <c r="AI195" s="61"/>
      <c r="AV195" s="1"/>
    </row>
    <row r="196" spans="1:48" ht="15.6">
      <c r="A196" s="115"/>
      <c r="B196" s="115"/>
      <c r="C196" s="115"/>
      <c r="D196" s="115"/>
      <c r="E196" s="115"/>
      <c r="F196" s="115"/>
      <c r="G196" s="150"/>
      <c r="H196" s="127"/>
      <c r="I196" s="128"/>
      <c r="J196" s="128"/>
      <c r="K196" s="129"/>
      <c r="L196" s="661"/>
      <c r="M196" s="661"/>
      <c r="N196" s="661"/>
      <c r="O196" s="661"/>
      <c r="P196" s="661"/>
      <c r="Q196" s="661"/>
      <c r="R196" s="661"/>
      <c r="S196" s="130"/>
      <c r="T196" s="188"/>
      <c r="U196" s="661"/>
      <c r="V196" s="661"/>
      <c r="W196" s="661"/>
      <c r="X196" s="661"/>
      <c r="Y196" s="661"/>
      <c r="Z196" s="661"/>
      <c r="AE196" s="74"/>
      <c r="AF196" s="74"/>
      <c r="AI196" s="61"/>
      <c r="AV196" s="1"/>
    </row>
  </sheetData>
  <sortState xmlns:xlrd2="http://schemas.microsoft.com/office/spreadsheetml/2017/richdata2" ref="A131:BK149">
    <sortCondition ref="C131:C149"/>
    <sortCondition ref="A131:A149"/>
  </sortState>
  <mergeCells count="49">
    <mergeCell ref="L193:R193"/>
    <mergeCell ref="V193:Z193"/>
    <mergeCell ref="L196:R196"/>
    <mergeCell ref="U196:Z196"/>
    <mergeCell ref="X90:X91"/>
    <mergeCell ref="Y90:Y91"/>
    <mergeCell ref="Z90:Z91"/>
    <mergeCell ref="L91:M91"/>
    <mergeCell ref="N91:O91"/>
    <mergeCell ref="P91:Q91"/>
    <mergeCell ref="R91:S91"/>
    <mergeCell ref="T91:U91"/>
    <mergeCell ref="V91:W91"/>
    <mergeCell ref="R90:W90"/>
    <mergeCell ref="A1:Z1"/>
    <mergeCell ref="A2:Z2"/>
    <mergeCell ref="A3:Z3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K7:K8"/>
    <mergeCell ref="L7:Q7"/>
    <mergeCell ref="R7:W7"/>
    <mergeCell ref="Y7:Y8"/>
    <mergeCell ref="Z7:Z8"/>
    <mergeCell ref="L8:M8"/>
    <mergeCell ref="N8:O8"/>
    <mergeCell ref="P8:Q8"/>
    <mergeCell ref="R8:S8"/>
    <mergeCell ref="T8:U8"/>
    <mergeCell ref="V8:W8"/>
    <mergeCell ref="X7:X8"/>
    <mergeCell ref="H90:H91"/>
    <mergeCell ref="I90:I91"/>
    <mergeCell ref="K90:K91"/>
    <mergeCell ref="L90:Q90"/>
    <mergeCell ref="A90:A91"/>
    <mergeCell ref="B90:B91"/>
    <mergeCell ref="C90:C91"/>
    <mergeCell ref="F90:F91"/>
    <mergeCell ref="G90:G91"/>
    <mergeCell ref="E90:E91"/>
    <mergeCell ref="D90:D91"/>
  </mergeCells>
  <conditionalFormatting sqref="J9:J89 J92:J191">
    <cfRule type="expression" dxfId="65" priority="364">
      <formula>IF($AC9&lt;21,$J9,0)</formula>
    </cfRule>
    <cfRule type="expression" dxfId="64" priority="365">
      <formula>IF($AC9&gt;20,$J9,0)</formula>
    </cfRule>
  </conditionalFormatting>
  <conditionalFormatting sqref="L9:L88 L92:L191">
    <cfRule type="cellIs" dxfId="63" priority="331" stopIfTrue="1" operator="equal">
      <formula>IF(SIGN($AG9)=1,$AJ9,0)</formula>
    </cfRule>
    <cfRule type="cellIs" dxfId="62" priority="344" operator="greaterThan">
      <formula>0</formula>
    </cfRule>
    <cfRule type="expression" dxfId="61" priority="333" stopIfTrue="1">
      <formula>IF($AG9&lt;0,$AG9,0)</formula>
    </cfRule>
    <cfRule type="expression" dxfId="60" priority="332" stopIfTrue="1">
      <formula>IF($AG9&gt;0,$AG9,0)</formula>
    </cfRule>
  </conditionalFormatting>
  <conditionalFormatting sqref="L89">
    <cfRule type="expression" dxfId="59" priority="356" stopIfTrue="1">
      <formula>IF($AG89&gt;0,$AG89,0)</formula>
    </cfRule>
    <cfRule type="cellIs" dxfId="58" priority="355" stopIfTrue="1" operator="equal">
      <formula>IF(SIGN($AG89)=1,$AJ89,0)</formula>
    </cfRule>
    <cfRule type="expression" dxfId="57" priority="354" stopIfTrue="1">
      <formula>IF($AG89&lt;0,$AG89,0)</formula>
    </cfRule>
  </conditionalFormatting>
  <conditionalFormatting sqref="L92:L191">
    <cfRule type="cellIs" dxfId="56" priority="2" operator="equal">
      <formula>0</formula>
    </cfRule>
  </conditionalFormatting>
  <conditionalFormatting sqref="L9:W88">
    <cfRule type="cellIs" dxfId="55" priority="233" operator="equal">
      <formula>0</formula>
    </cfRule>
  </conditionalFormatting>
  <conditionalFormatting sqref="M9:M88 O9:O88 Q9:Q88 S9:S88 U9:U88 W9:W88">
    <cfRule type="cellIs" dxfId="54" priority="231" operator="equal">
      <formula>"x"</formula>
    </cfRule>
    <cfRule type="cellIs" dxfId="53" priority="232" operator="equal">
      <formula>"z"</formula>
    </cfRule>
  </conditionalFormatting>
  <conditionalFormatting sqref="M92:M191">
    <cfRule type="cellIs" dxfId="52" priority="21" operator="equal">
      <formula>"z"</formula>
    </cfRule>
    <cfRule type="cellIs" dxfId="51" priority="20" operator="equal">
      <formula>"x"</formula>
    </cfRule>
  </conditionalFormatting>
  <conditionalFormatting sqref="M92:R191">
    <cfRule type="cellIs" dxfId="50" priority="227" operator="equal">
      <formula>0</formula>
    </cfRule>
  </conditionalFormatting>
  <conditionalFormatting sqref="N9:N88 N92:N191">
    <cfRule type="expression" dxfId="49" priority="341" stopIfTrue="1">
      <formula>IF($AH9&gt;0,$AH9,0)</formula>
    </cfRule>
    <cfRule type="cellIs" dxfId="48" priority="343" operator="greaterThan">
      <formula>0</formula>
    </cfRule>
    <cfRule type="expression" dxfId="47" priority="342" stopIfTrue="1">
      <formula>IF($AH9&lt;0,$AH9,0)</formula>
    </cfRule>
    <cfRule type="cellIs" dxfId="46" priority="340" stopIfTrue="1" operator="equal">
      <formula>IF(SIGN($AH9)=1,$AJ9,0)</formula>
    </cfRule>
  </conditionalFormatting>
  <conditionalFormatting sqref="N89">
    <cfRule type="expression" dxfId="45" priority="359" stopIfTrue="1">
      <formula>IF($AH89&gt;0,$AH89,0)</formula>
    </cfRule>
    <cfRule type="cellIs" dxfId="44" priority="357" stopIfTrue="1" operator="equal">
      <formula>IF(SIGN($AH89)=1,$AJ89,0)</formula>
    </cfRule>
    <cfRule type="expression" dxfId="43" priority="358" stopIfTrue="1">
      <formula>IF($AH89&lt;0,$AH89,0)</formula>
    </cfRule>
  </conditionalFormatting>
  <conditionalFormatting sqref="O89">
    <cfRule type="cellIs" dxfId="42" priority="363" stopIfTrue="1" operator="lessThan">
      <formula>0</formula>
    </cfRule>
  </conditionalFormatting>
  <conditionalFormatting sqref="O92:O191">
    <cfRule type="cellIs" dxfId="41" priority="17" operator="equal">
      <formula>"x"</formula>
    </cfRule>
    <cfRule type="cellIs" dxfId="40" priority="18" operator="equal">
      <formula>"z"</formula>
    </cfRule>
  </conditionalFormatting>
  <conditionalFormatting sqref="P9:P88 P92:P191">
    <cfRule type="cellIs" dxfId="39" priority="335" stopIfTrue="1" operator="equal">
      <formula>IF(SIGN($AI9)=1,$AJ9,0)</formula>
    </cfRule>
    <cfRule type="expression" dxfId="38" priority="336" stopIfTrue="1">
      <formula>IF($AI9&gt;0,$AI9,0)</formula>
    </cfRule>
    <cfRule type="expression" dxfId="37" priority="337" stopIfTrue="1">
      <formula>IF($AI9&lt;0,$AI9,0)</formula>
    </cfRule>
    <cfRule type="cellIs" dxfId="36" priority="338" operator="greaterThan">
      <formula>0</formula>
    </cfRule>
  </conditionalFormatting>
  <conditionalFormatting sqref="P89">
    <cfRule type="expression" dxfId="35" priority="360" stopIfTrue="1">
      <formula>IF($AI89&lt;0,$AI89,0)</formula>
    </cfRule>
    <cfRule type="cellIs" dxfId="34" priority="361" stopIfTrue="1" operator="equal">
      <formula>IF(SIGN($AI89)=1,$AJ89,0)</formula>
    </cfRule>
    <cfRule type="expression" dxfId="33" priority="362" stopIfTrue="1">
      <formula>IF($AI89&gt;0,$AI89,0)</formula>
    </cfRule>
  </conditionalFormatting>
  <conditionalFormatting sqref="Q92:Q191">
    <cfRule type="cellIs" dxfId="32" priority="14" operator="equal">
      <formula>"x"</formula>
    </cfRule>
    <cfRule type="cellIs" dxfId="31" priority="15" operator="equal">
      <formula>"z"</formula>
    </cfRule>
  </conditionalFormatting>
  <conditionalFormatting sqref="R9:R88 R92:R191">
    <cfRule type="cellIs" dxfId="30" priority="320" operator="greaterThan">
      <formula>0</formula>
    </cfRule>
    <cfRule type="expression" dxfId="29" priority="318" stopIfTrue="1">
      <formula>IF($AK9&gt;0,$AK9,0)</formula>
    </cfRule>
    <cfRule type="cellIs" dxfId="28" priority="317" stopIfTrue="1" operator="equal">
      <formula>IF(SIGN($AK9)=1,$AN9,0)</formula>
    </cfRule>
    <cfRule type="expression" dxfId="27" priority="319" stopIfTrue="1">
      <formula>IF($AK9&lt;0,$AK9,0)</formula>
    </cfRule>
  </conditionalFormatting>
  <conditionalFormatting sqref="R89">
    <cfRule type="expression" dxfId="26" priority="347" stopIfTrue="1">
      <formula>IF($AK89&gt;0,$AK89,0)</formula>
    </cfRule>
    <cfRule type="expression" dxfId="25" priority="346" stopIfTrue="1">
      <formula>IF($AK89&lt;0,$AK89,0)</formula>
    </cfRule>
    <cfRule type="cellIs" dxfId="24" priority="345" stopIfTrue="1" operator="equal">
      <formula>IF(SIGN($AK89)=1,$AN89,0)</formula>
    </cfRule>
  </conditionalFormatting>
  <conditionalFormatting sqref="R92:R191">
    <cfRule type="cellIs" dxfId="23" priority="1" operator="equal">
      <formula>0</formula>
    </cfRule>
  </conditionalFormatting>
  <conditionalFormatting sqref="S92:S191">
    <cfRule type="cellIs" dxfId="22" priority="6" operator="equal">
      <formula>"z"</formula>
    </cfRule>
    <cfRule type="cellIs" dxfId="21" priority="7" operator="equal">
      <formula>0</formula>
    </cfRule>
    <cfRule type="cellIs" dxfId="20" priority="5" operator="equal">
      <formula>"x"</formula>
    </cfRule>
  </conditionalFormatting>
  <conditionalFormatting sqref="T9:T88 T92:T191">
    <cfRule type="cellIs" dxfId="19" priority="312" stopIfTrue="1" operator="equal">
      <formula>IF(SIGN($AL9)=1,$AN9,0)</formula>
    </cfRule>
    <cfRule type="cellIs" dxfId="18" priority="315" operator="greaterThan">
      <formula>0</formula>
    </cfRule>
    <cfRule type="expression" dxfId="17" priority="314" stopIfTrue="1">
      <formula>IF($AL9&lt;0,$AL9,0)</formula>
    </cfRule>
    <cfRule type="expression" dxfId="16" priority="313" stopIfTrue="1">
      <formula>IF($AL9&gt;0,$AL9,0)</formula>
    </cfRule>
  </conditionalFormatting>
  <conditionalFormatting sqref="T89">
    <cfRule type="expression" dxfId="15" priority="350" stopIfTrue="1">
      <formula>IF($AL89&gt;0,$AL89,0)</formula>
    </cfRule>
    <cfRule type="expression" dxfId="14" priority="349" stopIfTrue="1">
      <formula>IF($AL89&lt;0,$AL89,0)</formula>
    </cfRule>
    <cfRule type="cellIs" dxfId="13" priority="348" stopIfTrue="1" operator="equal">
      <formula>IF(SIGN($AL89)=1,$AN89,0)</formula>
    </cfRule>
  </conditionalFormatting>
  <conditionalFormatting sqref="T92:V191">
    <cfRule type="cellIs" dxfId="12" priority="13" operator="equal">
      <formula>0</formula>
    </cfRule>
  </conditionalFormatting>
  <conditionalFormatting sqref="U92:U191">
    <cfRule type="cellIs" dxfId="11" priority="12" operator="equal">
      <formula>"z"</formula>
    </cfRule>
    <cfRule type="cellIs" dxfId="10" priority="11" operator="equal">
      <formula>"x"</formula>
    </cfRule>
  </conditionalFormatting>
  <conditionalFormatting sqref="V9:V88 V92:V191">
    <cfRule type="cellIs" dxfId="9" priority="310" operator="greaterThan">
      <formula>0</formula>
    </cfRule>
    <cfRule type="expression" dxfId="8" priority="308" stopIfTrue="1">
      <formula>IF($AM9&gt;0,$AM9,0)</formula>
    </cfRule>
    <cfRule type="cellIs" dxfId="7" priority="307" stopIfTrue="1" operator="equal">
      <formula>IF(SIGN($AM9)=1,$AN9,0)</formula>
    </cfRule>
    <cfRule type="expression" dxfId="6" priority="309" stopIfTrue="1">
      <formula>IF($AM9&lt;0,$AM9,0)</formula>
    </cfRule>
  </conditionalFormatting>
  <conditionalFormatting sqref="V89">
    <cfRule type="cellIs" dxfId="5" priority="351" stopIfTrue="1" operator="equal">
      <formula>IF(SIGN($AM89)=1,$AN89,0)</formula>
    </cfRule>
    <cfRule type="expression" dxfId="4" priority="352" stopIfTrue="1">
      <formula>IF($AM89&lt;0,$AM89,0)</formula>
    </cfRule>
    <cfRule type="expression" dxfId="3" priority="353" stopIfTrue="1">
      <formula>IF($AM89&gt;0,$AM89,0)</formula>
    </cfRule>
  </conditionalFormatting>
  <conditionalFormatting sqref="W92:W191">
    <cfRule type="cellIs" dxfId="2" priority="9" operator="equal">
      <formula>"z"</formula>
    </cfRule>
    <cfRule type="cellIs" dxfId="1" priority="8" operator="equal">
      <formula>"x"</formula>
    </cfRule>
    <cfRule type="cellIs" dxfId="0" priority="10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Program</vt:lpstr>
      <vt:lpstr>Lista zaw</vt:lpstr>
      <vt:lpstr>Waga</vt:lpstr>
      <vt:lpstr>Protokół zawodów</vt:lpstr>
      <vt:lpstr>Sinclair</vt:lpstr>
      <vt:lpstr>Mem Drużyna</vt:lpstr>
      <vt:lpstr>Klasyfikacja Drużyn</vt:lpstr>
      <vt:lpstr>DMP</vt:lpstr>
      <vt:lpstr>PZ2</vt:lpstr>
      <vt:lpstr>Wagi</vt:lpstr>
      <vt:lpstr>'Klasyfikacja Drużyn'!Obszar_wydruku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Góralski</dc:creator>
  <cp:lastModifiedBy>Kamil Kopytko</cp:lastModifiedBy>
  <cp:lastPrinted>2026-02-14T18:09:36Z</cp:lastPrinted>
  <dcterms:created xsi:type="dcterms:W3CDTF">2022-02-07T14:28:15Z</dcterms:created>
  <dcterms:modified xsi:type="dcterms:W3CDTF">2026-02-14T18:12:44Z</dcterms:modified>
</cp:coreProperties>
</file>